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1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ducational\Sem 6\Semester 6B\CE4922 Research Project\Final Code, Validation &amp; Reports\Multi-Story\Validation Excel\Validation 2\Updated Validation\"/>
    </mc:Choice>
  </mc:AlternateContent>
  <xr:revisionPtr revIDLastSave="0" documentId="8_{7728441F-5767-4A5B-A2D9-2B509B35A965}" xr6:coauthVersionLast="47" xr6:coauthVersionMax="47" xr10:uidLastSave="{00000000-0000-0000-0000-000000000000}"/>
  <bookViews>
    <workbookView xWindow="-108" yWindow="-108" windowWidth="23256" windowHeight="12576" tabRatio="694" firstSheet="2" activeTab="6" xr2:uid="{CDE63A1C-BCBD-41DE-A856-D88768D27E76}"/>
  </bookViews>
  <sheets>
    <sheet name="Research_Doors" sheetId="14" r:id="rId1"/>
    <sheet name="Research_Levels" sheetId="13" r:id="rId2"/>
    <sheet name="Research_Floors" sheetId="12" r:id="rId3"/>
    <sheet name="Research_Wall" sheetId="11" r:id="rId4"/>
    <sheet name="Research_Window" sheetId="10" r:id="rId5"/>
    <sheet name="Cooling_Load_Calculation" sheetId="1" r:id="rId6"/>
    <sheet name="Combination_Results" sheetId="15" r:id="rId7"/>
    <sheet name="Pro_Economic" sheetId="18" r:id="rId8"/>
    <sheet name="Sustainable_Friendly" sheetId="17" r:id="rId9"/>
    <sheet name="Net-Zero" sheetId="16" r:id="rId10"/>
    <sheet name="Alternative_Materials" sheetId="6" r:id="rId11"/>
    <sheet name="City_Details" sheetId="2" r:id="rId12"/>
    <sheet name="Window" sheetId="3" r:id="rId13"/>
    <sheet name="Wall" sheetId="4" r:id="rId14"/>
    <sheet name="Roof" sheetId="5" r:id="rId15"/>
    <sheet name="AHP" sheetId="7" r:id="rId16"/>
    <sheet name="TOPSIS" sheetId="8" r:id="rId17"/>
    <sheet name="Orientation" sheetId="9" r:id="rId18"/>
    <sheet name="ORN_Pro_Economic" sheetId="19" r:id="rId19"/>
    <sheet name="ORN_Sustainable_Friendly" sheetId="20" r:id="rId20"/>
    <sheet name="ORN_Net-Zero" sheetId="21" r:id="rId21"/>
    <sheet name="Chart_Data" sheetId="22" r:id="rId22"/>
    <sheet name="Dashboard" sheetId="23" r:id="rId23"/>
  </sheets>
  <externalReferences>
    <externalReference r:id="rId24"/>
  </externalReferences>
  <calcPr calcId="191029"/>
  <pivotCaches>
    <pivotCache cacheId="6486" r:id="rId25"/>
    <pivotCache cacheId="6489" r:id="rId2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J5" i="22" l="1"/>
  <c r="BJ3" i="22"/>
  <c r="AZ3" i="22"/>
  <c r="BL7" i="22"/>
  <c r="BK7" i="22"/>
  <c r="BJ7" i="22"/>
  <c r="BE5" i="22"/>
  <c r="BE3" i="22"/>
  <c r="BG7" i="22"/>
  <c r="BF7" i="22"/>
  <c r="BE7" i="22"/>
  <c r="AZ5" i="22"/>
  <c r="BB7" i="22"/>
  <c r="BA7" i="22"/>
  <c r="AZ7" i="22"/>
  <c r="C45" i="9"/>
  <c r="B45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B43" i="9"/>
  <c r="C41" i="9"/>
  <c r="D41" i="9"/>
  <c r="E41" i="9"/>
  <c r="B41" i="9"/>
  <c r="C39" i="9"/>
  <c r="D39" i="9"/>
  <c r="E39" i="9"/>
  <c r="B39" i="9"/>
  <c r="C37" i="9"/>
  <c r="D37" i="9"/>
  <c r="E37" i="9"/>
  <c r="F37" i="9"/>
  <c r="B37" i="9"/>
  <c r="C35" i="9"/>
  <c r="D35" i="9"/>
  <c r="E35" i="9"/>
  <c r="F35" i="9"/>
  <c r="G35" i="9"/>
  <c r="B35" i="9"/>
  <c r="C30" i="9"/>
  <c r="B30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B28" i="9"/>
  <c r="C26" i="9"/>
  <c r="D26" i="9"/>
  <c r="E26" i="9"/>
  <c r="B26" i="9"/>
  <c r="C24" i="9"/>
  <c r="D24" i="9"/>
  <c r="E24" i="9"/>
  <c r="B24" i="9"/>
  <c r="C22" i="9"/>
  <c r="D22" i="9"/>
  <c r="E22" i="9"/>
  <c r="F22" i="9"/>
  <c r="B22" i="9"/>
  <c r="C20" i="9"/>
  <c r="D20" i="9"/>
  <c r="E20" i="9"/>
  <c r="F20" i="9"/>
  <c r="G20" i="9"/>
  <c r="B20" i="9"/>
  <c r="C15" i="9"/>
  <c r="B15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B13" i="9"/>
  <c r="C11" i="9"/>
  <c r="D11" i="9"/>
  <c r="E11" i="9"/>
  <c r="B11" i="9"/>
  <c r="C9" i="9"/>
  <c r="D9" i="9"/>
  <c r="E9" i="9"/>
  <c r="B9" i="9"/>
  <c r="C7" i="9"/>
  <c r="D7" i="9"/>
  <c r="E7" i="9"/>
  <c r="F7" i="9"/>
  <c r="B7" i="9"/>
  <c r="C5" i="9"/>
  <c r="D5" i="9"/>
  <c r="E5" i="9"/>
  <c r="F5" i="9"/>
  <c r="G5" i="9"/>
  <c r="B5" i="9"/>
  <c r="X66" i="16"/>
  <c r="X71" i="16"/>
  <c r="X68" i="16"/>
  <c r="X40" i="16"/>
  <c r="X43" i="16"/>
  <c r="X41" i="16"/>
  <c r="X75" i="16"/>
  <c r="X79" i="16"/>
  <c r="X77" i="16"/>
  <c r="X290" i="16"/>
  <c r="X294" i="16"/>
  <c r="X291" i="16"/>
  <c r="X266" i="16"/>
  <c r="X270" i="16"/>
  <c r="X267" i="16"/>
  <c r="X308" i="16"/>
  <c r="X316" i="16"/>
  <c r="X311" i="16"/>
  <c r="X64" i="16"/>
  <c r="X70" i="16"/>
  <c r="X67" i="16"/>
  <c r="X38" i="16"/>
  <c r="X42" i="16"/>
  <c r="X39" i="16"/>
  <c r="X74" i="16"/>
  <c r="X78" i="16"/>
  <c r="X76" i="16"/>
  <c r="X292" i="16"/>
  <c r="X295" i="16"/>
  <c r="X293" i="16"/>
  <c r="X268" i="16"/>
  <c r="X271" i="16"/>
  <c r="X269" i="16"/>
  <c r="X310" i="16"/>
  <c r="X317" i="16"/>
  <c r="X313" i="16"/>
  <c r="X194" i="16"/>
  <c r="X198" i="16"/>
  <c r="X195" i="16"/>
  <c r="X182" i="16"/>
  <c r="X186" i="16"/>
  <c r="X184" i="16"/>
  <c r="X200" i="16"/>
  <c r="X204" i="16"/>
  <c r="X201" i="16"/>
  <c r="X458" i="16"/>
  <c r="X468" i="16"/>
  <c r="X464" i="16"/>
  <c r="X452" i="16"/>
  <c r="X456" i="16"/>
  <c r="X453" i="16"/>
  <c r="X470" i="16"/>
  <c r="X474" i="16"/>
  <c r="X471" i="16"/>
  <c r="X196" i="16"/>
  <c r="X199" i="16"/>
  <c r="X197" i="16"/>
  <c r="X183" i="16"/>
  <c r="X187" i="16"/>
  <c r="X185" i="16"/>
  <c r="X202" i="16"/>
  <c r="X205" i="16"/>
  <c r="X203" i="16"/>
  <c r="X460" i="16"/>
  <c r="X469" i="16"/>
  <c r="X465" i="16"/>
  <c r="X454" i="16"/>
  <c r="X457" i="16"/>
  <c r="X455" i="16"/>
  <c r="X472" i="16"/>
  <c r="X475" i="16"/>
  <c r="X473" i="16"/>
  <c r="X8" i="16"/>
  <c r="X12" i="16"/>
  <c r="X10" i="16"/>
  <c r="X2" i="16"/>
  <c r="X6" i="16"/>
  <c r="X3" i="16"/>
  <c r="X20" i="16"/>
  <c r="X24" i="16"/>
  <c r="X21" i="16"/>
  <c r="X278" i="16"/>
  <c r="X284" i="16"/>
  <c r="X279" i="16"/>
  <c r="X248" i="16"/>
  <c r="X252" i="16"/>
  <c r="X249" i="16"/>
  <c r="X309" i="16"/>
  <c r="X318" i="16"/>
  <c r="X314" i="16"/>
  <c r="X9" i="16"/>
  <c r="X13" i="16"/>
  <c r="X11" i="16"/>
  <c r="X4" i="16"/>
  <c r="X7" i="16"/>
  <c r="X5" i="16"/>
  <c r="X22" i="16"/>
  <c r="X25" i="16"/>
  <c r="X23" i="16"/>
  <c r="X280" i="16"/>
  <c r="X286" i="16"/>
  <c r="X281" i="16"/>
  <c r="X250" i="16"/>
  <c r="X253" i="16"/>
  <c r="X251" i="16"/>
  <c r="X312" i="16"/>
  <c r="X319" i="16"/>
  <c r="X315" i="16"/>
  <c r="X114" i="16"/>
  <c r="X119" i="16"/>
  <c r="X116" i="16"/>
  <c r="X99" i="16"/>
  <c r="X103" i="16"/>
  <c r="X101" i="16"/>
  <c r="X122" i="16"/>
  <c r="X126" i="16"/>
  <c r="X124" i="16"/>
  <c r="X350" i="16"/>
  <c r="X354" i="16"/>
  <c r="X352" i="16"/>
  <c r="X320" i="16"/>
  <c r="X324" i="16"/>
  <c r="X321" i="16"/>
  <c r="X362" i="16"/>
  <c r="X366" i="16"/>
  <c r="X363" i="16"/>
  <c r="X115" i="16"/>
  <c r="X120" i="16"/>
  <c r="X117" i="16"/>
  <c r="X98" i="16"/>
  <c r="X102" i="16"/>
  <c r="X100" i="16"/>
  <c r="X123" i="16"/>
  <c r="X127" i="16"/>
  <c r="X125" i="16"/>
  <c r="X351" i="16"/>
  <c r="X355" i="16"/>
  <c r="X353" i="16"/>
  <c r="X322" i="16"/>
  <c r="X325" i="16"/>
  <c r="X323" i="16"/>
  <c r="X364" i="16"/>
  <c r="X367" i="16"/>
  <c r="X365" i="16"/>
  <c r="X227" i="16"/>
  <c r="X234" i="16"/>
  <c r="X230" i="16"/>
  <c r="X210" i="16"/>
  <c r="X216" i="16"/>
  <c r="X211" i="16"/>
  <c r="X236" i="16"/>
  <c r="X240" i="16"/>
  <c r="X238" i="16"/>
  <c r="X494" i="16"/>
  <c r="X498" i="16"/>
  <c r="X495" i="16"/>
  <c r="X476" i="16"/>
  <c r="X480" i="16"/>
  <c r="X478" i="16"/>
  <c r="X506" i="16"/>
  <c r="X510" i="16"/>
  <c r="X507" i="16"/>
  <c r="X229" i="16"/>
  <c r="X235" i="16"/>
  <c r="X231" i="16"/>
  <c r="X212" i="16"/>
  <c r="X217" i="16"/>
  <c r="X213" i="16"/>
  <c r="X237" i="16"/>
  <c r="X241" i="16"/>
  <c r="X239" i="16"/>
  <c r="X496" i="16"/>
  <c r="X499" i="16"/>
  <c r="X497" i="16"/>
  <c r="X477" i="16"/>
  <c r="X481" i="16"/>
  <c r="X479" i="16"/>
  <c r="X508" i="16"/>
  <c r="X511" i="16"/>
  <c r="X509" i="16"/>
  <c r="X54" i="16"/>
  <c r="X60" i="16"/>
  <c r="X55" i="16"/>
  <c r="X26" i="16"/>
  <c r="X30" i="16"/>
  <c r="X28" i="16"/>
  <c r="X80" i="16"/>
  <c r="X84" i="16"/>
  <c r="X81" i="16"/>
  <c r="X368" i="16"/>
  <c r="X372" i="16"/>
  <c r="X370" i="16"/>
  <c r="X332" i="16"/>
  <c r="X336" i="16"/>
  <c r="X333" i="16"/>
  <c r="X386" i="16"/>
  <c r="X390" i="16"/>
  <c r="X387" i="16"/>
  <c r="X58" i="16"/>
  <c r="X61" i="16"/>
  <c r="X59" i="16"/>
  <c r="X27" i="16"/>
  <c r="X31" i="16"/>
  <c r="X29" i="16"/>
  <c r="X82" i="16"/>
  <c r="X85" i="16"/>
  <c r="X83" i="16"/>
  <c r="X369" i="16"/>
  <c r="X376" i="16"/>
  <c r="X371" i="16"/>
  <c r="X334" i="16"/>
  <c r="X337" i="16"/>
  <c r="X335" i="16"/>
  <c r="X388" i="16"/>
  <c r="X391" i="16"/>
  <c r="X389" i="16"/>
  <c r="X44" i="16"/>
  <c r="X48" i="16"/>
  <c r="X46" i="16"/>
  <c r="X14" i="16"/>
  <c r="X18" i="16"/>
  <c r="X15" i="16"/>
  <c r="X50" i="16"/>
  <c r="X56" i="16"/>
  <c r="X51" i="16"/>
  <c r="X338" i="16"/>
  <c r="X342" i="16"/>
  <c r="X339" i="16"/>
  <c r="X296" i="16"/>
  <c r="X300" i="16"/>
  <c r="X297" i="16"/>
  <c r="X356" i="16"/>
  <c r="X360" i="16"/>
  <c r="X358" i="16"/>
  <c r="X45" i="16"/>
  <c r="X49" i="16"/>
  <c r="X47" i="16"/>
  <c r="X16" i="16"/>
  <c r="X19" i="16"/>
  <c r="X17" i="16"/>
  <c r="X52" i="16"/>
  <c r="X57" i="16"/>
  <c r="X53" i="16"/>
  <c r="X340" i="16"/>
  <c r="X343" i="16"/>
  <c r="X341" i="16"/>
  <c r="X298" i="16"/>
  <c r="X301" i="16"/>
  <c r="X299" i="16"/>
  <c r="X357" i="16"/>
  <c r="X361" i="16"/>
  <c r="X359" i="16"/>
  <c r="X206" i="16"/>
  <c r="X214" i="16"/>
  <c r="X207" i="16"/>
  <c r="X188" i="16"/>
  <c r="X192" i="16"/>
  <c r="X190" i="16"/>
  <c r="X218" i="16"/>
  <c r="X222" i="16"/>
  <c r="X219" i="16"/>
  <c r="X482" i="16"/>
  <c r="X486" i="16"/>
  <c r="X484" i="16"/>
  <c r="X459" i="16"/>
  <c r="X466" i="16"/>
  <c r="X461" i="16"/>
  <c r="X488" i="16"/>
  <c r="X492" i="16"/>
  <c r="X490" i="16"/>
  <c r="X208" i="16"/>
  <c r="X215" i="16"/>
  <c r="X209" i="16"/>
  <c r="X189" i="16"/>
  <c r="X193" i="16"/>
  <c r="X191" i="16"/>
  <c r="X220" i="16"/>
  <c r="X223" i="16"/>
  <c r="X221" i="16"/>
  <c r="X483" i="16"/>
  <c r="X487" i="16"/>
  <c r="X485" i="16"/>
  <c r="X462" i="16"/>
  <c r="X467" i="16"/>
  <c r="X463" i="16"/>
  <c r="X489" i="16"/>
  <c r="X493" i="16"/>
  <c r="X491" i="16"/>
  <c r="X62" i="16"/>
  <c r="X72" i="16"/>
  <c r="X65" i="16"/>
  <c r="X32" i="16"/>
  <c r="X36" i="16"/>
  <c r="X33" i="16"/>
  <c r="X90" i="16"/>
  <c r="X96" i="16"/>
  <c r="X92" i="16"/>
  <c r="X326" i="16"/>
  <c r="X330" i="16"/>
  <c r="X327" i="16"/>
  <c r="X272" i="16"/>
  <c r="X276" i="16"/>
  <c r="X274" i="16"/>
  <c r="X344" i="16"/>
  <c r="X348" i="16"/>
  <c r="X346" i="16"/>
  <c r="X63" i="16"/>
  <c r="X73" i="16"/>
  <c r="X69" i="16"/>
  <c r="X34" i="16"/>
  <c r="X37" i="16"/>
  <c r="X35" i="16"/>
  <c r="X91" i="16"/>
  <c r="X97" i="16"/>
  <c r="X95" i="16"/>
  <c r="X328" i="16"/>
  <c r="X331" i="16"/>
  <c r="X329" i="16"/>
  <c r="X273" i="16"/>
  <c r="X277" i="16"/>
  <c r="X275" i="16"/>
  <c r="X345" i="16"/>
  <c r="X349" i="16"/>
  <c r="X347" i="16"/>
  <c r="X158" i="16"/>
  <c r="X162" i="16"/>
  <c r="X159" i="16"/>
  <c r="X139" i="16"/>
  <c r="X144" i="16"/>
  <c r="X142" i="16"/>
  <c r="X170" i="16"/>
  <c r="X174" i="16"/>
  <c r="X171" i="16"/>
  <c r="X428" i="16"/>
  <c r="X432" i="16"/>
  <c r="X430" i="16"/>
  <c r="X410" i="16"/>
  <c r="X414" i="16"/>
  <c r="X411" i="16"/>
  <c r="X434" i="16"/>
  <c r="X438" i="16"/>
  <c r="X435" i="16"/>
  <c r="X160" i="16"/>
  <c r="X163" i="16"/>
  <c r="X161" i="16"/>
  <c r="X141" i="16"/>
  <c r="X145" i="16"/>
  <c r="X143" i="16"/>
  <c r="X172" i="16"/>
  <c r="X175" i="16"/>
  <c r="X173" i="16"/>
  <c r="X429" i="16"/>
  <c r="X433" i="16"/>
  <c r="X431" i="16"/>
  <c r="X412" i="16"/>
  <c r="X415" i="16"/>
  <c r="X413" i="16"/>
  <c r="X436" i="16"/>
  <c r="X439" i="16"/>
  <c r="X437" i="16"/>
  <c r="X282" i="16"/>
  <c r="X288" i="16"/>
  <c r="X285" i="16"/>
  <c r="X260" i="16"/>
  <c r="X264" i="16"/>
  <c r="X261" i="16"/>
  <c r="X302" i="16"/>
  <c r="X306" i="16"/>
  <c r="X304" i="16"/>
  <c r="X531" i="16"/>
  <c r="X535" i="16"/>
  <c r="X533" i="16"/>
  <c r="X525" i="16"/>
  <c r="X529" i="16"/>
  <c r="X527" i="16"/>
  <c r="X538" i="16"/>
  <c r="X541" i="16"/>
  <c r="X539" i="16"/>
  <c r="X283" i="16"/>
  <c r="X289" i="16"/>
  <c r="X287" i="16"/>
  <c r="X262" i="16"/>
  <c r="X265" i="16"/>
  <c r="X263" i="16"/>
  <c r="X303" i="16"/>
  <c r="X307" i="16"/>
  <c r="X305" i="16"/>
  <c r="X530" i="16"/>
  <c r="X534" i="16"/>
  <c r="X532" i="16"/>
  <c r="X524" i="16"/>
  <c r="X528" i="16"/>
  <c r="X526" i="16"/>
  <c r="X536" i="16"/>
  <c r="X540" i="16"/>
  <c r="X537" i="16"/>
  <c r="X164" i="16"/>
  <c r="X168" i="16"/>
  <c r="X165" i="16"/>
  <c r="X152" i="16"/>
  <c r="X156" i="16"/>
  <c r="X154" i="16"/>
  <c r="X176" i="16"/>
  <c r="X180" i="16"/>
  <c r="X177" i="16"/>
  <c r="X440" i="16"/>
  <c r="X444" i="16"/>
  <c r="X442" i="16"/>
  <c r="X422" i="16"/>
  <c r="X426" i="16"/>
  <c r="X423" i="16"/>
  <c r="X446" i="16"/>
  <c r="X450" i="16"/>
  <c r="X447" i="16"/>
  <c r="X166" i="16"/>
  <c r="X169" i="16"/>
  <c r="X167" i="16"/>
  <c r="X153" i="16"/>
  <c r="X157" i="16"/>
  <c r="X155" i="16"/>
  <c r="X178" i="16"/>
  <c r="X181" i="16"/>
  <c r="X179" i="16"/>
  <c r="X441" i="16"/>
  <c r="X445" i="16"/>
  <c r="X443" i="16"/>
  <c r="X424" i="16"/>
  <c r="X427" i="16"/>
  <c r="X425" i="16"/>
  <c r="X448" i="16"/>
  <c r="X451" i="16"/>
  <c r="X449" i="16"/>
  <c r="X110" i="16"/>
  <c r="X118" i="16"/>
  <c r="X111" i="16"/>
  <c r="X86" i="16"/>
  <c r="X93" i="16"/>
  <c r="X87" i="16"/>
  <c r="X128" i="16"/>
  <c r="X132" i="16"/>
  <c r="X130" i="16"/>
  <c r="X392" i="16"/>
  <c r="X396" i="16"/>
  <c r="X393" i="16"/>
  <c r="X374" i="16"/>
  <c r="X382" i="16"/>
  <c r="X379" i="16"/>
  <c r="X404" i="16"/>
  <c r="X408" i="16"/>
  <c r="X405" i="16"/>
  <c r="X112" i="16"/>
  <c r="X121" i="16"/>
  <c r="X113" i="16"/>
  <c r="X88" i="16"/>
  <c r="X94" i="16"/>
  <c r="X89" i="16"/>
  <c r="X129" i="16"/>
  <c r="X133" i="16"/>
  <c r="X131" i="16"/>
  <c r="X394" i="16"/>
  <c r="X397" i="16"/>
  <c r="X395" i="16"/>
  <c r="X377" i="16"/>
  <c r="X385" i="16"/>
  <c r="X381" i="16"/>
  <c r="X406" i="16"/>
  <c r="X409" i="16"/>
  <c r="X407" i="16"/>
  <c r="X242" i="16"/>
  <c r="X246" i="16"/>
  <c r="X244" i="16"/>
  <c r="X224" i="16"/>
  <c r="X232" i="16"/>
  <c r="X226" i="16"/>
  <c r="X254" i="16"/>
  <c r="X258" i="16"/>
  <c r="X255" i="16"/>
  <c r="X512" i="16"/>
  <c r="X516" i="16"/>
  <c r="X514" i="16"/>
  <c r="X500" i="16"/>
  <c r="X504" i="16"/>
  <c r="X502" i="16"/>
  <c r="X519" i="16"/>
  <c r="X523" i="16"/>
  <c r="X521" i="16"/>
  <c r="X243" i="16"/>
  <c r="X247" i="16"/>
  <c r="X245" i="16"/>
  <c r="X225" i="16"/>
  <c r="X233" i="16"/>
  <c r="X228" i="16"/>
  <c r="X256" i="16"/>
  <c r="X259" i="16"/>
  <c r="X257" i="16"/>
  <c r="X513" i="16"/>
  <c r="X517" i="16"/>
  <c r="X515" i="16"/>
  <c r="X501" i="16"/>
  <c r="X505" i="16"/>
  <c r="X503" i="16"/>
  <c r="X518" i="16"/>
  <c r="X522" i="16"/>
  <c r="X520" i="16"/>
  <c r="X134" i="16"/>
  <c r="X138" i="16"/>
  <c r="X135" i="16"/>
  <c r="X104" i="16"/>
  <c r="X108" i="16"/>
  <c r="X105" i="16"/>
  <c r="X146" i="16"/>
  <c r="X150" i="16"/>
  <c r="X148" i="16"/>
  <c r="X398" i="16"/>
  <c r="X402" i="16"/>
  <c r="X399" i="16"/>
  <c r="X373" i="16"/>
  <c r="X383" i="16"/>
  <c r="X378" i="16"/>
  <c r="X416" i="16"/>
  <c r="X420" i="16"/>
  <c r="X417" i="16"/>
  <c r="X136" i="16"/>
  <c r="X140" i="16"/>
  <c r="X137" i="16"/>
  <c r="X106" i="16"/>
  <c r="X109" i="16"/>
  <c r="X107" i="16"/>
  <c r="X147" i="16"/>
  <c r="X151" i="16"/>
  <c r="X149" i="16"/>
  <c r="X400" i="16"/>
  <c r="X403" i="16"/>
  <c r="X401" i="16"/>
  <c r="X375" i="16"/>
  <c r="X384" i="16"/>
  <c r="X380" i="16"/>
  <c r="X418" i="16"/>
  <c r="X421" i="16"/>
  <c r="X419" i="16"/>
  <c r="W66" i="16"/>
  <c r="W71" i="16"/>
  <c r="W68" i="16"/>
  <c r="W40" i="16"/>
  <c r="W43" i="16"/>
  <c r="W41" i="16"/>
  <c r="W75" i="16"/>
  <c r="W79" i="16"/>
  <c r="W77" i="16"/>
  <c r="W290" i="16"/>
  <c r="W294" i="16"/>
  <c r="W291" i="16"/>
  <c r="W266" i="16"/>
  <c r="W270" i="16"/>
  <c r="W267" i="16"/>
  <c r="W308" i="16"/>
  <c r="W316" i="16"/>
  <c r="W311" i="16"/>
  <c r="W64" i="16"/>
  <c r="W70" i="16"/>
  <c r="W67" i="16"/>
  <c r="W38" i="16"/>
  <c r="W42" i="16"/>
  <c r="W39" i="16"/>
  <c r="W74" i="16"/>
  <c r="W78" i="16"/>
  <c r="W76" i="16"/>
  <c r="W292" i="16"/>
  <c r="W295" i="16"/>
  <c r="W293" i="16"/>
  <c r="W268" i="16"/>
  <c r="W271" i="16"/>
  <c r="W269" i="16"/>
  <c r="W310" i="16"/>
  <c r="W317" i="16"/>
  <c r="W313" i="16"/>
  <c r="W194" i="16"/>
  <c r="W198" i="16"/>
  <c r="W195" i="16"/>
  <c r="W182" i="16"/>
  <c r="W186" i="16"/>
  <c r="W184" i="16"/>
  <c r="W200" i="16"/>
  <c r="W204" i="16"/>
  <c r="W201" i="16"/>
  <c r="W458" i="16"/>
  <c r="W468" i="16"/>
  <c r="W464" i="16"/>
  <c r="W452" i="16"/>
  <c r="W456" i="16"/>
  <c r="W453" i="16"/>
  <c r="W470" i="16"/>
  <c r="W474" i="16"/>
  <c r="W471" i="16"/>
  <c r="W196" i="16"/>
  <c r="W199" i="16"/>
  <c r="W197" i="16"/>
  <c r="W183" i="16"/>
  <c r="W187" i="16"/>
  <c r="W185" i="16"/>
  <c r="W202" i="16"/>
  <c r="W205" i="16"/>
  <c r="W203" i="16"/>
  <c r="W460" i="16"/>
  <c r="W469" i="16"/>
  <c r="W465" i="16"/>
  <c r="W454" i="16"/>
  <c r="W457" i="16"/>
  <c r="W455" i="16"/>
  <c r="W472" i="16"/>
  <c r="W475" i="16"/>
  <c r="W473" i="16"/>
  <c r="W8" i="16"/>
  <c r="W12" i="16"/>
  <c r="W10" i="16"/>
  <c r="W2" i="16"/>
  <c r="W6" i="16"/>
  <c r="W3" i="16"/>
  <c r="W20" i="16"/>
  <c r="W24" i="16"/>
  <c r="W21" i="16"/>
  <c r="W278" i="16"/>
  <c r="W284" i="16"/>
  <c r="W279" i="16"/>
  <c r="W248" i="16"/>
  <c r="W252" i="16"/>
  <c r="W249" i="16"/>
  <c r="W309" i="16"/>
  <c r="W318" i="16"/>
  <c r="W314" i="16"/>
  <c r="W9" i="16"/>
  <c r="W13" i="16"/>
  <c r="W11" i="16"/>
  <c r="W4" i="16"/>
  <c r="W7" i="16"/>
  <c r="W5" i="16"/>
  <c r="W22" i="16"/>
  <c r="W25" i="16"/>
  <c r="W23" i="16"/>
  <c r="W280" i="16"/>
  <c r="W286" i="16"/>
  <c r="W281" i="16"/>
  <c r="W250" i="16"/>
  <c r="W253" i="16"/>
  <c r="W251" i="16"/>
  <c r="W312" i="16"/>
  <c r="W319" i="16"/>
  <c r="W315" i="16"/>
  <c r="W114" i="16"/>
  <c r="W119" i="16"/>
  <c r="W116" i="16"/>
  <c r="W99" i="16"/>
  <c r="W103" i="16"/>
  <c r="W101" i="16"/>
  <c r="W122" i="16"/>
  <c r="W126" i="16"/>
  <c r="W124" i="16"/>
  <c r="W350" i="16"/>
  <c r="W354" i="16"/>
  <c r="W352" i="16"/>
  <c r="W320" i="16"/>
  <c r="W324" i="16"/>
  <c r="W321" i="16"/>
  <c r="W362" i="16"/>
  <c r="W366" i="16"/>
  <c r="W363" i="16"/>
  <c r="W115" i="16"/>
  <c r="W120" i="16"/>
  <c r="W117" i="16"/>
  <c r="W98" i="16"/>
  <c r="W102" i="16"/>
  <c r="W100" i="16"/>
  <c r="W123" i="16"/>
  <c r="W127" i="16"/>
  <c r="W125" i="16"/>
  <c r="W351" i="16"/>
  <c r="W355" i="16"/>
  <c r="W353" i="16"/>
  <c r="W322" i="16"/>
  <c r="W325" i="16"/>
  <c r="W323" i="16"/>
  <c r="W364" i="16"/>
  <c r="W367" i="16"/>
  <c r="W365" i="16"/>
  <c r="W227" i="16"/>
  <c r="W234" i="16"/>
  <c r="W230" i="16"/>
  <c r="W210" i="16"/>
  <c r="W216" i="16"/>
  <c r="W211" i="16"/>
  <c r="W236" i="16"/>
  <c r="W240" i="16"/>
  <c r="W238" i="16"/>
  <c r="W494" i="16"/>
  <c r="W498" i="16"/>
  <c r="W495" i="16"/>
  <c r="W476" i="16"/>
  <c r="W480" i="16"/>
  <c r="W478" i="16"/>
  <c r="W506" i="16"/>
  <c r="W510" i="16"/>
  <c r="W507" i="16"/>
  <c r="W229" i="16"/>
  <c r="W235" i="16"/>
  <c r="W231" i="16"/>
  <c r="W212" i="16"/>
  <c r="W217" i="16"/>
  <c r="W213" i="16"/>
  <c r="W237" i="16"/>
  <c r="W241" i="16"/>
  <c r="W239" i="16"/>
  <c r="W496" i="16"/>
  <c r="W499" i="16"/>
  <c r="W497" i="16"/>
  <c r="W477" i="16"/>
  <c r="W481" i="16"/>
  <c r="W479" i="16"/>
  <c r="W508" i="16"/>
  <c r="W511" i="16"/>
  <c r="W509" i="16"/>
  <c r="W54" i="16"/>
  <c r="W60" i="16"/>
  <c r="W55" i="16"/>
  <c r="W26" i="16"/>
  <c r="W30" i="16"/>
  <c r="W28" i="16"/>
  <c r="W80" i="16"/>
  <c r="W84" i="16"/>
  <c r="W81" i="16"/>
  <c r="W368" i="16"/>
  <c r="W372" i="16"/>
  <c r="W370" i="16"/>
  <c r="W332" i="16"/>
  <c r="W336" i="16"/>
  <c r="W333" i="16"/>
  <c r="W386" i="16"/>
  <c r="W390" i="16"/>
  <c r="W387" i="16"/>
  <c r="W58" i="16"/>
  <c r="W61" i="16"/>
  <c r="W59" i="16"/>
  <c r="W27" i="16"/>
  <c r="W31" i="16"/>
  <c r="W29" i="16"/>
  <c r="W82" i="16"/>
  <c r="W85" i="16"/>
  <c r="W83" i="16"/>
  <c r="W369" i="16"/>
  <c r="W376" i="16"/>
  <c r="W371" i="16"/>
  <c r="W334" i="16"/>
  <c r="W337" i="16"/>
  <c r="W335" i="16"/>
  <c r="W388" i="16"/>
  <c r="W391" i="16"/>
  <c r="W389" i="16"/>
  <c r="W44" i="16"/>
  <c r="W48" i="16"/>
  <c r="W46" i="16"/>
  <c r="W14" i="16"/>
  <c r="W18" i="16"/>
  <c r="W15" i="16"/>
  <c r="W50" i="16"/>
  <c r="W56" i="16"/>
  <c r="W51" i="16"/>
  <c r="W338" i="16"/>
  <c r="W342" i="16"/>
  <c r="W339" i="16"/>
  <c r="W296" i="16"/>
  <c r="W300" i="16"/>
  <c r="W297" i="16"/>
  <c r="W356" i="16"/>
  <c r="W360" i="16"/>
  <c r="W358" i="16"/>
  <c r="W45" i="16"/>
  <c r="W49" i="16"/>
  <c r="W47" i="16"/>
  <c r="W16" i="16"/>
  <c r="W19" i="16"/>
  <c r="W17" i="16"/>
  <c r="W52" i="16"/>
  <c r="W57" i="16"/>
  <c r="W53" i="16"/>
  <c r="W340" i="16"/>
  <c r="W343" i="16"/>
  <c r="W341" i="16"/>
  <c r="W298" i="16"/>
  <c r="W301" i="16"/>
  <c r="W299" i="16"/>
  <c r="W357" i="16"/>
  <c r="W361" i="16"/>
  <c r="W359" i="16"/>
  <c r="W206" i="16"/>
  <c r="W214" i="16"/>
  <c r="W207" i="16"/>
  <c r="W188" i="16"/>
  <c r="W192" i="16"/>
  <c r="W190" i="16"/>
  <c r="W218" i="16"/>
  <c r="W222" i="16"/>
  <c r="W219" i="16"/>
  <c r="W482" i="16"/>
  <c r="W486" i="16"/>
  <c r="W484" i="16"/>
  <c r="W459" i="16"/>
  <c r="W466" i="16"/>
  <c r="W461" i="16"/>
  <c r="W488" i="16"/>
  <c r="W492" i="16"/>
  <c r="W490" i="16"/>
  <c r="W208" i="16"/>
  <c r="W215" i="16"/>
  <c r="W209" i="16"/>
  <c r="W189" i="16"/>
  <c r="W193" i="16"/>
  <c r="W191" i="16"/>
  <c r="W220" i="16"/>
  <c r="W223" i="16"/>
  <c r="W221" i="16"/>
  <c r="W483" i="16"/>
  <c r="W487" i="16"/>
  <c r="W485" i="16"/>
  <c r="W462" i="16"/>
  <c r="W467" i="16"/>
  <c r="W463" i="16"/>
  <c r="W489" i="16"/>
  <c r="W493" i="16"/>
  <c r="W491" i="16"/>
  <c r="W62" i="16"/>
  <c r="W72" i="16"/>
  <c r="W65" i="16"/>
  <c r="W32" i="16"/>
  <c r="W36" i="16"/>
  <c r="W33" i="16"/>
  <c r="W90" i="16"/>
  <c r="W96" i="16"/>
  <c r="W92" i="16"/>
  <c r="W326" i="16"/>
  <c r="W330" i="16"/>
  <c r="W327" i="16"/>
  <c r="W272" i="16"/>
  <c r="W276" i="16"/>
  <c r="W274" i="16"/>
  <c r="W344" i="16"/>
  <c r="W348" i="16"/>
  <c r="W346" i="16"/>
  <c r="W63" i="16"/>
  <c r="W73" i="16"/>
  <c r="W69" i="16"/>
  <c r="W34" i="16"/>
  <c r="W37" i="16"/>
  <c r="W35" i="16"/>
  <c r="W91" i="16"/>
  <c r="W97" i="16"/>
  <c r="W95" i="16"/>
  <c r="W328" i="16"/>
  <c r="W331" i="16"/>
  <c r="W329" i="16"/>
  <c r="W273" i="16"/>
  <c r="W277" i="16"/>
  <c r="W275" i="16"/>
  <c r="W345" i="16"/>
  <c r="W349" i="16"/>
  <c r="W347" i="16"/>
  <c r="W158" i="16"/>
  <c r="W162" i="16"/>
  <c r="W159" i="16"/>
  <c r="W139" i="16"/>
  <c r="W144" i="16"/>
  <c r="W142" i="16"/>
  <c r="W170" i="16"/>
  <c r="W174" i="16"/>
  <c r="W171" i="16"/>
  <c r="W428" i="16"/>
  <c r="W432" i="16"/>
  <c r="W430" i="16"/>
  <c r="W410" i="16"/>
  <c r="W414" i="16"/>
  <c r="W411" i="16"/>
  <c r="W434" i="16"/>
  <c r="W438" i="16"/>
  <c r="W435" i="16"/>
  <c r="W160" i="16"/>
  <c r="W163" i="16"/>
  <c r="W161" i="16"/>
  <c r="W141" i="16"/>
  <c r="W145" i="16"/>
  <c r="W143" i="16"/>
  <c r="W172" i="16"/>
  <c r="W175" i="16"/>
  <c r="W173" i="16"/>
  <c r="W429" i="16"/>
  <c r="W433" i="16"/>
  <c r="W431" i="16"/>
  <c r="W412" i="16"/>
  <c r="W415" i="16"/>
  <c r="W413" i="16"/>
  <c r="W436" i="16"/>
  <c r="W439" i="16"/>
  <c r="W437" i="16"/>
  <c r="W282" i="16"/>
  <c r="W288" i="16"/>
  <c r="W285" i="16"/>
  <c r="W260" i="16"/>
  <c r="W264" i="16"/>
  <c r="W261" i="16"/>
  <c r="W302" i="16"/>
  <c r="W306" i="16"/>
  <c r="W304" i="16"/>
  <c r="W531" i="16"/>
  <c r="W535" i="16"/>
  <c r="W533" i="16"/>
  <c r="W525" i="16"/>
  <c r="W529" i="16"/>
  <c r="W527" i="16"/>
  <c r="W538" i="16"/>
  <c r="W541" i="16"/>
  <c r="W539" i="16"/>
  <c r="W283" i="16"/>
  <c r="W289" i="16"/>
  <c r="W287" i="16"/>
  <c r="W262" i="16"/>
  <c r="W265" i="16"/>
  <c r="W263" i="16"/>
  <c r="W303" i="16"/>
  <c r="W307" i="16"/>
  <c r="W305" i="16"/>
  <c r="W530" i="16"/>
  <c r="W534" i="16"/>
  <c r="W532" i="16"/>
  <c r="W524" i="16"/>
  <c r="W528" i="16"/>
  <c r="W526" i="16"/>
  <c r="W536" i="16"/>
  <c r="W540" i="16"/>
  <c r="W537" i="16"/>
  <c r="W164" i="16"/>
  <c r="W168" i="16"/>
  <c r="W165" i="16"/>
  <c r="W152" i="16"/>
  <c r="W156" i="16"/>
  <c r="W154" i="16"/>
  <c r="W176" i="16"/>
  <c r="W180" i="16"/>
  <c r="W177" i="16"/>
  <c r="W440" i="16"/>
  <c r="W444" i="16"/>
  <c r="W442" i="16"/>
  <c r="W422" i="16"/>
  <c r="W426" i="16"/>
  <c r="W423" i="16"/>
  <c r="W446" i="16"/>
  <c r="W450" i="16"/>
  <c r="W447" i="16"/>
  <c r="W166" i="16"/>
  <c r="W169" i="16"/>
  <c r="W167" i="16"/>
  <c r="W153" i="16"/>
  <c r="W157" i="16"/>
  <c r="W155" i="16"/>
  <c r="W178" i="16"/>
  <c r="W181" i="16"/>
  <c r="W179" i="16"/>
  <c r="W441" i="16"/>
  <c r="W445" i="16"/>
  <c r="W443" i="16"/>
  <c r="W424" i="16"/>
  <c r="W427" i="16"/>
  <c r="W425" i="16"/>
  <c r="W448" i="16"/>
  <c r="W451" i="16"/>
  <c r="W449" i="16"/>
  <c r="W110" i="16"/>
  <c r="W118" i="16"/>
  <c r="W111" i="16"/>
  <c r="W86" i="16"/>
  <c r="W93" i="16"/>
  <c r="W87" i="16"/>
  <c r="W128" i="16"/>
  <c r="W132" i="16"/>
  <c r="W130" i="16"/>
  <c r="W392" i="16"/>
  <c r="W396" i="16"/>
  <c r="W393" i="16"/>
  <c r="W374" i="16"/>
  <c r="W382" i="16"/>
  <c r="W379" i="16"/>
  <c r="W404" i="16"/>
  <c r="W408" i="16"/>
  <c r="W405" i="16"/>
  <c r="W112" i="16"/>
  <c r="W121" i="16"/>
  <c r="W113" i="16"/>
  <c r="W88" i="16"/>
  <c r="W94" i="16"/>
  <c r="W89" i="16"/>
  <c r="W129" i="16"/>
  <c r="W133" i="16"/>
  <c r="W131" i="16"/>
  <c r="W394" i="16"/>
  <c r="W397" i="16"/>
  <c r="W395" i="16"/>
  <c r="W377" i="16"/>
  <c r="W385" i="16"/>
  <c r="W381" i="16"/>
  <c r="W406" i="16"/>
  <c r="W409" i="16"/>
  <c r="W407" i="16"/>
  <c r="W242" i="16"/>
  <c r="W246" i="16"/>
  <c r="W244" i="16"/>
  <c r="W224" i="16"/>
  <c r="W232" i="16"/>
  <c r="W226" i="16"/>
  <c r="W254" i="16"/>
  <c r="W258" i="16"/>
  <c r="W255" i="16"/>
  <c r="W512" i="16"/>
  <c r="W516" i="16"/>
  <c r="W514" i="16"/>
  <c r="W500" i="16"/>
  <c r="W504" i="16"/>
  <c r="W502" i="16"/>
  <c r="W519" i="16"/>
  <c r="W523" i="16"/>
  <c r="W521" i="16"/>
  <c r="W243" i="16"/>
  <c r="W247" i="16"/>
  <c r="W245" i="16"/>
  <c r="W225" i="16"/>
  <c r="W233" i="16"/>
  <c r="W228" i="16"/>
  <c r="W256" i="16"/>
  <c r="W259" i="16"/>
  <c r="W257" i="16"/>
  <c r="W513" i="16"/>
  <c r="W517" i="16"/>
  <c r="W515" i="16"/>
  <c r="W501" i="16"/>
  <c r="W505" i="16"/>
  <c r="W503" i="16"/>
  <c r="W518" i="16"/>
  <c r="W522" i="16"/>
  <c r="W520" i="16"/>
  <c r="W134" i="16"/>
  <c r="W138" i="16"/>
  <c r="W135" i="16"/>
  <c r="W104" i="16"/>
  <c r="W108" i="16"/>
  <c r="W105" i="16"/>
  <c r="W146" i="16"/>
  <c r="W150" i="16"/>
  <c r="W148" i="16"/>
  <c r="W398" i="16"/>
  <c r="W402" i="16"/>
  <c r="W399" i="16"/>
  <c r="W373" i="16"/>
  <c r="W383" i="16"/>
  <c r="W378" i="16"/>
  <c r="W416" i="16"/>
  <c r="W420" i="16"/>
  <c r="W417" i="16"/>
  <c r="W136" i="16"/>
  <c r="W140" i="16"/>
  <c r="W137" i="16"/>
  <c r="W106" i="16"/>
  <c r="W109" i="16"/>
  <c r="W107" i="16"/>
  <c r="W147" i="16"/>
  <c r="W151" i="16"/>
  <c r="W149" i="16"/>
  <c r="W400" i="16"/>
  <c r="W403" i="16"/>
  <c r="W401" i="16"/>
  <c r="W375" i="16"/>
  <c r="W384" i="16"/>
  <c r="W380" i="16"/>
  <c r="W418" i="16"/>
  <c r="W421" i="16"/>
  <c r="W419" i="16"/>
  <c r="V66" i="16"/>
  <c r="V71" i="16"/>
  <c r="V68" i="16"/>
  <c r="V40" i="16"/>
  <c r="V43" i="16"/>
  <c r="V41" i="16"/>
  <c r="V75" i="16"/>
  <c r="V79" i="16"/>
  <c r="V77" i="16"/>
  <c r="V290" i="16"/>
  <c r="V294" i="16"/>
  <c r="V291" i="16"/>
  <c r="V266" i="16"/>
  <c r="V270" i="16"/>
  <c r="V267" i="16"/>
  <c r="V308" i="16"/>
  <c r="V316" i="16"/>
  <c r="V311" i="16"/>
  <c r="V64" i="16"/>
  <c r="V70" i="16"/>
  <c r="V67" i="16"/>
  <c r="V38" i="16"/>
  <c r="V42" i="16"/>
  <c r="V39" i="16"/>
  <c r="V74" i="16"/>
  <c r="V78" i="16"/>
  <c r="V76" i="16"/>
  <c r="V292" i="16"/>
  <c r="V295" i="16"/>
  <c r="V293" i="16"/>
  <c r="V268" i="16"/>
  <c r="V271" i="16"/>
  <c r="V269" i="16"/>
  <c r="V310" i="16"/>
  <c r="V317" i="16"/>
  <c r="V313" i="16"/>
  <c r="V194" i="16"/>
  <c r="V198" i="16"/>
  <c r="V195" i="16"/>
  <c r="V182" i="16"/>
  <c r="V186" i="16"/>
  <c r="V184" i="16"/>
  <c r="V200" i="16"/>
  <c r="V204" i="16"/>
  <c r="V201" i="16"/>
  <c r="V458" i="16"/>
  <c r="V468" i="16"/>
  <c r="V464" i="16"/>
  <c r="V452" i="16"/>
  <c r="V456" i="16"/>
  <c r="V453" i="16"/>
  <c r="V470" i="16"/>
  <c r="V474" i="16"/>
  <c r="V471" i="16"/>
  <c r="V196" i="16"/>
  <c r="V199" i="16"/>
  <c r="V197" i="16"/>
  <c r="V183" i="16"/>
  <c r="V187" i="16"/>
  <c r="V185" i="16"/>
  <c r="V202" i="16"/>
  <c r="V205" i="16"/>
  <c r="V203" i="16"/>
  <c r="V460" i="16"/>
  <c r="V469" i="16"/>
  <c r="V465" i="16"/>
  <c r="V454" i="16"/>
  <c r="V457" i="16"/>
  <c r="V455" i="16"/>
  <c r="V472" i="16"/>
  <c r="V475" i="16"/>
  <c r="V473" i="16"/>
  <c r="V8" i="16"/>
  <c r="V12" i="16"/>
  <c r="V10" i="16"/>
  <c r="V2" i="16"/>
  <c r="V6" i="16"/>
  <c r="V3" i="16"/>
  <c r="V20" i="16"/>
  <c r="V24" i="16"/>
  <c r="V21" i="16"/>
  <c r="V278" i="16"/>
  <c r="V284" i="16"/>
  <c r="V279" i="16"/>
  <c r="V248" i="16"/>
  <c r="V252" i="16"/>
  <c r="V249" i="16"/>
  <c r="V309" i="16"/>
  <c r="V318" i="16"/>
  <c r="V314" i="16"/>
  <c r="V9" i="16"/>
  <c r="V13" i="16"/>
  <c r="V11" i="16"/>
  <c r="V4" i="16"/>
  <c r="V7" i="16"/>
  <c r="V5" i="16"/>
  <c r="V22" i="16"/>
  <c r="V25" i="16"/>
  <c r="V23" i="16"/>
  <c r="V280" i="16"/>
  <c r="V286" i="16"/>
  <c r="V281" i="16"/>
  <c r="V250" i="16"/>
  <c r="V253" i="16"/>
  <c r="V251" i="16"/>
  <c r="V312" i="16"/>
  <c r="V319" i="16"/>
  <c r="V315" i="16"/>
  <c r="V114" i="16"/>
  <c r="V119" i="16"/>
  <c r="V116" i="16"/>
  <c r="V99" i="16"/>
  <c r="V103" i="16"/>
  <c r="V101" i="16"/>
  <c r="V122" i="16"/>
  <c r="V126" i="16"/>
  <c r="V124" i="16"/>
  <c r="V350" i="16"/>
  <c r="V354" i="16"/>
  <c r="V352" i="16"/>
  <c r="V320" i="16"/>
  <c r="V324" i="16"/>
  <c r="V321" i="16"/>
  <c r="V362" i="16"/>
  <c r="V366" i="16"/>
  <c r="V363" i="16"/>
  <c r="V115" i="16"/>
  <c r="V120" i="16"/>
  <c r="V117" i="16"/>
  <c r="V98" i="16"/>
  <c r="V102" i="16"/>
  <c r="V100" i="16"/>
  <c r="V123" i="16"/>
  <c r="V127" i="16"/>
  <c r="V125" i="16"/>
  <c r="V351" i="16"/>
  <c r="V355" i="16"/>
  <c r="V353" i="16"/>
  <c r="V322" i="16"/>
  <c r="V325" i="16"/>
  <c r="V323" i="16"/>
  <c r="V364" i="16"/>
  <c r="V367" i="16"/>
  <c r="V365" i="16"/>
  <c r="V227" i="16"/>
  <c r="V234" i="16"/>
  <c r="V230" i="16"/>
  <c r="V210" i="16"/>
  <c r="V216" i="16"/>
  <c r="V211" i="16"/>
  <c r="V236" i="16"/>
  <c r="V240" i="16"/>
  <c r="V238" i="16"/>
  <c r="V494" i="16"/>
  <c r="V498" i="16"/>
  <c r="V495" i="16"/>
  <c r="V476" i="16"/>
  <c r="V480" i="16"/>
  <c r="V478" i="16"/>
  <c r="V506" i="16"/>
  <c r="V510" i="16"/>
  <c r="V507" i="16"/>
  <c r="V229" i="16"/>
  <c r="V235" i="16"/>
  <c r="V231" i="16"/>
  <c r="V212" i="16"/>
  <c r="V217" i="16"/>
  <c r="V213" i="16"/>
  <c r="V237" i="16"/>
  <c r="V241" i="16"/>
  <c r="V239" i="16"/>
  <c r="V496" i="16"/>
  <c r="V499" i="16"/>
  <c r="V497" i="16"/>
  <c r="V477" i="16"/>
  <c r="V481" i="16"/>
  <c r="V479" i="16"/>
  <c r="V508" i="16"/>
  <c r="V511" i="16"/>
  <c r="V509" i="16"/>
  <c r="V54" i="16"/>
  <c r="V60" i="16"/>
  <c r="V55" i="16"/>
  <c r="V26" i="16"/>
  <c r="V30" i="16"/>
  <c r="V28" i="16"/>
  <c r="V80" i="16"/>
  <c r="V84" i="16"/>
  <c r="V81" i="16"/>
  <c r="V368" i="16"/>
  <c r="V372" i="16"/>
  <c r="V370" i="16"/>
  <c r="V332" i="16"/>
  <c r="V336" i="16"/>
  <c r="V333" i="16"/>
  <c r="V386" i="16"/>
  <c r="V390" i="16"/>
  <c r="V387" i="16"/>
  <c r="V58" i="16"/>
  <c r="V61" i="16"/>
  <c r="V59" i="16"/>
  <c r="V27" i="16"/>
  <c r="V31" i="16"/>
  <c r="V29" i="16"/>
  <c r="V82" i="16"/>
  <c r="V85" i="16"/>
  <c r="V83" i="16"/>
  <c r="V369" i="16"/>
  <c r="V376" i="16"/>
  <c r="V371" i="16"/>
  <c r="V334" i="16"/>
  <c r="V337" i="16"/>
  <c r="V335" i="16"/>
  <c r="V388" i="16"/>
  <c r="V391" i="16"/>
  <c r="V389" i="16"/>
  <c r="V44" i="16"/>
  <c r="V48" i="16"/>
  <c r="V46" i="16"/>
  <c r="V14" i="16"/>
  <c r="V18" i="16"/>
  <c r="V15" i="16"/>
  <c r="V50" i="16"/>
  <c r="V56" i="16"/>
  <c r="V51" i="16"/>
  <c r="V338" i="16"/>
  <c r="V342" i="16"/>
  <c r="V339" i="16"/>
  <c r="V296" i="16"/>
  <c r="V300" i="16"/>
  <c r="V297" i="16"/>
  <c r="V356" i="16"/>
  <c r="V360" i="16"/>
  <c r="V358" i="16"/>
  <c r="V45" i="16"/>
  <c r="V49" i="16"/>
  <c r="V47" i="16"/>
  <c r="V16" i="16"/>
  <c r="V19" i="16"/>
  <c r="V17" i="16"/>
  <c r="V52" i="16"/>
  <c r="V57" i="16"/>
  <c r="V53" i="16"/>
  <c r="V340" i="16"/>
  <c r="V343" i="16"/>
  <c r="V341" i="16"/>
  <c r="V298" i="16"/>
  <c r="V301" i="16"/>
  <c r="V299" i="16"/>
  <c r="V357" i="16"/>
  <c r="V361" i="16"/>
  <c r="V359" i="16"/>
  <c r="V206" i="16"/>
  <c r="V214" i="16"/>
  <c r="V207" i="16"/>
  <c r="V188" i="16"/>
  <c r="V192" i="16"/>
  <c r="V190" i="16"/>
  <c r="V218" i="16"/>
  <c r="V222" i="16"/>
  <c r="V219" i="16"/>
  <c r="V482" i="16"/>
  <c r="V486" i="16"/>
  <c r="V484" i="16"/>
  <c r="V459" i="16"/>
  <c r="V466" i="16"/>
  <c r="V461" i="16"/>
  <c r="V488" i="16"/>
  <c r="V492" i="16"/>
  <c r="V490" i="16"/>
  <c r="V208" i="16"/>
  <c r="V215" i="16"/>
  <c r="V209" i="16"/>
  <c r="V189" i="16"/>
  <c r="V193" i="16"/>
  <c r="V191" i="16"/>
  <c r="V220" i="16"/>
  <c r="V223" i="16"/>
  <c r="V221" i="16"/>
  <c r="V483" i="16"/>
  <c r="V487" i="16"/>
  <c r="V485" i="16"/>
  <c r="V462" i="16"/>
  <c r="V467" i="16"/>
  <c r="V463" i="16"/>
  <c r="V489" i="16"/>
  <c r="V493" i="16"/>
  <c r="V491" i="16"/>
  <c r="V62" i="16"/>
  <c r="V72" i="16"/>
  <c r="V65" i="16"/>
  <c r="V32" i="16"/>
  <c r="V36" i="16"/>
  <c r="V33" i="16"/>
  <c r="V90" i="16"/>
  <c r="V96" i="16"/>
  <c r="V92" i="16"/>
  <c r="V326" i="16"/>
  <c r="V330" i="16"/>
  <c r="V327" i="16"/>
  <c r="V272" i="16"/>
  <c r="V276" i="16"/>
  <c r="V274" i="16"/>
  <c r="V344" i="16"/>
  <c r="V348" i="16"/>
  <c r="V346" i="16"/>
  <c r="V63" i="16"/>
  <c r="V73" i="16"/>
  <c r="V69" i="16"/>
  <c r="V34" i="16"/>
  <c r="V37" i="16"/>
  <c r="V35" i="16"/>
  <c r="V91" i="16"/>
  <c r="V97" i="16"/>
  <c r="V95" i="16"/>
  <c r="V328" i="16"/>
  <c r="V331" i="16"/>
  <c r="V329" i="16"/>
  <c r="V273" i="16"/>
  <c r="V277" i="16"/>
  <c r="V275" i="16"/>
  <c r="V345" i="16"/>
  <c r="V349" i="16"/>
  <c r="V347" i="16"/>
  <c r="V158" i="16"/>
  <c r="V162" i="16"/>
  <c r="V159" i="16"/>
  <c r="V139" i="16"/>
  <c r="V144" i="16"/>
  <c r="V142" i="16"/>
  <c r="V170" i="16"/>
  <c r="V174" i="16"/>
  <c r="V171" i="16"/>
  <c r="V428" i="16"/>
  <c r="V432" i="16"/>
  <c r="V430" i="16"/>
  <c r="V410" i="16"/>
  <c r="V414" i="16"/>
  <c r="V411" i="16"/>
  <c r="V434" i="16"/>
  <c r="V438" i="16"/>
  <c r="V435" i="16"/>
  <c r="V160" i="16"/>
  <c r="V163" i="16"/>
  <c r="V161" i="16"/>
  <c r="V141" i="16"/>
  <c r="V145" i="16"/>
  <c r="V143" i="16"/>
  <c r="V172" i="16"/>
  <c r="V175" i="16"/>
  <c r="V173" i="16"/>
  <c r="V429" i="16"/>
  <c r="V433" i="16"/>
  <c r="V431" i="16"/>
  <c r="V412" i="16"/>
  <c r="V415" i="16"/>
  <c r="V413" i="16"/>
  <c r="V436" i="16"/>
  <c r="V439" i="16"/>
  <c r="V437" i="16"/>
  <c r="V282" i="16"/>
  <c r="V288" i="16"/>
  <c r="V285" i="16"/>
  <c r="V260" i="16"/>
  <c r="V264" i="16"/>
  <c r="V261" i="16"/>
  <c r="V302" i="16"/>
  <c r="V306" i="16"/>
  <c r="V304" i="16"/>
  <c r="V531" i="16"/>
  <c r="V535" i="16"/>
  <c r="V533" i="16"/>
  <c r="V525" i="16"/>
  <c r="V529" i="16"/>
  <c r="V527" i="16"/>
  <c r="V538" i="16"/>
  <c r="V541" i="16"/>
  <c r="V539" i="16"/>
  <c r="V283" i="16"/>
  <c r="V289" i="16"/>
  <c r="V287" i="16"/>
  <c r="V262" i="16"/>
  <c r="V265" i="16"/>
  <c r="V263" i="16"/>
  <c r="V303" i="16"/>
  <c r="V307" i="16"/>
  <c r="V305" i="16"/>
  <c r="V530" i="16"/>
  <c r="V534" i="16"/>
  <c r="V532" i="16"/>
  <c r="V524" i="16"/>
  <c r="V528" i="16"/>
  <c r="V526" i="16"/>
  <c r="V536" i="16"/>
  <c r="V540" i="16"/>
  <c r="V537" i="16"/>
  <c r="V164" i="16"/>
  <c r="V168" i="16"/>
  <c r="V165" i="16"/>
  <c r="V152" i="16"/>
  <c r="V156" i="16"/>
  <c r="V154" i="16"/>
  <c r="V176" i="16"/>
  <c r="V180" i="16"/>
  <c r="V177" i="16"/>
  <c r="V440" i="16"/>
  <c r="V444" i="16"/>
  <c r="V442" i="16"/>
  <c r="V422" i="16"/>
  <c r="V426" i="16"/>
  <c r="V423" i="16"/>
  <c r="V446" i="16"/>
  <c r="V450" i="16"/>
  <c r="V447" i="16"/>
  <c r="V166" i="16"/>
  <c r="V169" i="16"/>
  <c r="V167" i="16"/>
  <c r="V153" i="16"/>
  <c r="V157" i="16"/>
  <c r="V155" i="16"/>
  <c r="V178" i="16"/>
  <c r="V181" i="16"/>
  <c r="V179" i="16"/>
  <c r="V441" i="16"/>
  <c r="V445" i="16"/>
  <c r="V443" i="16"/>
  <c r="V424" i="16"/>
  <c r="V427" i="16"/>
  <c r="V425" i="16"/>
  <c r="V448" i="16"/>
  <c r="V451" i="16"/>
  <c r="V449" i="16"/>
  <c r="V110" i="16"/>
  <c r="V118" i="16"/>
  <c r="V111" i="16"/>
  <c r="V86" i="16"/>
  <c r="V93" i="16"/>
  <c r="V87" i="16"/>
  <c r="V128" i="16"/>
  <c r="V132" i="16"/>
  <c r="V130" i="16"/>
  <c r="V392" i="16"/>
  <c r="V396" i="16"/>
  <c r="V393" i="16"/>
  <c r="V374" i="16"/>
  <c r="V382" i="16"/>
  <c r="V379" i="16"/>
  <c r="V404" i="16"/>
  <c r="V408" i="16"/>
  <c r="V405" i="16"/>
  <c r="V112" i="16"/>
  <c r="V121" i="16"/>
  <c r="V113" i="16"/>
  <c r="V88" i="16"/>
  <c r="V94" i="16"/>
  <c r="V89" i="16"/>
  <c r="V129" i="16"/>
  <c r="V133" i="16"/>
  <c r="V131" i="16"/>
  <c r="V394" i="16"/>
  <c r="V397" i="16"/>
  <c r="V395" i="16"/>
  <c r="V377" i="16"/>
  <c r="V385" i="16"/>
  <c r="V381" i="16"/>
  <c r="V406" i="16"/>
  <c r="V409" i="16"/>
  <c r="V407" i="16"/>
  <c r="V242" i="16"/>
  <c r="V246" i="16"/>
  <c r="V244" i="16"/>
  <c r="V224" i="16"/>
  <c r="V232" i="16"/>
  <c r="V226" i="16"/>
  <c r="V254" i="16"/>
  <c r="V258" i="16"/>
  <c r="V255" i="16"/>
  <c r="V512" i="16"/>
  <c r="V516" i="16"/>
  <c r="V514" i="16"/>
  <c r="V500" i="16"/>
  <c r="V504" i="16"/>
  <c r="V502" i="16"/>
  <c r="V519" i="16"/>
  <c r="V523" i="16"/>
  <c r="V521" i="16"/>
  <c r="V243" i="16"/>
  <c r="V247" i="16"/>
  <c r="V245" i="16"/>
  <c r="V225" i="16"/>
  <c r="V233" i="16"/>
  <c r="V228" i="16"/>
  <c r="V256" i="16"/>
  <c r="V259" i="16"/>
  <c r="V257" i="16"/>
  <c r="V513" i="16"/>
  <c r="V517" i="16"/>
  <c r="V515" i="16"/>
  <c r="V501" i="16"/>
  <c r="V505" i="16"/>
  <c r="V503" i="16"/>
  <c r="V518" i="16"/>
  <c r="V522" i="16"/>
  <c r="V520" i="16"/>
  <c r="V134" i="16"/>
  <c r="V138" i="16"/>
  <c r="V135" i="16"/>
  <c r="V104" i="16"/>
  <c r="V108" i="16"/>
  <c r="V105" i="16"/>
  <c r="V146" i="16"/>
  <c r="V150" i="16"/>
  <c r="V148" i="16"/>
  <c r="V398" i="16"/>
  <c r="V402" i="16"/>
  <c r="V399" i="16"/>
  <c r="V373" i="16"/>
  <c r="V383" i="16"/>
  <c r="V378" i="16"/>
  <c r="V416" i="16"/>
  <c r="V420" i="16"/>
  <c r="V417" i="16"/>
  <c r="V136" i="16"/>
  <c r="V140" i="16"/>
  <c r="V137" i="16"/>
  <c r="V106" i="16"/>
  <c r="V109" i="16"/>
  <c r="V107" i="16"/>
  <c r="V147" i="16"/>
  <c r="V151" i="16"/>
  <c r="V149" i="16"/>
  <c r="V400" i="16"/>
  <c r="V403" i="16"/>
  <c r="V401" i="16"/>
  <c r="V375" i="16"/>
  <c r="V384" i="16"/>
  <c r="V380" i="16"/>
  <c r="V418" i="16"/>
  <c r="V421" i="16"/>
  <c r="V419" i="16"/>
  <c r="U66" i="16"/>
  <c r="U71" i="16"/>
  <c r="U68" i="16"/>
  <c r="U40" i="16"/>
  <c r="U43" i="16"/>
  <c r="U41" i="16"/>
  <c r="U75" i="16"/>
  <c r="U79" i="16"/>
  <c r="U77" i="16"/>
  <c r="U290" i="16"/>
  <c r="U294" i="16"/>
  <c r="U291" i="16"/>
  <c r="U266" i="16"/>
  <c r="U270" i="16"/>
  <c r="U267" i="16"/>
  <c r="U308" i="16"/>
  <c r="U316" i="16"/>
  <c r="U311" i="16"/>
  <c r="U64" i="16"/>
  <c r="U70" i="16"/>
  <c r="U67" i="16"/>
  <c r="U38" i="16"/>
  <c r="U42" i="16"/>
  <c r="U39" i="16"/>
  <c r="U74" i="16"/>
  <c r="U78" i="16"/>
  <c r="U76" i="16"/>
  <c r="U292" i="16"/>
  <c r="U295" i="16"/>
  <c r="U293" i="16"/>
  <c r="U268" i="16"/>
  <c r="U271" i="16"/>
  <c r="U269" i="16"/>
  <c r="U310" i="16"/>
  <c r="U317" i="16"/>
  <c r="U313" i="16"/>
  <c r="U194" i="16"/>
  <c r="U198" i="16"/>
  <c r="U195" i="16"/>
  <c r="U182" i="16"/>
  <c r="U186" i="16"/>
  <c r="U184" i="16"/>
  <c r="U200" i="16"/>
  <c r="U204" i="16"/>
  <c r="U201" i="16"/>
  <c r="U458" i="16"/>
  <c r="U468" i="16"/>
  <c r="U464" i="16"/>
  <c r="U452" i="16"/>
  <c r="U456" i="16"/>
  <c r="U453" i="16"/>
  <c r="U470" i="16"/>
  <c r="U474" i="16"/>
  <c r="U471" i="16"/>
  <c r="U196" i="16"/>
  <c r="U199" i="16"/>
  <c r="U197" i="16"/>
  <c r="U183" i="16"/>
  <c r="U187" i="16"/>
  <c r="U185" i="16"/>
  <c r="U202" i="16"/>
  <c r="U205" i="16"/>
  <c r="U203" i="16"/>
  <c r="U460" i="16"/>
  <c r="U469" i="16"/>
  <c r="U465" i="16"/>
  <c r="U454" i="16"/>
  <c r="U457" i="16"/>
  <c r="U455" i="16"/>
  <c r="U472" i="16"/>
  <c r="U475" i="16"/>
  <c r="U473" i="16"/>
  <c r="U8" i="16"/>
  <c r="U12" i="16"/>
  <c r="U10" i="16"/>
  <c r="U2" i="16"/>
  <c r="U6" i="16"/>
  <c r="U3" i="16"/>
  <c r="U20" i="16"/>
  <c r="U24" i="16"/>
  <c r="U21" i="16"/>
  <c r="U278" i="16"/>
  <c r="U284" i="16"/>
  <c r="U279" i="16"/>
  <c r="U248" i="16"/>
  <c r="U252" i="16"/>
  <c r="U249" i="16"/>
  <c r="U309" i="16"/>
  <c r="U318" i="16"/>
  <c r="U314" i="16"/>
  <c r="U9" i="16"/>
  <c r="U13" i="16"/>
  <c r="U11" i="16"/>
  <c r="U4" i="16"/>
  <c r="U7" i="16"/>
  <c r="U5" i="16"/>
  <c r="U22" i="16"/>
  <c r="U25" i="16"/>
  <c r="U23" i="16"/>
  <c r="U280" i="16"/>
  <c r="U286" i="16"/>
  <c r="U281" i="16"/>
  <c r="U250" i="16"/>
  <c r="U253" i="16"/>
  <c r="U251" i="16"/>
  <c r="U312" i="16"/>
  <c r="U319" i="16"/>
  <c r="U315" i="16"/>
  <c r="U114" i="16"/>
  <c r="U119" i="16"/>
  <c r="U116" i="16"/>
  <c r="U99" i="16"/>
  <c r="U103" i="16"/>
  <c r="U101" i="16"/>
  <c r="U122" i="16"/>
  <c r="U126" i="16"/>
  <c r="U124" i="16"/>
  <c r="U350" i="16"/>
  <c r="U354" i="16"/>
  <c r="U352" i="16"/>
  <c r="U320" i="16"/>
  <c r="U324" i="16"/>
  <c r="U321" i="16"/>
  <c r="U362" i="16"/>
  <c r="U366" i="16"/>
  <c r="U363" i="16"/>
  <c r="U115" i="16"/>
  <c r="U120" i="16"/>
  <c r="U117" i="16"/>
  <c r="U98" i="16"/>
  <c r="U102" i="16"/>
  <c r="U100" i="16"/>
  <c r="U123" i="16"/>
  <c r="U127" i="16"/>
  <c r="U125" i="16"/>
  <c r="U351" i="16"/>
  <c r="U355" i="16"/>
  <c r="U353" i="16"/>
  <c r="U322" i="16"/>
  <c r="U325" i="16"/>
  <c r="U323" i="16"/>
  <c r="U364" i="16"/>
  <c r="U367" i="16"/>
  <c r="U365" i="16"/>
  <c r="U227" i="16"/>
  <c r="U234" i="16"/>
  <c r="U230" i="16"/>
  <c r="U210" i="16"/>
  <c r="U216" i="16"/>
  <c r="U211" i="16"/>
  <c r="U236" i="16"/>
  <c r="U240" i="16"/>
  <c r="U238" i="16"/>
  <c r="U494" i="16"/>
  <c r="U498" i="16"/>
  <c r="U495" i="16"/>
  <c r="U476" i="16"/>
  <c r="U480" i="16"/>
  <c r="U478" i="16"/>
  <c r="U506" i="16"/>
  <c r="U510" i="16"/>
  <c r="U507" i="16"/>
  <c r="U229" i="16"/>
  <c r="U235" i="16"/>
  <c r="U231" i="16"/>
  <c r="U212" i="16"/>
  <c r="U217" i="16"/>
  <c r="U213" i="16"/>
  <c r="U237" i="16"/>
  <c r="U241" i="16"/>
  <c r="U239" i="16"/>
  <c r="U496" i="16"/>
  <c r="U499" i="16"/>
  <c r="U497" i="16"/>
  <c r="U477" i="16"/>
  <c r="U481" i="16"/>
  <c r="U479" i="16"/>
  <c r="U508" i="16"/>
  <c r="U511" i="16"/>
  <c r="U509" i="16"/>
  <c r="U54" i="16"/>
  <c r="U60" i="16"/>
  <c r="U55" i="16"/>
  <c r="U26" i="16"/>
  <c r="U30" i="16"/>
  <c r="U28" i="16"/>
  <c r="U80" i="16"/>
  <c r="U84" i="16"/>
  <c r="U81" i="16"/>
  <c r="U368" i="16"/>
  <c r="U372" i="16"/>
  <c r="U370" i="16"/>
  <c r="U332" i="16"/>
  <c r="U336" i="16"/>
  <c r="U333" i="16"/>
  <c r="U386" i="16"/>
  <c r="U390" i="16"/>
  <c r="U387" i="16"/>
  <c r="U58" i="16"/>
  <c r="U61" i="16"/>
  <c r="U59" i="16"/>
  <c r="U27" i="16"/>
  <c r="U31" i="16"/>
  <c r="U29" i="16"/>
  <c r="U82" i="16"/>
  <c r="U85" i="16"/>
  <c r="U83" i="16"/>
  <c r="U369" i="16"/>
  <c r="U376" i="16"/>
  <c r="U371" i="16"/>
  <c r="U334" i="16"/>
  <c r="U337" i="16"/>
  <c r="U335" i="16"/>
  <c r="U388" i="16"/>
  <c r="U391" i="16"/>
  <c r="U389" i="16"/>
  <c r="U44" i="16"/>
  <c r="U48" i="16"/>
  <c r="U46" i="16"/>
  <c r="U14" i="16"/>
  <c r="U18" i="16"/>
  <c r="U15" i="16"/>
  <c r="U50" i="16"/>
  <c r="U56" i="16"/>
  <c r="U51" i="16"/>
  <c r="U338" i="16"/>
  <c r="U342" i="16"/>
  <c r="U339" i="16"/>
  <c r="U296" i="16"/>
  <c r="U300" i="16"/>
  <c r="U297" i="16"/>
  <c r="U356" i="16"/>
  <c r="U360" i="16"/>
  <c r="U358" i="16"/>
  <c r="U45" i="16"/>
  <c r="U49" i="16"/>
  <c r="U47" i="16"/>
  <c r="U16" i="16"/>
  <c r="U19" i="16"/>
  <c r="U17" i="16"/>
  <c r="U52" i="16"/>
  <c r="U57" i="16"/>
  <c r="U53" i="16"/>
  <c r="U340" i="16"/>
  <c r="U343" i="16"/>
  <c r="U341" i="16"/>
  <c r="U298" i="16"/>
  <c r="U301" i="16"/>
  <c r="U299" i="16"/>
  <c r="U357" i="16"/>
  <c r="U361" i="16"/>
  <c r="U359" i="16"/>
  <c r="U206" i="16"/>
  <c r="U214" i="16"/>
  <c r="U207" i="16"/>
  <c r="U188" i="16"/>
  <c r="U192" i="16"/>
  <c r="U190" i="16"/>
  <c r="U218" i="16"/>
  <c r="U222" i="16"/>
  <c r="U219" i="16"/>
  <c r="U482" i="16"/>
  <c r="U486" i="16"/>
  <c r="U484" i="16"/>
  <c r="U459" i="16"/>
  <c r="U466" i="16"/>
  <c r="U461" i="16"/>
  <c r="U488" i="16"/>
  <c r="U492" i="16"/>
  <c r="U490" i="16"/>
  <c r="U208" i="16"/>
  <c r="U215" i="16"/>
  <c r="U209" i="16"/>
  <c r="U189" i="16"/>
  <c r="U193" i="16"/>
  <c r="U191" i="16"/>
  <c r="U220" i="16"/>
  <c r="U223" i="16"/>
  <c r="U221" i="16"/>
  <c r="U483" i="16"/>
  <c r="U487" i="16"/>
  <c r="U485" i="16"/>
  <c r="U462" i="16"/>
  <c r="U467" i="16"/>
  <c r="U463" i="16"/>
  <c r="U489" i="16"/>
  <c r="U493" i="16"/>
  <c r="U491" i="16"/>
  <c r="U62" i="16"/>
  <c r="U72" i="16"/>
  <c r="U65" i="16"/>
  <c r="U32" i="16"/>
  <c r="U36" i="16"/>
  <c r="U33" i="16"/>
  <c r="U90" i="16"/>
  <c r="U96" i="16"/>
  <c r="U92" i="16"/>
  <c r="U326" i="16"/>
  <c r="U330" i="16"/>
  <c r="U327" i="16"/>
  <c r="U272" i="16"/>
  <c r="U276" i="16"/>
  <c r="U274" i="16"/>
  <c r="U344" i="16"/>
  <c r="U348" i="16"/>
  <c r="U346" i="16"/>
  <c r="U63" i="16"/>
  <c r="U73" i="16"/>
  <c r="U69" i="16"/>
  <c r="U34" i="16"/>
  <c r="U37" i="16"/>
  <c r="U35" i="16"/>
  <c r="U91" i="16"/>
  <c r="U97" i="16"/>
  <c r="U95" i="16"/>
  <c r="U328" i="16"/>
  <c r="U331" i="16"/>
  <c r="U329" i="16"/>
  <c r="U273" i="16"/>
  <c r="U277" i="16"/>
  <c r="U275" i="16"/>
  <c r="U345" i="16"/>
  <c r="U349" i="16"/>
  <c r="U347" i="16"/>
  <c r="U158" i="16"/>
  <c r="U162" i="16"/>
  <c r="U159" i="16"/>
  <c r="U139" i="16"/>
  <c r="U144" i="16"/>
  <c r="U142" i="16"/>
  <c r="U170" i="16"/>
  <c r="U174" i="16"/>
  <c r="U171" i="16"/>
  <c r="U428" i="16"/>
  <c r="U432" i="16"/>
  <c r="U430" i="16"/>
  <c r="U410" i="16"/>
  <c r="U414" i="16"/>
  <c r="U411" i="16"/>
  <c r="U434" i="16"/>
  <c r="U438" i="16"/>
  <c r="U435" i="16"/>
  <c r="U160" i="16"/>
  <c r="U163" i="16"/>
  <c r="U161" i="16"/>
  <c r="U141" i="16"/>
  <c r="U145" i="16"/>
  <c r="U143" i="16"/>
  <c r="U172" i="16"/>
  <c r="U175" i="16"/>
  <c r="U173" i="16"/>
  <c r="U429" i="16"/>
  <c r="U433" i="16"/>
  <c r="U431" i="16"/>
  <c r="U412" i="16"/>
  <c r="U415" i="16"/>
  <c r="U413" i="16"/>
  <c r="U436" i="16"/>
  <c r="U439" i="16"/>
  <c r="U437" i="16"/>
  <c r="U282" i="16"/>
  <c r="U288" i="16"/>
  <c r="U285" i="16"/>
  <c r="U260" i="16"/>
  <c r="U264" i="16"/>
  <c r="U261" i="16"/>
  <c r="U302" i="16"/>
  <c r="U306" i="16"/>
  <c r="U304" i="16"/>
  <c r="U531" i="16"/>
  <c r="U535" i="16"/>
  <c r="U533" i="16"/>
  <c r="U525" i="16"/>
  <c r="U529" i="16"/>
  <c r="U527" i="16"/>
  <c r="U538" i="16"/>
  <c r="U541" i="16"/>
  <c r="U539" i="16"/>
  <c r="U283" i="16"/>
  <c r="U289" i="16"/>
  <c r="U287" i="16"/>
  <c r="U262" i="16"/>
  <c r="U265" i="16"/>
  <c r="U263" i="16"/>
  <c r="U303" i="16"/>
  <c r="U307" i="16"/>
  <c r="U305" i="16"/>
  <c r="U530" i="16"/>
  <c r="U534" i="16"/>
  <c r="U532" i="16"/>
  <c r="U524" i="16"/>
  <c r="U528" i="16"/>
  <c r="U526" i="16"/>
  <c r="U536" i="16"/>
  <c r="U540" i="16"/>
  <c r="U537" i="16"/>
  <c r="U164" i="16"/>
  <c r="U168" i="16"/>
  <c r="U165" i="16"/>
  <c r="U152" i="16"/>
  <c r="U156" i="16"/>
  <c r="U154" i="16"/>
  <c r="U176" i="16"/>
  <c r="U180" i="16"/>
  <c r="U177" i="16"/>
  <c r="U440" i="16"/>
  <c r="U444" i="16"/>
  <c r="U442" i="16"/>
  <c r="U422" i="16"/>
  <c r="U426" i="16"/>
  <c r="U423" i="16"/>
  <c r="U446" i="16"/>
  <c r="U450" i="16"/>
  <c r="U447" i="16"/>
  <c r="U166" i="16"/>
  <c r="U169" i="16"/>
  <c r="U167" i="16"/>
  <c r="U153" i="16"/>
  <c r="U157" i="16"/>
  <c r="U155" i="16"/>
  <c r="U178" i="16"/>
  <c r="U181" i="16"/>
  <c r="U179" i="16"/>
  <c r="U441" i="16"/>
  <c r="U445" i="16"/>
  <c r="U443" i="16"/>
  <c r="U424" i="16"/>
  <c r="U427" i="16"/>
  <c r="U425" i="16"/>
  <c r="U448" i="16"/>
  <c r="U451" i="16"/>
  <c r="U449" i="16"/>
  <c r="U110" i="16"/>
  <c r="U118" i="16"/>
  <c r="U111" i="16"/>
  <c r="U86" i="16"/>
  <c r="U93" i="16"/>
  <c r="U87" i="16"/>
  <c r="U128" i="16"/>
  <c r="U132" i="16"/>
  <c r="U130" i="16"/>
  <c r="U392" i="16"/>
  <c r="U396" i="16"/>
  <c r="U393" i="16"/>
  <c r="U374" i="16"/>
  <c r="U382" i="16"/>
  <c r="U379" i="16"/>
  <c r="U404" i="16"/>
  <c r="U408" i="16"/>
  <c r="U405" i="16"/>
  <c r="U112" i="16"/>
  <c r="U121" i="16"/>
  <c r="U113" i="16"/>
  <c r="U88" i="16"/>
  <c r="U94" i="16"/>
  <c r="U89" i="16"/>
  <c r="U129" i="16"/>
  <c r="U133" i="16"/>
  <c r="U131" i="16"/>
  <c r="U394" i="16"/>
  <c r="U397" i="16"/>
  <c r="U395" i="16"/>
  <c r="U377" i="16"/>
  <c r="U385" i="16"/>
  <c r="U381" i="16"/>
  <c r="U406" i="16"/>
  <c r="U409" i="16"/>
  <c r="U407" i="16"/>
  <c r="U242" i="16"/>
  <c r="U246" i="16"/>
  <c r="U244" i="16"/>
  <c r="U224" i="16"/>
  <c r="U232" i="16"/>
  <c r="U226" i="16"/>
  <c r="U254" i="16"/>
  <c r="U258" i="16"/>
  <c r="U255" i="16"/>
  <c r="U512" i="16"/>
  <c r="U516" i="16"/>
  <c r="U514" i="16"/>
  <c r="U500" i="16"/>
  <c r="U504" i="16"/>
  <c r="U502" i="16"/>
  <c r="U519" i="16"/>
  <c r="U523" i="16"/>
  <c r="U521" i="16"/>
  <c r="U243" i="16"/>
  <c r="U247" i="16"/>
  <c r="U245" i="16"/>
  <c r="U225" i="16"/>
  <c r="U233" i="16"/>
  <c r="U228" i="16"/>
  <c r="U256" i="16"/>
  <c r="U259" i="16"/>
  <c r="U257" i="16"/>
  <c r="U513" i="16"/>
  <c r="U517" i="16"/>
  <c r="U515" i="16"/>
  <c r="U501" i="16"/>
  <c r="U505" i="16"/>
  <c r="U503" i="16"/>
  <c r="U518" i="16"/>
  <c r="U522" i="16"/>
  <c r="U520" i="16"/>
  <c r="U134" i="16"/>
  <c r="U138" i="16"/>
  <c r="U135" i="16"/>
  <c r="U104" i="16"/>
  <c r="U108" i="16"/>
  <c r="U105" i="16"/>
  <c r="U146" i="16"/>
  <c r="U150" i="16"/>
  <c r="U148" i="16"/>
  <c r="U398" i="16"/>
  <c r="U402" i="16"/>
  <c r="U399" i="16"/>
  <c r="U373" i="16"/>
  <c r="U383" i="16"/>
  <c r="U378" i="16"/>
  <c r="U416" i="16"/>
  <c r="U420" i="16"/>
  <c r="U417" i="16"/>
  <c r="U136" i="16"/>
  <c r="U140" i="16"/>
  <c r="U137" i="16"/>
  <c r="U106" i="16"/>
  <c r="U109" i="16"/>
  <c r="U107" i="16"/>
  <c r="U147" i="16"/>
  <c r="U151" i="16"/>
  <c r="U149" i="16"/>
  <c r="U400" i="16"/>
  <c r="U403" i="16"/>
  <c r="U401" i="16"/>
  <c r="U375" i="16"/>
  <c r="U384" i="16"/>
  <c r="U380" i="16"/>
  <c r="U418" i="16"/>
  <c r="U421" i="16"/>
  <c r="U419" i="16"/>
  <c r="W8" i="17"/>
  <c r="W10" i="17"/>
  <c r="W9" i="17"/>
  <c r="W2" i="17"/>
  <c r="D14" i="8" s="1"/>
  <c r="W6" i="17"/>
  <c r="W3" i="17"/>
  <c r="W20" i="17"/>
  <c r="W22" i="17"/>
  <c r="W21" i="17"/>
  <c r="W38" i="17"/>
  <c r="W40" i="17"/>
  <c r="W39" i="17"/>
  <c r="W26" i="17"/>
  <c r="W28" i="17"/>
  <c r="W27" i="17"/>
  <c r="W56" i="17"/>
  <c r="W58" i="17"/>
  <c r="W57" i="17"/>
  <c r="W11" i="17"/>
  <c r="W13" i="17"/>
  <c r="W12" i="17"/>
  <c r="W4" i="17"/>
  <c r="W7" i="17"/>
  <c r="W5" i="17"/>
  <c r="W23" i="17"/>
  <c r="W25" i="17"/>
  <c r="W24" i="17"/>
  <c r="W41" i="17"/>
  <c r="W43" i="17"/>
  <c r="W42" i="17"/>
  <c r="W29" i="17"/>
  <c r="W31" i="17"/>
  <c r="W30" i="17"/>
  <c r="W59" i="17"/>
  <c r="W61" i="17"/>
  <c r="W60" i="17"/>
  <c r="W326" i="17"/>
  <c r="W328" i="17"/>
  <c r="W327" i="17"/>
  <c r="W302" i="17"/>
  <c r="W304" i="17"/>
  <c r="W303" i="17"/>
  <c r="W350" i="17"/>
  <c r="W352" i="17"/>
  <c r="W351" i="17"/>
  <c r="W386" i="17"/>
  <c r="W388" i="17"/>
  <c r="W387" i="17"/>
  <c r="W356" i="17"/>
  <c r="W358" i="17"/>
  <c r="W357" i="17"/>
  <c r="W410" i="17"/>
  <c r="W412" i="17"/>
  <c r="W411" i="17"/>
  <c r="W329" i="17"/>
  <c r="W331" i="17"/>
  <c r="W330" i="17"/>
  <c r="W305" i="17"/>
  <c r="W307" i="17"/>
  <c r="W306" i="17"/>
  <c r="W353" i="17"/>
  <c r="W355" i="17"/>
  <c r="W354" i="17"/>
  <c r="W389" i="17"/>
  <c r="W391" i="17"/>
  <c r="W390" i="17"/>
  <c r="W359" i="17"/>
  <c r="W361" i="17"/>
  <c r="W360" i="17"/>
  <c r="W413" i="17"/>
  <c r="W415" i="17"/>
  <c r="W414" i="17"/>
  <c r="W158" i="17"/>
  <c r="W160" i="17"/>
  <c r="W159" i="17"/>
  <c r="W140" i="17"/>
  <c r="W142" i="17"/>
  <c r="W141" i="17"/>
  <c r="W188" i="17"/>
  <c r="W190" i="17"/>
  <c r="W189" i="17"/>
  <c r="W212" i="17"/>
  <c r="W214" i="17"/>
  <c r="W213" i="17"/>
  <c r="W194" i="17"/>
  <c r="W196" i="17"/>
  <c r="W195" i="17"/>
  <c r="W236" i="17"/>
  <c r="W238" i="17"/>
  <c r="W237" i="17"/>
  <c r="W161" i="17"/>
  <c r="W163" i="17"/>
  <c r="W162" i="17"/>
  <c r="W143" i="17"/>
  <c r="W145" i="17"/>
  <c r="W144" i="17"/>
  <c r="W191" i="17"/>
  <c r="W193" i="17"/>
  <c r="W192" i="17"/>
  <c r="W215" i="17"/>
  <c r="W217" i="17"/>
  <c r="W216" i="17"/>
  <c r="W197" i="17"/>
  <c r="W199" i="17"/>
  <c r="W198" i="17"/>
  <c r="W239" i="17"/>
  <c r="W241" i="17"/>
  <c r="W240" i="17"/>
  <c r="W32" i="17"/>
  <c r="W34" i="17"/>
  <c r="W33" i="17"/>
  <c r="W14" i="17"/>
  <c r="W16" i="17"/>
  <c r="W15" i="17"/>
  <c r="W44" i="17"/>
  <c r="W46" i="17"/>
  <c r="W45" i="17"/>
  <c r="W68" i="17"/>
  <c r="W70" i="17"/>
  <c r="W69" i="17"/>
  <c r="W50" i="17"/>
  <c r="W52" i="17"/>
  <c r="W51" i="17"/>
  <c r="W80" i="17"/>
  <c r="W82" i="17"/>
  <c r="W81" i="17"/>
  <c r="W35" i="17"/>
  <c r="W37" i="17"/>
  <c r="W36" i="17"/>
  <c r="W17" i="17"/>
  <c r="W19" i="17"/>
  <c r="W18" i="17"/>
  <c r="W47" i="17"/>
  <c r="W49" i="17"/>
  <c r="W48" i="17"/>
  <c r="W71" i="17"/>
  <c r="W73" i="17"/>
  <c r="W72" i="17"/>
  <c r="W53" i="17"/>
  <c r="W55" i="17"/>
  <c r="W54" i="17"/>
  <c r="W83" i="17"/>
  <c r="W85" i="17"/>
  <c r="W84" i="17"/>
  <c r="W380" i="17"/>
  <c r="W382" i="17"/>
  <c r="W381" i="17"/>
  <c r="W344" i="17"/>
  <c r="W346" i="17"/>
  <c r="W345" i="17"/>
  <c r="W395" i="17"/>
  <c r="W399" i="17"/>
  <c r="W397" i="17"/>
  <c r="W428" i="17"/>
  <c r="W430" i="17"/>
  <c r="W429" i="17"/>
  <c r="W404" i="17"/>
  <c r="W406" i="17"/>
  <c r="W405" i="17"/>
  <c r="W440" i="17"/>
  <c r="W442" i="17"/>
  <c r="W441" i="17"/>
  <c r="W383" i="17"/>
  <c r="W385" i="17"/>
  <c r="W384" i="17"/>
  <c r="W347" i="17"/>
  <c r="W349" i="17"/>
  <c r="W348" i="17"/>
  <c r="W401" i="17"/>
  <c r="W403" i="17"/>
  <c r="W402" i="17"/>
  <c r="W431" i="17"/>
  <c r="W433" i="17"/>
  <c r="W432" i="17"/>
  <c r="W407" i="17"/>
  <c r="W409" i="17"/>
  <c r="W408" i="17"/>
  <c r="W443" i="17"/>
  <c r="W445" i="17"/>
  <c r="W444" i="17"/>
  <c r="W206" i="17"/>
  <c r="W208" i="17"/>
  <c r="W207" i="17"/>
  <c r="W182" i="17"/>
  <c r="W184" i="17"/>
  <c r="W183" i="17"/>
  <c r="W224" i="17"/>
  <c r="W226" i="17"/>
  <c r="W225" i="17"/>
  <c r="W248" i="17"/>
  <c r="W250" i="17"/>
  <c r="W249" i="17"/>
  <c r="W230" i="17"/>
  <c r="W232" i="17"/>
  <c r="W231" i="17"/>
  <c r="W260" i="17"/>
  <c r="W262" i="17"/>
  <c r="W261" i="17"/>
  <c r="W209" i="17"/>
  <c r="W211" i="17"/>
  <c r="W210" i="17"/>
  <c r="W185" i="17"/>
  <c r="W187" i="17"/>
  <c r="W186" i="17"/>
  <c r="W227" i="17"/>
  <c r="W229" i="17"/>
  <c r="W228" i="17"/>
  <c r="W251" i="17"/>
  <c r="W253" i="17"/>
  <c r="W252" i="17"/>
  <c r="W233" i="17"/>
  <c r="W235" i="17"/>
  <c r="W234" i="17"/>
  <c r="W263" i="17"/>
  <c r="W265" i="17"/>
  <c r="W264" i="17"/>
  <c r="W74" i="17"/>
  <c r="W76" i="17"/>
  <c r="W75" i="17"/>
  <c r="W62" i="17"/>
  <c r="W64" i="17"/>
  <c r="W63" i="17"/>
  <c r="W86" i="17"/>
  <c r="W88" i="17"/>
  <c r="W87" i="17"/>
  <c r="W104" i="17"/>
  <c r="W106" i="17"/>
  <c r="W105" i="17"/>
  <c r="W92" i="17"/>
  <c r="W94" i="17"/>
  <c r="W93" i="17"/>
  <c r="W116" i="17"/>
  <c r="W118" i="17"/>
  <c r="W117" i="17"/>
  <c r="W77" i="17"/>
  <c r="W79" i="17"/>
  <c r="W78" i="17"/>
  <c r="W65" i="17"/>
  <c r="W67" i="17"/>
  <c r="W66" i="17"/>
  <c r="W89" i="17"/>
  <c r="W91" i="17"/>
  <c r="W90" i="17"/>
  <c r="W107" i="17"/>
  <c r="W109" i="17"/>
  <c r="W108" i="17"/>
  <c r="W95" i="17"/>
  <c r="W97" i="17"/>
  <c r="W96" i="17"/>
  <c r="W119" i="17"/>
  <c r="W121" i="17"/>
  <c r="W120" i="17"/>
  <c r="W434" i="17"/>
  <c r="W436" i="17"/>
  <c r="W435" i="17"/>
  <c r="W416" i="17"/>
  <c r="W418" i="17"/>
  <c r="W417" i="17"/>
  <c r="W446" i="17"/>
  <c r="W448" i="17"/>
  <c r="W447" i="17"/>
  <c r="W464" i="17"/>
  <c r="W466" i="17"/>
  <c r="W465" i="17"/>
  <c r="W452" i="17"/>
  <c r="W454" i="17"/>
  <c r="W453" i="17"/>
  <c r="W476" i="17"/>
  <c r="W478" i="17"/>
  <c r="W477" i="17"/>
  <c r="W437" i="17"/>
  <c r="W439" i="17"/>
  <c r="W438" i="17"/>
  <c r="W419" i="17"/>
  <c r="W421" i="17"/>
  <c r="W420" i="17"/>
  <c r="W449" i="17"/>
  <c r="W451" i="17"/>
  <c r="W450" i="17"/>
  <c r="W467" i="17"/>
  <c r="W469" i="17"/>
  <c r="W468" i="17"/>
  <c r="W455" i="17"/>
  <c r="W457" i="17"/>
  <c r="W456" i="17"/>
  <c r="W479" i="17"/>
  <c r="W481" i="17"/>
  <c r="W480" i="17"/>
  <c r="W254" i="17"/>
  <c r="W256" i="17"/>
  <c r="W255" i="17"/>
  <c r="W242" i="17"/>
  <c r="W244" i="17"/>
  <c r="W243" i="17"/>
  <c r="W266" i="17"/>
  <c r="W268" i="17"/>
  <c r="W267" i="17"/>
  <c r="W284" i="17"/>
  <c r="W286" i="17"/>
  <c r="W285" i="17"/>
  <c r="W272" i="17"/>
  <c r="W274" i="17"/>
  <c r="W273" i="17"/>
  <c r="W296" i="17"/>
  <c r="W298" i="17"/>
  <c r="W297" i="17"/>
  <c r="W257" i="17"/>
  <c r="W259" i="17"/>
  <c r="W258" i="17"/>
  <c r="W245" i="17"/>
  <c r="W247" i="17"/>
  <c r="W246" i="17"/>
  <c r="W269" i="17"/>
  <c r="W271" i="17"/>
  <c r="W270" i="17"/>
  <c r="W287" i="17"/>
  <c r="W289" i="17"/>
  <c r="W288" i="17"/>
  <c r="W275" i="17"/>
  <c r="W277" i="17"/>
  <c r="W276" i="17"/>
  <c r="W299" i="17"/>
  <c r="W301" i="17"/>
  <c r="W300" i="17"/>
  <c r="W146" i="17"/>
  <c r="W148" i="17"/>
  <c r="W147" i="17"/>
  <c r="W128" i="17"/>
  <c r="W130" i="17"/>
  <c r="W129" i="17"/>
  <c r="W164" i="17"/>
  <c r="W166" i="17"/>
  <c r="W165" i="17"/>
  <c r="W200" i="17"/>
  <c r="W202" i="17"/>
  <c r="W201" i="17"/>
  <c r="W176" i="17"/>
  <c r="W178" i="17"/>
  <c r="W177" i="17"/>
  <c r="W218" i="17"/>
  <c r="W220" i="17"/>
  <c r="W219" i="17"/>
  <c r="W149" i="17"/>
  <c r="W151" i="17"/>
  <c r="W150" i="17"/>
  <c r="W131" i="17"/>
  <c r="W133" i="17"/>
  <c r="W132" i="17"/>
  <c r="W167" i="17"/>
  <c r="W169" i="17"/>
  <c r="W168" i="17"/>
  <c r="W203" i="17"/>
  <c r="W205" i="17"/>
  <c r="W204" i="17"/>
  <c r="W179" i="17"/>
  <c r="W181" i="17"/>
  <c r="W180" i="17"/>
  <c r="W221" i="17"/>
  <c r="W223" i="17"/>
  <c r="W222" i="17"/>
  <c r="W500" i="17"/>
  <c r="W502" i="17"/>
  <c r="W501" i="17"/>
  <c r="W488" i="17"/>
  <c r="W490" i="17"/>
  <c r="W489" i="17"/>
  <c r="W512" i="17"/>
  <c r="W514" i="17"/>
  <c r="W513" i="17"/>
  <c r="W530" i="17"/>
  <c r="W532" i="17"/>
  <c r="W531" i="17"/>
  <c r="W524" i="17"/>
  <c r="W526" i="17"/>
  <c r="W525" i="17"/>
  <c r="W536" i="17"/>
  <c r="W540" i="17"/>
  <c r="W537" i="17"/>
  <c r="W503" i="17"/>
  <c r="W505" i="17"/>
  <c r="W504" i="17"/>
  <c r="W491" i="17"/>
  <c r="W493" i="17"/>
  <c r="W492" i="17"/>
  <c r="W515" i="17"/>
  <c r="W517" i="17"/>
  <c r="W516" i="17"/>
  <c r="W533" i="17"/>
  <c r="W535" i="17"/>
  <c r="W534" i="17"/>
  <c r="W527" i="17"/>
  <c r="W529" i="17"/>
  <c r="W528" i="17"/>
  <c r="W538" i="17"/>
  <c r="W541" i="17"/>
  <c r="W539" i="17"/>
  <c r="W332" i="17"/>
  <c r="W334" i="17"/>
  <c r="W333" i="17"/>
  <c r="W314" i="17"/>
  <c r="W316" i="17"/>
  <c r="W315" i="17"/>
  <c r="W362" i="17"/>
  <c r="W364" i="17"/>
  <c r="W363" i="17"/>
  <c r="W392" i="17"/>
  <c r="W394" i="17"/>
  <c r="W393" i="17"/>
  <c r="W374" i="17"/>
  <c r="W376" i="17"/>
  <c r="W375" i="17"/>
  <c r="W422" i="17"/>
  <c r="W424" i="17"/>
  <c r="W423" i="17"/>
  <c r="W335" i="17"/>
  <c r="W337" i="17"/>
  <c r="W336" i="17"/>
  <c r="W317" i="17"/>
  <c r="W319" i="17"/>
  <c r="W318" i="17"/>
  <c r="W365" i="17"/>
  <c r="W367" i="17"/>
  <c r="W366" i="17"/>
  <c r="W396" i="17"/>
  <c r="W400" i="17"/>
  <c r="W398" i="17"/>
  <c r="W377" i="17"/>
  <c r="W379" i="17"/>
  <c r="W378" i="17"/>
  <c r="W425" i="17"/>
  <c r="W427" i="17"/>
  <c r="W426" i="17"/>
  <c r="W110" i="17"/>
  <c r="W112" i="17"/>
  <c r="W111" i="17"/>
  <c r="W98" i="17"/>
  <c r="W100" i="17"/>
  <c r="W99" i="17"/>
  <c r="W122" i="17"/>
  <c r="W124" i="17"/>
  <c r="W123" i="17"/>
  <c r="W152" i="17"/>
  <c r="W154" i="17"/>
  <c r="W153" i="17"/>
  <c r="W134" i="17"/>
  <c r="W136" i="17"/>
  <c r="W135" i="17"/>
  <c r="W170" i="17"/>
  <c r="W172" i="17"/>
  <c r="W171" i="17"/>
  <c r="W113" i="17"/>
  <c r="W115" i="17"/>
  <c r="W114" i="17"/>
  <c r="W101" i="17"/>
  <c r="W103" i="17"/>
  <c r="W102" i="17"/>
  <c r="W125" i="17"/>
  <c r="W127" i="17"/>
  <c r="W126" i="17"/>
  <c r="W155" i="17"/>
  <c r="W157" i="17"/>
  <c r="W156" i="17"/>
  <c r="W137" i="17"/>
  <c r="W139" i="17"/>
  <c r="W138" i="17"/>
  <c r="W173" i="17"/>
  <c r="W175" i="17"/>
  <c r="W174" i="17"/>
  <c r="W470" i="17"/>
  <c r="W472" i="17"/>
  <c r="W471" i="17"/>
  <c r="W458" i="17"/>
  <c r="W460" i="17"/>
  <c r="W459" i="17"/>
  <c r="W482" i="17"/>
  <c r="W484" i="17"/>
  <c r="W483" i="17"/>
  <c r="W506" i="17"/>
  <c r="W508" i="17"/>
  <c r="W507" i="17"/>
  <c r="W494" i="17"/>
  <c r="W496" i="17"/>
  <c r="W495" i="17"/>
  <c r="W518" i="17"/>
  <c r="W520" i="17"/>
  <c r="W519" i="17"/>
  <c r="W473" i="17"/>
  <c r="W475" i="17"/>
  <c r="W474" i="17"/>
  <c r="W461" i="17"/>
  <c r="W463" i="17"/>
  <c r="W462" i="17"/>
  <c r="W485" i="17"/>
  <c r="W487" i="17"/>
  <c r="W486" i="17"/>
  <c r="W509" i="17"/>
  <c r="W511" i="17"/>
  <c r="W510" i="17"/>
  <c r="W497" i="17"/>
  <c r="W499" i="17"/>
  <c r="W498" i="17"/>
  <c r="W521" i="17"/>
  <c r="W523" i="17"/>
  <c r="W522" i="17"/>
  <c r="W290" i="17"/>
  <c r="W292" i="17"/>
  <c r="W291" i="17"/>
  <c r="W278" i="17"/>
  <c r="W280" i="17"/>
  <c r="W279" i="17"/>
  <c r="W308" i="17"/>
  <c r="W310" i="17"/>
  <c r="W309" i="17"/>
  <c r="W338" i="17"/>
  <c r="W340" i="17"/>
  <c r="W339" i="17"/>
  <c r="W320" i="17"/>
  <c r="W322" i="17"/>
  <c r="W321" i="17"/>
  <c r="W368" i="17"/>
  <c r="W370" i="17"/>
  <c r="W369" i="17"/>
  <c r="W293" i="17"/>
  <c r="W295" i="17"/>
  <c r="W294" i="17"/>
  <c r="W281" i="17"/>
  <c r="W283" i="17"/>
  <c r="W282" i="17"/>
  <c r="W311" i="17"/>
  <c r="W313" i="17"/>
  <c r="W312" i="17"/>
  <c r="W341" i="17"/>
  <c r="W343" i="17"/>
  <c r="W342" i="17"/>
  <c r="W323" i="17"/>
  <c r="W325" i="17"/>
  <c r="W324" i="17"/>
  <c r="W371" i="17"/>
  <c r="W373" i="17"/>
  <c r="W372" i="17"/>
  <c r="V8" i="17"/>
  <c r="V10" i="17"/>
  <c r="V9" i="17"/>
  <c r="V2" i="17"/>
  <c r="C14" i="8" s="1"/>
  <c r="V6" i="17"/>
  <c r="V3" i="17"/>
  <c r="V20" i="17"/>
  <c r="V22" i="17"/>
  <c r="V21" i="17"/>
  <c r="V38" i="17"/>
  <c r="V40" i="17"/>
  <c r="V39" i="17"/>
  <c r="V26" i="17"/>
  <c r="V28" i="17"/>
  <c r="V27" i="17"/>
  <c r="V56" i="17"/>
  <c r="V58" i="17"/>
  <c r="V57" i="17"/>
  <c r="V11" i="17"/>
  <c r="V13" i="17"/>
  <c r="V12" i="17"/>
  <c r="V4" i="17"/>
  <c r="V7" i="17"/>
  <c r="V5" i="17"/>
  <c r="V23" i="17"/>
  <c r="V25" i="17"/>
  <c r="V24" i="17"/>
  <c r="V41" i="17"/>
  <c r="V43" i="17"/>
  <c r="V42" i="17"/>
  <c r="V29" i="17"/>
  <c r="V31" i="17"/>
  <c r="V30" i="17"/>
  <c r="V59" i="17"/>
  <c r="V61" i="17"/>
  <c r="V60" i="17"/>
  <c r="V326" i="17"/>
  <c r="V328" i="17"/>
  <c r="V327" i="17"/>
  <c r="V302" i="17"/>
  <c r="V304" i="17"/>
  <c r="V303" i="17"/>
  <c r="V350" i="17"/>
  <c r="V352" i="17"/>
  <c r="V351" i="17"/>
  <c r="V386" i="17"/>
  <c r="V388" i="17"/>
  <c r="V387" i="17"/>
  <c r="V356" i="17"/>
  <c r="V358" i="17"/>
  <c r="V357" i="17"/>
  <c r="V410" i="17"/>
  <c r="V412" i="17"/>
  <c r="V411" i="17"/>
  <c r="V329" i="17"/>
  <c r="V331" i="17"/>
  <c r="V330" i="17"/>
  <c r="V305" i="17"/>
  <c r="V307" i="17"/>
  <c r="V306" i="17"/>
  <c r="V353" i="17"/>
  <c r="V355" i="17"/>
  <c r="V354" i="17"/>
  <c r="V389" i="17"/>
  <c r="V391" i="17"/>
  <c r="V390" i="17"/>
  <c r="V359" i="17"/>
  <c r="V361" i="17"/>
  <c r="V360" i="17"/>
  <c r="V413" i="17"/>
  <c r="V415" i="17"/>
  <c r="V414" i="17"/>
  <c r="V158" i="17"/>
  <c r="V160" i="17"/>
  <c r="V159" i="17"/>
  <c r="V140" i="17"/>
  <c r="V142" i="17"/>
  <c r="V141" i="17"/>
  <c r="V188" i="17"/>
  <c r="V190" i="17"/>
  <c r="V189" i="17"/>
  <c r="V212" i="17"/>
  <c r="V214" i="17"/>
  <c r="V213" i="17"/>
  <c r="V194" i="17"/>
  <c r="V196" i="17"/>
  <c r="V195" i="17"/>
  <c r="V236" i="17"/>
  <c r="V238" i="17"/>
  <c r="V237" i="17"/>
  <c r="V161" i="17"/>
  <c r="V163" i="17"/>
  <c r="V162" i="17"/>
  <c r="V143" i="17"/>
  <c r="V145" i="17"/>
  <c r="V144" i="17"/>
  <c r="V191" i="17"/>
  <c r="V193" i="17"/>
  <c r="V192" i="17"/>
  <c r="V215" i="17"/>
  <c r="V217" i="17"/>
  <c r="V216" i="17"/>
  <c r="V197" i="17"/>
  <c r="V199" i="17"/>
  <c r="V198" i="17"/>
  <c r="V239" i="17"/>
  <c r="V241" i="17"/>
  <c r="V240" i="17"/>
  <c r="V32" i="17"/>
  <c r="V34" i="17"/>
  <c r="V33" i="17"/>
  <c r="V14" i="17"/>
  <c r="V16" i="17"/>
  <c r="V15" i="17"/>
  <c r="V44" i="17"/>
  <c r="V46" i="17"/>
  <c r="V45" i="17"/>
  <c r="V68" i="17"/>
  <c r="V70" i="17"/>
  <c r="V69" i="17"/>
  <c r="V50" i="17"/>
  <c r="V52" i="17"/>
  <c r="V51" i="17"/>
  <c r="V80" i="17"/>
  <c r="V82" i="17"/>
  <c r="V81" i="17"/>
  <c r="V35" i="17"/>
  <c r="V37" i="17"/>
  <c r="V36" i="17"/>
  <c r="V17" i="17"/>
  <c r="V19" i="17"/>
  <c r="V18" i="17"/>
  <c r="V47" i="17"/>
  <c r="V49" i="17"/>
  <c r="V48" i="17"/>
  <c r="V71" i="17"/>
  <c r="V73" i="17"/>
  <c r="V72" i="17"/>
  <c r="V53" i="17"/>
  <c r="V55" i="17"/>
  <c r="V54" i="17"/>
  <c r="V83" i="17"/>
  <c r="V85" i="17"/>
  <c r="V84" i="17"/>
  <c r="V380" i="17"/>
  <c r="V382" i="17"/>
  <c r="V381" i="17"/>
  <c r="V344" i="17"/>
  <c r="V346" i="17"/>
  <c r="V345" i="17"/>
  <c r="V395" i="17"/>
  <c r="V399" i="17"/>
  <c r="V397" i="17"/>
  <c r="V428" i="17"/>
  <c r="V430" i="17"/>
  <c r="V429" i="17"/>
  <c r="V404" i="17"/>
  <c r="V406" i="17"/>
  <c r="V405" i="17"/>
  <c r="V440" i="17"/>
  <c r="V442" i="17"/>
  <c r="V441" i="17"/>
  <c r="V383" i="17"/>
  <c r="V385" i="17"/>
  <c r="V384" i="17"/>
  <c r="V347" i="17"/>
  <c r="V349" i="17"/>
  <c r="V348" i="17"/>
  <c r="V401" i="17"/>
  <c r="V403" i="17"/>
  <c r="V402" i="17"/>
  <c r="V431" i="17"/>
  <c r="V433" i="17"/>
  <c r="V432" i="17"/>
  <c r="V407" i="17"/>
  <c r="V409" i="17"/>
  <c r="V408" i="17"/>
  <c r="V443" i="17"/>
  <c r="V445" i="17"/>
  <c r="V444" i="17"/>
  <c r="V206" i="17"/>
  <c r="V208" i="17"/>
  <c r="V207" i="17"/>
  <c r="V182" i="17"/>
  <c r="V184" i="17"/>
  <c r="V183" i="17"/>
  <c r="V224" i="17"/>
  <c r="V226" i="17"/>
  <c r="V225" i="17"/>
  <c r="V248" i="17"/>
  <c r="V250" i="17"/>
  <c r="V249" i="17"/>
  <c r="V230" i="17"/>
  <c r="V232" i="17"/>
  <c r="V231" i="17"/>
  <c r="V260" i="17"/>
  <c r="V262" i="17"/>
  <c r="V261" i="17"/>
  <c r="V209" i="17"/>
  <c r="V211" i="17"/>
  <c r="V210" i="17"/>
  <c r="V185" i="17"/>
  <c r="V187" i="17"/>
  <c r="V186" i="17"/>
  <c r="V227" i="17"/>
  <c r="V229" i="17"/>
  <c r="V228" i="17"/>
  <c r="V251" i="17"/>
  <c r="V253" i="17"/>
  <c r="V252" i="17"/>
  <c r="V233" i="17"/>
  <c r="V235" i="17"/>
  <c r="V234" i="17"/>
  <c r="V263" i="17"/>
  <c r="V265" i="17"/>
  <c r="V264" i="17"/>
  <c r="V74" i="17"/>
  <c r="V76" i="17"/>
  <c r="V75" i="17"/>
  <c r="V62" i="17"/>
  <c r="V64" i="17"/>
  <c r="V63" i="17"/>
  <c r="V86" i="17"/>
  <c r="V88" i="17"/>
  <c r="V87" i="17"/>
  <c r="V104" i="17"/>
  <c r="V106" i="17"/>
  <c r="V105" i="17"/>
  <c r="V92" i="17"/>
  <c r="V94" i="17"/>
  <c r="V93" i="17"/>
  <c r="V116" i="17"/>
  <c r="V118" i="17"/>
  <c r="V117" i="17"/>
  <c r="V77" i="17"/>
  <c r="V79" i="17"/>
  <c r="V78" i="17"/>
  <c r="V65" i="17"/>
  <c r="V67" i="17"/>
  <c r="V66" i="17"/>
  <c r="V89" i="17"/>
  <c r="V91" i="17"/>
  <c r="V90" i="17"/>
  <c r="V107" i="17"/>
  <c r="V109" i="17"/>
  <c r="V108" i="17"/>
  <c r="V95" i="17"/>
  <c r="V97" i="17"/>
  <c r="V96" i="17"/>
  <c r="V119" i="17"/>
  <c r="V121" i="17"/>
  <c r="V120" i="17"/>
  <c r="V434" i="17"/>
  <c r="V436" i="17"/>
  <c r="V435" i="17"/>
  <c r="V416" i="17"/>
  <c r="V418" i="17"/>
  <c r="V417" i="17"/>
  <c r="V446" i="17"/>
  <c r="V448" i="17"/>
  <c r="V447" i="17"/>
  <c r="V464" i="17"/>
  <c r="V466" i="17"/>
  <c r="V465" i="17"/>
  <c r="V452" i="17"/>
  <c r="V454" i="17"/>
  <c r="V453" i="17"/>
  <c r="V476" i="17"/>
  <c r="V478" i="17"/>
  <c r="V477" i="17"/>
  <c r="V437" i="17"/>
  <c r="V439" i="17"/>
  <c r="V438" i="17"/>
  <c r="V419" i="17"/>
  <c r="V421" i="17"/>
  <c r="V420" i="17"/>
  <c r="V449" i="17"/>
  <c r="V451" i="17"/>
  <c r="V450" i="17"/>
  <c r="V467" i="17"/>
  <c r="V469" i="17"/>
  <c r="V468" i="17"/>
  <c r="V455" i="17"/>
  <c r="V457" i="17"/>
  <c r="V456" i="17"/>
  <c r="V479" i="17"/>
  <c r="V481" i="17"/>
  <c r="V480" i="17"/>
  <c r="V254" i="17"/>
  <c r="V256" i="17"/>
  <c r="V255" i="17"/>
  <c r="V242" i="17"/>
  <c r="V244" i="17"/>
  <c r="V243" i="17"/>
  <c r="V266" i="17"/>
  <c r="V268" i="17"/>
  <c r="V267" i="17"/>
  <c r="V284" i="17"/>
  <c r="V286" i="17"/>
  <c r="V285" i="17"/>
  <c r="V272" i="17"/>
  <c r="V274" i="17"/>
  <c r="V273" i="17"/>
  <c r="V296" i="17"/>
  <c r="V298" i="17"/>
  <c r="V297" i="17"/>
  <c r="V257" i="17"/>
  <c r="V259" i="17"/>
  <c r="V258" i="17"/>
  <c r="V245" i="17"/>
  <c r="V247" i="17"/>
  <c r="V246" i="17"/>
  <c r="V269" i="17"/>
  <c r="V271" i="17"/>
  <c r="V270" i="17"/>
  <c r="V287" i="17"/>
  <c r="V289" i="17"/>
  <c r="V288" i="17"/>
  <c r="V275" i="17"/>
  <c r="V277" i="17"/>
  <c r="V276" i="17"/>
  <c r="V299" i="17"/>
  <c r="V301" i="17"/>
  <c r="V300" i="17"/>
  <c r="V146" i="17"/>
  <c r="V148" i="17"/>
  <c r="V147" i="17"/>
  <c r="V128" i="17"/>
  <c r="V130" i="17"/>
  <c r="V129" i="17"/>
  <c r="V164" i="17"/>
  <c r="V166" i="17"/>
  <c r="V165" i="17"/>
  <c r="V200" i="17"/>
  <c r="V202" i="17"/>
  <c r="V201" i="17"/>
  <c r="V176" i="17"/>
  <c r="V178" i="17"/>
  <c r="V177" i="17"/>
  <c r="V218" i="17"/>
  <c r="V220" i="17"/>
  <c r="V219" i="17"/>
  <c r="V149" i="17"/>
  <c r="V151" i="17"/>
  <c r="V150" i="17"/>
  <c r="V131" i="17"/>
  <c r="V133" i="17"/>
  <c r="V132" i="17"/>
  <c r="V167" i="17"/>
  <c r="V169" i="17"/>
  <c r="V168" i="17"/>
  <c r="V203" i="17"/>
  <c r="V205" i="17"/>
  <c r="V204" i="17"/>
  <c r="V179" i="17"/>
  <c r="V181" i="17"/>
  <c r="V180" i="17"/>
  <c r="V221" i="17"/>
  <c r="V223" i="17"/>
  <c r="V222" i="17"/>
  <c r="V500" i="17"/>
  <c r="V502" i="17"/>
  <c r="V501" i="17"/>
  <c r="V488" i="17"/>
  <c r="V490" i="17"/>
  <c r="V489" i="17"/>
  <c r="V512" i="17"/>
  <c r="V514" i="17"/>
  <c r="V513" i="17"/>
  <c r="V530" i="17"/>
  <c r="V532" i="17"/>
  <c r="V531" i="17"/>
  <c r="V524" i="17"/>
  <c r="V526" i="17"/>
  <c r="V525" i="17"/>
  <c r="V536" i="17"/>
  <c r="V540" i="17"/>
  <c r="V537" i="17"/>
  <c r="V503" i="17"/>
  <c r="V505" i="17"/>
  <c r="V504" i="17"/>
  <c r="V491" i="17"/>
  <c r="V493" i="17"/>
  <c r="V492" i="17"/>
  <c r="V515" i="17"/>
  <c r="V517" i="17"/>
  <c r="V516" i="17"/>
  <c r="V533" i="17"/>
  <c r="V535" i="17"/>
  <c r="V534" i="17"/>
  <c r="V527" i="17"/>
  <c r="V529" i="17"/>
  <c r="V528" i="17"/>
  <c r="V538" i="17"/>
  <c r="V541" i="17"/>
  <c r="V539" i="17"/>
  <c r="V332" i="17"/>
  <c r="V334" i="17"/>
  <c r="V333" i="17"/>
  <c r="V314" i="17"/>
  <c r="V316" i="17"/>
  <c r="V315" i="17"/>
  <c r="V362" i="17"/>
  <c r="V364" i="17"/>
  <c r="V363" i="17"/>
  <c r="V392" i="17"/>
  <c r="V394" i="17"/>
  <c r="V393" i="17"/>
  <c r="V374" i="17"/>
  <c r="V376" i="17"/>
  <c r="V375" i="17"/>
  <c r="V422" i="17"/>
  <c r="V424" i="17"/>
  <c r="V423" i="17"/>
  <c r="V335" i="17"/>
  <c r="V337" i="17"/>
  <c r="V336" i="17"/>
  <c r="V317" i="17"/>
  <c r="V319" i="17"/>
  <c r="V318" i="17"/>
  <c r="V365" i="17"/>
  <c r="V367" i="17"/>
  <c r="V366" i="17"/>
  <c r="V396" i="17"/>
  <c r="V400" i="17"/>
  <c r="V398" i="17"/>
  <c r="V377" i="17"/>
  <c r="V379" i="17"/>
  <c r="V378" i="17"/>
  <c r="V425" i="17"/>
  <c r="V427" i="17"/>
  <c r="V426" i="17"/>
  <c r="V110" i="17"/>
  <c r="V112" i="17"/>
  <c r="V111" i="17"/>
  <c r="V98" i="17"/>
  <c r="V100" i="17"/>
  <c r="V99" i="17"/>
  <c r="V122" i="17"/>
  <c r="V124" i="17"/>
  <c r="V123" i="17"/>
  <c r="V152" i="17"/>
  <c r="V154" i="17"/>
  <c r="V153" i="17"/>
  <c r="V134" i="17"/>
  <c r="V136" i="17"/>
  <c r="V135" i="17"/>
  <c r="V170" i="17"/>
  <c r="V172" i="17"/>
  <c r="V171" i="17"/>
  <c r="V113" i="17"/>
  <c r="V115" i="17"/>
  <c r="V114" i="17"/>
  <c r="V101" i="17"/>
  <c r="V103" i="17"/>
  <c r="V102" i="17"/>
  <c r="V125" i="17"/>
  <c r="V127" i="17"/>
  <c r="V126" i="17"/>
  <c r="V155" i="17"/>
  <c r="V157" i="17"/>
  <c r="V156" i="17"/>
  <c r="V137" i="17"/>
  <c r="V139" i="17"/>
  <c r="V138" i="17"/>
  <c r="V173" i="17"/>
  <c r="V175" i="17"/>
  <c r="V174" i="17"/>
  <c r="V470" i="17"/>
  <c r="V472" i="17"/>
  <c r="V471" i="17"/>
  <c r="V458" i="17"/>
  <c r="V460" i="17"/>
  <c r="V459" i="17"/>
  <c r="V482" i="17"/>
  <c r="V484" i="17"/>
  <c r="V483" i="17"/>
  <c r="V506" i="17"/>
  <c r="V508" i="17"/>
  <c r="V507" i="17"/>
  <c r="V494" i="17"/>
  <c r="V496" i="17"/>
  <c r="V495" i="17"/>
  <c r="V518" i="17"/>
  <c r="V520" i="17"/>
  <c r="V519" i="17"/>
  <c r="V473" i="17"/>
  <c r="V475" i="17"/>
  <c r="V474" i="17"/>
  <c r="V461" i="17"/>
  <c r="V463" i="17"/>
  <c r="V462" i="17"/>
  <c r="V485" i="17"/>
  <c r="V487" i="17"/>
  <c r="V486" i="17"/>
  <c r="V509" i="17"/>
  <c r="V511" i="17"/>
  <c r="V510" i="17"/>
  <c r="V497" i="17"/>
  <c r="V499" i="17"/>
  <c r="V498" i="17"/>
  <c r="V521" i="17"/>
  <c r="V523" i="17"/>
  <c r="V522" i="17"/>
  <c r="V290" i="17"/>
  <c r="V292" i="17"/>
  <c r="V291" i="17"/>
  <c r="V278" i="17"/>
  <c r="V280" i="17"/>
  <c r="V279" i="17"/>
  <c r="V308" i="17"/>
  <c r="V310" i="17"/>
  <c r="V309" i="17"/>
  <c r="V338" i="17"/>
  <c r="V340" i="17"/>
  <c r="V339" i="17"/>
  <c r="V320" i="17"/>
  <c r="V322" i="17"/>
  <c r="V321" i="17"/>
  <c r="V368" i="17"/>
  <c r="V370" i="17"/>
  <c r="V369" i="17"/>
  <c r="V293" i="17"/>
  <c r="V295" i="17"/>
  <c r="V294" i="17"/>
  <c r="V281" i="17"/>
  <c r="V283" i="17"/>
  <c r="V282" i="17"/>
  <c r="V311" i="17"/>
  <c r="V313" i="17"/>
  <c r="V312" i="17"/>
  <c r="V341" i="17"/>
  <c r="V343" i="17"/>
  <c r="V342" i="17"/>
  <c r="V323" i="17"/>
  <c r="V325" i="17"/>
  <c r="V324" i="17"/>
  <c r="V371" i="17"/>
  <c r="V373" i="17"/>
  <c r="V372" i="17"/>
  <c r="U8" i="17"/>
  <c r="U10" i="17"/>
  <c r="U9" i="17"/>
  <c r="U2" i="17"/>
  <c r="U6" i="17"/>
  <c r="U3" i="17"/>
  <c r="U20" i="17"/>
  <c r="U22" i="17"/>
  <c r="U21" i="17"/>
  <c r="U38" i="17"/>
  <c r="U40" i="17"/>
  <c r="U39" i="17"/>
  <c r="U26" i="17"/>
  <c r="U28" i="17"/>
  <c r="U27" i="17"/>
  <c r="U56" i="17"/>
  <c r="U58" i="17"/>
  <c r="U57" i="17"/>
  <c r="U11" i="17"/>
  <c r="U13" i="17"/>
  <c r="U12" i="17"/>
  <c r="U4" i="17"/>
  <c r="U7" i="17"/>
  <c r="U5" i="17"/>
  <c r="U23" i="17"/>
  <c r="U25" i="17"/>
  <c r="U24" i="17"/>
  <c r="U41" i="17"/>
  <c r="U43" i="17"/>
  <c r="U42" i="17"/>
  <c r="U29" i="17"/>
  <c r="U31" i="17"/>
  <c r="U30" i="17"/>
  <c r="U59" i="17"/>
  <c r="U61" i="17"/>
  <c r="U60" i="17"/>
  <c r="U326" i="17"/>
  <c r="U328" i="17"/>
  <c r="U327" i="17"/>
  <c r="U302" i="17"/>
  <c r="U304" i="17"/>
  <c r="U303" i="17"/>
  <c r="U350" i="17"/>
  <c r="U352" i="17"/>
  <c r="U351" i="17"/>
  <c r="U386" i="17"/>
  <c r="U388" i="17"/>
  <c r="U387" i="17"/>
  <c r="U356" i="17"/>
  <c r="U358" i="17"/>
  <c r="U357" i="17"/>
  <c r="U410" i="17"/>
  <c r="U412" i="17"/>
  <c r="U411" i="17"/>
  <c r="U329" i="17"/>
  <c r="U331" i="17"/>
  <c r="U330" i="17"/>
  <c r="U305" i="17"/>
  <c r="U307" i="17"/>
  <c r="U306" i="17"/>
  <c r="U353" i="17"/>
  <c r="U355" i="17"/>
  <c r="U354" i="17"/>
  <c r="U389" i="17"/>
  <c r="U391" i="17"/>
  <c r="U390" i="17"/>
  <c r="U359" i="17"/>
  <c r="U361" i="17"/>
  <c r="U360" i="17"/>
  <c r="U413" i="17"/>
  <c r="U415" i="17"/>
  <c r="U414" i="17"/>
  <c r="U158" i="17"/>
  <c r="U160" i="17"/>
  <c r="U159" i="17"/>
  <c r="U140" i="17"/>
  <c r="U142" i="17"/>
  <c r="U141" i="17"/>
  <c r="U188" i="17"/>
  <c r="U190" i="17"/>
  <c r="U189" i="17"/>
  <c r="U212" i="17"/>
  <c r="U214" i="17"/>
  <c r="U213" i="17"/>
  <c r="U194" i="17"/>
  <c r="U196" i="17"/>
  <c r="U195" i="17"/>
  <c r="U236" i="17"/>
  <c r="U238" i="17"/>
  <c r="U237" i="17"/>
  <c r="U161" i="17"/>
  <c r="U163" i="17"/>
  <c r="U162" i="17"/>
  <c r="U143" i="17"/>
  <c r="U145" i="17"/>
  <c r="U144" i="17"/>
  <c r="U191" i="17"/>
  <c r="U193" i="17"/>
  <c r="U192" i="17"/>
  <c r="U215" i="17"/>
  <c r="U217" i="17"/>
  <c r="U216" i="17"/>
  <c r="U197" i="17"/>
  <c r="U199" i="17"/>
  <c r="U198" i="17"/>
  <c r="U239" i="17"/>
  <c r="U241" i="17"/>
  <c r="U240" i="17"/>
  <c r="U32" i="17"/>
  <c r="U34" i="17"/>
  <c r="U33" i="17"/>
  <c r="U14" i="17"/>
  <c r="U16" i="17"/>
  <c r="U15" i="17"/>
  <c r="U44" i="17"/>
  <c r="U46" i="17"/>
  <c r="U45" i="17"/>
  <c r="U68" i="17"/>
  <c r="U70" i="17"/>
  <c r="U69" i="17"/>
  <c r="U50" i="17"/>
  <c r="U52" i="17"/>
  <c r="U51" i="17"/>
  <c r="U80" i="17"/>
  <c r="U82" i="17"/>
  <c r="U81" i="17"/>
  <c r="U35" i="17"/>
  <c r="U37" i="17"/>
  <c r="U36" i="17"/>
  <c r="U17" i="17"/>
  <c r="U19" i="17"/>
  <c r="U18" i="17"/>
  <c r="U47" i="17"/>
  <c r="U49" i="17"/>
  <c r="U48" i="17"/>
  <c r="U71" i="17"/>
  <c r="U73" i="17"/>
  <c r="U72" i="17"/>
  <c r="U53" i="17"/>
  <c r="U55" i="17"/>
  <c r="U54" i="17"/>
  <c r="U83" i="17"/>
  <c r="U85" i="17"/>
  <c r="U84" i="17"/>
  <c r="U380" i="17"/>
  <c r="U382" i="17"/>
  <c r="U381" i="17"/>
  <c r="U344" i="17"/>
  <c r="U346" i="17"/>
  <c r="U345" i="17"/>
  <c r="U395" i="17"/>
  <c r="U399" i="17"/>
  <c r="U397" i="17"/>
  <c r="U428" i="17"/>
  <c r="U430" i="17"/>
  <c r="U429" i="17"/>
  <c r="U404" i="17"/>
  <c r="U406" i="17"/>
  <c r="U405" i="17"/>
  <c r="U440" i="17"/>
  <c r="U442" i="17"/>
  <c r="U441" i="17"/>
  <c r="U383" i="17"/>
  <c r="U385" i="17"/>
  <c r="U384" i="17"/>
  <c r="U347" i="17"/>
  <c r="U349" i="17"/>
  <c r="U348" i="17"/>
  <c r="U401" i="17"/>
  <c r="U403" i="17"/>
  <c r="U402" i="17"/>
  <c r="U431" i="17"/>
  <c r="U433" i="17"/>
  <c r="U432" i="17"/>
  <c r="U407" i="17"/>
  <c r="U409" i="17"/>
  <c r="U408" i="17"/>
  <c r="U443" i="17"/>
  <c r="U445" i="17"/>
  <c r="U444" i="17"/>
  <c r="U206" i="17"/>
  <c r="U208" i="17"/>
  <c r="U207" i="17"/>
  <c r="U182" i="17"/>
  <c r="U184" i="17"/>
  <c r="U183" i="17"/>
  <c r="U224" i="17"/>
  <c r="U226" i="17"/>
  <c r="U225" i="17"/>
  <c r="U248" i="17"/>
  <c r="U250" i="17"/>
  <c r="U249" i="17"/>
  <c r="U230" i="17"/>
  <c r="U232" i="17"/>
  <c r="U231" i="17"/>
  <c r="U260" i="17"/>
  <c r="U262" i="17"/>
  <c r="U261" i="17"/>
  <c r="U209" i="17"/>
  <c r="U211" i="17"/>
  <c r="U210" i="17"/>
  <c r="U185" i="17"/>
  <c r="U187" i="17"/>
  <c r="U186" i="17"/>
  <c r="U227" i="17"/>
  <c r="U229" i="17"/>
  <c r="U228" i="17"/>
  <c r="U251" i="17"/>
  <c r="U253" i="17"/>
  <c r="U252" i="17"/>
  <c r="U233" i="17"/>
  <c r="U235" i="17"/>
  <c r="U234" i="17"/>
  <c r="U263" i="17"/>
  <c r="U265" i="17"/>
  <c r="U264" i="17"/>
  <c r="U74" i="17"/>
  <c r="U76" i="17"/>
  <c r="U75" i="17"/>
  <c r="U62" i="17"/>
  <c r="U64" i="17"/>
  <c r="U63" i="17"/>
  <c r="U86" i="17"/>
  <c r="U88" i="17"/>
  <c r="U87" i="17"/>
  <c r="U104" i="17"/>
  <c r="U106" i="17"/>
  <c r="U105" i="17"/>
  <c r="U92" i="17"/>
  <c r="U94" i="17"/>
  <c r="U93" i="17"/>
  <c r="U116" i="17"/>
  <c r="U118" i="17"/>
  <c r="U117" i="17"/>
  <c r="U77" i="17"/>
  <c r="U79" i="17"/>
  <c r="U78" i="17"/>
  <c r="U65" i="17"/>
  <c r="U67" i="17"/>
  <c r="U66" i="17"/>
  <c r="U89" i="17"/>
  <c r="U91" i="17"/>
  <c r="U90" i="17"/>
  <c r="U107" i="17"/>
  <c r="U109" i="17"/>
  <c r="U108" i="17"/>
  <c r="U95" i="17"/>
  <c r="U97" i="17"/>
  <c r="U96" i="17"/>
  <c r="U119" i="17"/>
  <c r="U121" i="17"/>
  <c r="U120" i="17"/>
  <c r="U434" i="17"/>
  <c r="U436" i="17"/>
  <c r="U435" i="17"/>
  <c r="U416" i="17"/>
  <c r="U418" i="17"/>
  <c r="U417" i="17"/>
  <c r="U446" i="17"/>
  <c r="U448" i="17"/>
  <c r="U447" i="17"/>
  <c r="U464" i="17"/>
  <c r="U466" i="17"/>
  <c r="U465" i="17"/>
  <c r="U452" i="17"/>
  <c r="U454" i="17"/>
  <c r="U453" i="17"/>
  <c r="U476" i="17"/>
  <c r="U478" i="17"/>
  <c r="U477" i="17"/>
  <c r="U437" i="17"/>
  <c r="U439" i="17"/>
  <c r="U438" i="17"/>
  <c r="U419" i="17"/>
  <c r="U421" i="17"/>
  <c r="U420" i="17"/>
  <c r="U449" i="17"/>
  <c r="U451" i="17"/>
  <c r="U450" i="17"/>
  <c r="U467" i="17"/>
  <c r="U469" i="17"/>
  <c r="U468" i="17"/>
  <c r="U455" i="17"/>
  <c r="U457" i="17"/>
  <c r="U456" i="17"/>
  <c r="U479" i="17"/>
  <c r="U481" i="17"/>
  <c r="U480" i="17"/>
  <c r="U254" i="17"/>
  <c r="U256" i="17"/>
  <c r="U255" i="17"/>
  <c r="U242" i="17"/>
  <c r="U244" i="17"/>
  <c r="U243" i="17"/>
  <c r="U266" i="17"/>
  <c r="U268" i="17"/>
  <c r="U267" i="17"/>
  <c r="U284" i="17"/>
  <c r="U286" i="17"/>
  <c r="U285" i="17"/>
  <c r="U272" i="17"/>
  <c r="U274" i="17"/>
  <c r="U273" i="17"/>
  <c r="U296" i="17"/>
  <c r="U298" i="17"/>
  <c r="U297" i="17"/>
  <c r="U257" i="17"/>
  <c r="U259" i="17"/>
  <c r="U258" i="17"/>
  <c r="U245" i="17"/>
  <c r="U247" i="17"/>
  <c r="U246" i="17"/>
  <c r="U269" i="17"/>
  <c r="U271" i="17"/>
  <c r="U270" i="17"/>
  <c r="U287" i="17"/>
  <c r="U289" i="17"/>
  <c r="U288" i="17"/>
  <c r="U275" i="17"/>
  <c r="U277" i="17"/>
  <c r="U276" i="17"/>
  <c r="U299" i="17"/>
  <c r="U301" i="17"/>
  <c r="U300" i="17"/>
  <c r="U146" i="17"/>
  <c r="U148" i="17"/>
  <c r="U147" i="17"/>
  <c r="U128" i="17"/>
  <c r="U130" i="17"/>
  <c r="U129" i="17"/>
  <c r="U164" i="17"/>
  <c r="U166" i="17"/>
  <c r="U165" i="17"/>
  <c r="U200" i="17"/>
  <c r="U202" i="17"/>
  <c r="U201" i="17"/>
  <c r="U176" i="17"/>
  <c r="U178" i="17"/>
  <c r="U177" i="17"/>
  <c r="U218" i="17"/>
  <c r="U220" i="17"/>
  <c r="U219" i="17"/>
  <c r="U149" i="17"/>
  <c r="U151" i="17"/>
  <c r="U150" i="17"/>
  <c r="U131" i="17"/>
  <c r="U133" i="17"/>
  <c r="U132" i="17"/>
  <c r="U167" i="17"/>
  <c r="U169" i="17"/>
  <c r="U168" i="17"/>
  <c r="U203" i="17"/>
  <c r="U205" i="17"/>
  <c r="U204" i="17"/>
  <c r="U179" i="17"/>
  <c r="U181" i="17"/>
  <c r="U180" i="17"/>
  <c r="U221" i="17"/>
  <c r="U223" i="17"/>
  <c r="U222" i="17"/>
  <c r="U500" i="17"/>
  <c r="U502" i="17"/>
  <c r="U501" i="17"/>
  <c r="U488" i="17"/>
  <c r="U490" i="17"/>
  <c r="U489" i="17"/>
  <c r="U512" i="17"/>
  <c r="U514" i="17"/>
  <c r="U513" i="17"/>
  <c r="U530" i="17"/>
  <c r="U532" i="17"/>
  <c r="U531" i="17"/>
  <c r="U524" i="17"/>
  <c r="U526" i="17"/>
  <c r="U525" i="17"/>
  <c r="U536" i="17"/>
  <c r="U540" i="17"/>
  <c r="U537" i="17"/>
  <c r="U503" i="17"/>
  <c r="U505" i="17"/>
  <c r="U504" i="17"/>
  <c r="U491" i="17"/>
  <c r="U493" i="17"/>
  <c r="U492" i="17"/>
  <c r="U515" i="17"/>
  <c r="U517" i="17"/>
  <c r="U516" i="17"/>
  <c r="U533" i="17"/>
  <c r="U535" i="17"/>
  <c r="U534" i="17"/>
  <c r="U527" i="17"/>
  <c r="U529" i="17"/>
  <c r="U528" i="17"/>
  <c r="U538" i="17"/>
  <c r="U541" i="17"/>
  <c r="U539" i="17"/>
  <c r="U332" i="17"/>
  <c r="U334" i="17"/>
  <c r="U333" i="17"/>
  <c r="U314" i="17"/>
  <c r="U316" i="17"/>
  <c r="U315" i="17"/>
  <c r="U362" i="17"/>
  <c r="U364" i="17"/>
  <c r="U363" i="17"/>
  <c r="U392" i="17"/>
  <c r="U394" i="17"/>
  <c r="U393" i="17"/>
  <c r="U374" i="17"/>
  <c r="U376" i="17"/>
  <c r="U375" i="17"/>
  <c r="U422" i="17"/>
  <c r="U424" i="17"/>
  <c r="U423" i="17"/>
  <c r="U335" i="17"/>
  <c r="U337" i="17"/>
  <c r="U336" i="17"/>
  <c r="U317" i="17"/>
  <c r="U319" i="17"/>
  <c r="U318" i="17"/>
  <c r="U365" i="17"/>
  <c r="U367" i="17"/>
  <c r="U366" i="17"/>
  <c r="U396" i="17"/>
  <c r="U400" i="17"/>
  <c r="U398" i="17"/>
  <c r="U377" i="17"/>
  <c r="U379" i="17"/>
  <c r="U378" i="17"/>
  <c r="U425" i="17"/>
  <c r="U427" i="17"/>
  <c r="U426" i="17"/>
  <c r="U110" i="17"/>
  <c r="U112" i="17"/>
  <c r="U111" i="17"/>
  <c r="U98" i="17"/>
  <c r="U100" i="17"/>
  <c r="U99" i="17"/>
  <c r="U122" i="17"/>
  <c r="U124" i="17"/>
  <c r="U123" i="17"/>
  <c r="U152" i="17"/>
  <c r="U154" i="17"/>
  <c r="U153" i="17"/>
  <c r="U134" i="17"/>
  <c r="U136" i="17"/>
  <c r="U135" i="17"/>
  <c r="U170" i="17"/>
  <c r="U172" i="17"/>
  <c r="U171" i="17"/>
  <c r="U113" i="17"/>
  <c r="U115" i="17"/>
  <c r="U114" i="17"/>
  <c r="U101" i="17"/>
  <c r="U103" i="17"/>
  <c r="U102" i="17"/>
  <c r="U125" i="17"/>
  <c r="U127" i="17"/>
  <c r="U126" i="17"/>
  <c r="U155" i="17"/>
  <c r="U157" i="17"/>
  <c r="U156" i="17"/>
  <c r="U137" i="17"/>
  <c r="U139" i="17"/>
  <c r="U138" i="17"/>
  <c r="U173" i="17"/>
  <c r="U175" i="17"/>
  <c r="U174" i="17"/>
  <c r="U470" i="17"/>
  <c r="U472" i="17"/>
  <c r="U471" i="17"/>
  <c r="U458" i="17"/>
  <c r="U460" i="17"/>
  <c r="U459" i="17"/>
  <c r="U482" i="17"/>
  <c r="U484" i="17"/>
  <c r="U483" i="17"/>
  <c r="U506" i="17"/>
  <c r="U508" i="17"/>
  <c r="U507" i="17"/>
  <c r="U494" i="17"/>
  <c r="U496" i="17"/>
  <c r="U495" i="17"/>
  <c r="U518" i="17"/>
  <c r="U520" i="17"/>
  <c r="U519" i="17"/>
  <c r="U473" i="17"/>
  <c r="U475" i="17"/>
  <c r="U474" i="17"/>
  <c r="U461" i="17"/>
  <c r="U463" i="17"/>
  <c r="U462" i="17"/>
  <c r="U485" i="17"/>
  <c r="U487" i="17"/>
  <c r="U486" i="17"/>
  <c r="U509" i="17"/>
  <c r="U511" i="17"/>
  <c r="U510" i="17"/>
  <c r="U497" i="17"/>
  <c r="U499" i="17"/>
  <c r="U498" i="17"/>
  <c r="U521" i="17"/>
  <c r="U523" i="17"/>
  <c r="U522" i="17"/>
  <c r="U290" i="17"/>
  <c r="U292" i="17"/>
  <c r="U291" i="17"/>
  <c r="U278" i="17"/>
  <c r="U280" i="17"/>
  <c r="U279" i="17"/>
  <c r="U308" i="17"/>
  <c r="U310" i="17"/>
  <c r="U309" i="17"/>
  <c r="U338" i="17"/>
  <c r="U340" i="17"/>
  <c r="U339" i="17"/>
  <c r="U320" i="17"/>
  <c r="U322" i="17"/>
  <c r="U321" i="17"/>
  <c r="U368" i="17"/>
  <c r="U370" i="17"/>
  <c r="U369" i="17"/>
  <c r="U293" i="17"/>
  <c r="U295" i="17"/>
  <c r="U294" i="17"/>
  <c r="U281" i="17"/>
  <c r="U283" i="17"/>
  <c r="U282" i="17"/>
  <c r="U311" i="17"/>
  <c r="U313" i="17"/>
  <c r="U312" i="17"/>
  <c r="U341" i="17"/>
  <c r="U343" i="17"/>
  <c r="U342" i="17"/>
  <c r="U323" i="17"/>
  <c r="U325" i="17"/>
  <c r="U324" i="17"/>
  <c r="U371" i="17"/>
  <c r="U373" i="17"/>
  <c r="U372" i="17"/>
  <c r="W8" i="18"/>
  <c r="W12" i="18"/>
  <c r="W10" i="18"/>
  <c r="W2" i="18"/>
  <c r="D5" i="8" s="1"/>
  <c r="W6" i="18"/>
  <c r="W3" i="18"/>
  <c r="W18" i="18"/>
  <c r="W24" i="18"/>
  <c r="W19" i="18"/>
  <c r="W38" i="18"/>
  <c r="W46" i="18"/>
  <c r="W39" i="18"/>
  <c r="W26" i="18"/>
  <c r="W30" i="18"/>
  <c r="W27" i="18"/>
  <c r="W58" i="18"/>
  <c r="W66" i="18"/>
  <c r="W63" i="18"/>
  <c r="W9" i="18"/>
  <c r="W13" i="18"/>
  <c r="W11" i="18"/>
  <c r="W4" i="18"/>
  <c r="W7" i="18"/>
  <c r="D6" i="8" s="1"/>
  <c r="W5" i="18"/>
  <c r="W20" i="18"/>
  <c r="W25" i="18"/>
  <c r="W21" i="18"/>
  <c r="W40" i="18"/>
  <c r="W47" i="18"/>
  <c r="W41" i="18"/>
  <c r="W28" i="18"/>
  <c r="W31" i="18"/>
  <c r="W29" i="18"/>
  <c r="W60" i="18"/>
  <c r="W67" i="18"/>
  <c r="W65" i="18"/>
  <c r="W318" i="18"/>
  <c r="W328" i="18"/>
  <c r="W320" i="18"/>
  <c r="W294" i="18"/>
  <c r="W302" i="18"/>
  <c r="W297" i="18"/>
  <c r="W335" i="18"/>
  <c r="W346" i="18"/>
  <c r="W338" i="18"/>
  <c r="W386" i="18"/>
  <c r="W394" i="18"/>
  <c r="W388" i="18"/>
  <c r="W354" i="18"/>
  <c r="W363" i="18"/>
  <c r="W355" i="18"/>
  <c r="W407" i="18"/>
  <c r="W418" i="18"/>
  <c r="W409" i="18"/>
  <c r="W322" i="18"/>
  <c r="W329" i="18"/>
  <c r="W324" i="18"/>
  <c r="W295" i="18"/>
  <c r="W303" i="18"/>
  <c r="W299" i="18"/>
  <c r="W339" i="18"/>
  <c r="W349" i="18"/>
  <c r="W342" i="18"/>
  <c r="W387" i="18"/>
  <c r="W395" i="18"/>
  <c r="W390" i="18"/>
  <c r="W356" i="18"/>
  <c r="W365" i="18"/>
  <c r="W357" i="18"/>
  <c r="W410" i="18"/>
  <c r="W420" i="18"/>
  <c r="W412" i="18"/>
  <c r="W156" i="18"/>
  <c r="W166" i="18"/>
  <c r="W158" i="18"/>
  <c r="W136" i="18"/>
  <c r="W142" i="18"/>
  <c r="W137" i="18"/>
  <c r="W176" i="18"/>
  <c r="W192" i="18"/>
  <c r="W183" i="18"/>
  <c r="W212" i="18"/>
  <c r="W220" i="18"/>
  <c r="W213" i="18"/>
  <c r="W194" i="18"/>
  <c r="W198" i="18"/>
  <c r="W195" i="18"/>
  <c r="W238" i="18"/>
  <c r="W246" i="18"/>
  <c r="W243" i="18"/>
  <c r="W157" i="18"/>
  <c r="W167" i="18"/>
  <c r="W159" i="18"/>
  <c r="W138" i="18"/>
  <c r="W144" i="18"/>
  <c r="W140" i="18"/>
  <c r="W184" i="18"/>
  <c r="W193" i="18"/>
  <c r="W185" i="18"/>
  <c r="W214" i="18"/>
  <c r="W221" i="18"/>
  <c r="W215" i="18"/>
  <c r="W196" i="18"/>
  <c r="W199" i="18"/>
  <c r="W197" i="18"/>
  <c r="W239" i="18"/>
  <c r="W247" i="18"/>
  <c r="W245" i="18"/>
  <c r="W32" i="18"/>
  <c r="W36" i="18"/>
  <c r="W33" i="18"/>
  <c r="W14" i="18"/>
  <c r="W22" i="18"/>
  <c r="W16" i="18"/>
  <c r="W42" i="18"/>
  <c r="W48" i="18"/>
  <c r="W43" i="18"/>
  <c r="W70" i="18"/>
  <c r="W78" i="18"/>
  <c r="W74" i="18"/>
  <c r="W53" i="18"/>
  <c r="W62" i="18"/>
  <c r="W55" i="18"/>
  <c r="W81" i="18"/>
  <c r="W90" i="18"/>
  <c r="W85" i="18"/>
  <c r="W34" i="18"/>
  <c r="W37" i="18"/>
  <c r="W35" i="18"/>
  <c r="W15" i="18"/>
  <c r="W23" i="18"/>
  <c r="W17" i="18"/>
  <c r="W44" i="18"/>
  <c r="W49" i="18"/>
  <c r="W45" i="18"/>
  <c r="W71" i="18"/>
  <c r="W79" i="18"/>
  <c r="W75" i="18"/>
  <c r="W56" i="18"/>
  <c r="W64" i="18"/>
  <c r="W57" i="18"/>
  <c r="W86" i="18"/>
  <c r="W92" i="18"/>
  <c r="W87" i="18"/>
  <c r="W366" i="18"/>
  <c r="W380" i="18"/>
  <c r="W373" i="18"/>
  <c r="W332" i="18"/>
  <c r="W344" i="18"/>
  <c r="W333" i="18"/>
  <c r="W389" i="18"/>
  <c r="W396" i="18"/>
  <c r="W392" i="18"/>
  <c r="W429" i="18"/>
  <c r="W438" i="18"/>
  <c r="W431" i="18"/>
  <c r="W400" i="18"/>
  <c r="W416" i="18"/>
  <c r="W406" i="18"/>
  <c r="W443" i="18"/>
  <c r="W450" i="18"/>
  <c r="W445" i="18"/>
  <c r="W368" i="18"/>
  <c r="W382" i="18"/>
  <c r="W375" i="18"/>
  <c r="W334" i="18"/>
  <c r="W345" i="18"/>
  <c r="W336" i="18"/>
  <c r="W391" i="18"/>
  <c r="W398" i="18"/>
  <c r="W393" i="18"/>
  <c r="W432" i="18"/>
  <c r="W439" i="18"/>
  <c r="W433" i="18"/>
  <c r="W401" i="18"/>
  <c r="W417" i="18"/>
  <c r="W408" i="18"/>
  <c r="W446" i="18"/>
  <c r="W451" i="18"/>
  <c r="W447" i="18"/>
  <c r="W200" i="18"/>
  <c r="W208" i="18"/>
  <c r="W201" i="18"/>
  <c r="W171" i="18"/>
  <c r="W189" i="18"/>
  <c r="W180" i="18"/>
  <c r="W216" i="18"/>
  <c r="W226" i="18"/>
  <c r="W217" i="18"/>
  <c r="W250" i="18"/>
  <c r="W258" i="18"/>
  <c r="W254" i="18"/>
  <c r="W231" i="18"/>
  <c r="W242" i="18"/>
  <c r="W234" i="18"/>
  <c r="W262" i="18"/>
  <c r="W270" i="18"/>
  <c r="W265" i="18"/>
  <c r="W202" i="18"/>
  <c r="W209" i="18"/>
  <c r="W203" i="18"/>
  <c r="W174" i="18"/>
  <c r="W191" i="18"/>
  <c r="W182" i="18"/>
  <c r="W218" i="18"/>
  <c r="W227" i="18"/>
  <c r="W219" i="18"/>
  <c r="W251" i="18"/>
  <c r="W259" i="18"/>
  <c r="W255" i="18"/>
  <c r="W235" i="18"/>
  <c r="W244" i="18"/>
  <c r="W237" i="18"/>
  <c r="W266" i="18"/>
  <c r="W272" i="18"/>
  <c r="W267" i="18"/>
  <c r="W68" i="18"/>
  <c r="W76" i="18"/>
  <c r="W72" i="18"/>
  <c r="W50" i="18"/>
  <c r="W59" i="18"/>
  <c r="W51" i="18"/>
  <c r="W80" i="18"/>
  <c r="W88" i="18"/>
  <c r="W82" i="18"/>
  <c r="W104" i="18"/>
  <c r="W108" i="18"/>
  <c r="W105" i="18"/>
  <c r="W91" i="18"/>
  <c r="W96" i="18"/>
  <c r="W93" i="18"/>
  <c r="W116" i="18"/>
  <c r="W122" i="18"/>
  <c r="W118" i="18"/>
  <c r="W69" i="18"/>
  <c r="W77" i="18"/>
  <c r="W73" i="18"/>
  <c r="W52" i="18"/>
  <c r="W61" i="18"/>
  <c r="W54" i="18"/>
  <c r="W83" i="18"/>
  <c r="W89" i="18"/>
  <c r="W84" i="18"/>
  <c r="W106" i="18"/>
  <c r="W110" i="18"/>
  <c r="W107" i="18"/>
  <c r="W94" i="18"/>
  <c r="W98" i="18"/>
  <c r="W95" i="18"/>
  <c r="W117" i="18"/>
  <c r="W124" i="18"/>
  <c r="W119" i="18"/>
  <c r="W426" i="18"/>
  <c r="W436" i="18"/>
  <c r="W427" i="18"/>
  <c r="W397" i="18"/>
  <c r="W414" i="18"/>
  <c r="W402" i="18"/>
  <c r="W440" i="18"/>
  <c r="W448" i="18"/>
  <c r="W441" i="18"/>
  <c r="W464" i="18"/>
  <c r="W470" i="18"/>
  <c r="W466" i="18"/>
  <c r="W452" i="18"/>
  <c r="W456" i="18"/>
  <c r="W453" i="18"/>
  <c r="W474" i="18"/>
  <c r="W480" i="18"/>
  <c r="W477" i="18"/>
  <c r="W428" i="18"/>
  <c r="W437" i="18"/>
  <c r="W430" i="18"/>
  <c r="W399" i="18"/>
  <c r="W415" i="18"/>
  <c r="W404" i="18"/>
  <c r="W442" i="18"/>
  <c r="W449" i="18"/>
  <c r="W444" i="18"/>
  <c r="W465" i="18"/>
  <c r="W472" i="18"/>
  <c r="W467" i="18"/>
  <c r="W454" i="18"/>
  <c r="W457" i="18"/>
  <c r="W455" i="18"/>
  <c r="W478" i="18"/>
  <c r="W483" i="18"/>
  <c r="W479" i="18"/>
  <c r="W248" i="18"/>
  <c r="W256" i="18"/>
  <c r="W252" i="18"/>
  <c r="W228" i="18"/>
  <c r="W240" i="18"/>
  <c r="W229" i="18"/>
  <c r="W260" i="18"/>
  <c r="W268" i="18"/>
  <c r="W263" i="18"/>
  <c r="W284" i="18"/>
  <c r="W288" i="18"/>
  <c r="W285" i="18"/>
  <c r="W271" i="18"/>
  <c r="W276" i="18"/>
  <c r="W274" i="18"/>
  <c r="W300" i="18"/>
  <c r="W309" i="18"/>
  <c r="W304" i="18"/>
  <c r="W249" i="18"/>
  <c r="W257" i="18"/>
  <c r="W253" i="18"/>
  <c r="W230" i="18"/>
  <c r="W241" i="18"/>
  <c r="W232" i="18"/>
  <c r="W261" i="18"/>
  <c r="W269" i="18"/>
  <c r="W264" i="18"/>
  <c r="W286" i="18"/>
  <c r="W290" i="18"/>
  <c r="W287" i="18"/>
  <c r="W273" i="18"/>
  <c r="W278" i="18"/>
  <c r="W275" i="18"/>
  <c r="W301" i="18"/>
  <c r="W312" i="18"/>
  <c r="W305" i="18"/>
  <c r="W146" i="18"/>
  <c r="W150" i="18"/>
  <c r="W147" i="18"/>
  <c r="W123" i="18"/>
  <c r="W132" i="18"/>
  <c r="W128" i="18"/>
  <c r="W161" i="18"/>
  <c r="W168" i="18"/>
  <c r="W163" i="18"/>
  <c r="W204" i="18"/>
  <c r="W210" i="18"/>
  <c r="W206" i="18"/>
  <c r="W177" i="18"/>
  <c r="W188" i="18"/>
  <c r="W178" i="18"/>
  <c r="W222" i="18"/>
  <c r="W233" i="18"/>
  <c r="W223" i="18"/>
  <c r="W148" i="18"/>
  <c r="W151" i="18"/>
  <c r="W149" i="18"/>
  <c r="W126" i="18"/>
  <c r="W134" i="18"/>
  <c r="W129" i="18"/>
  <c r="W164" i="18"/>
  <c r="W169" i="18"/>
  <c r="W165" i="18"/>
  <c r="W205" i="18"/>
  <c r="W211" i="18"/>
  <c r="W207" i="18"/>
  <c r="W179" i="18"/>
  <c r="W190" i="18"/>
  <c r="W181" i="18"/>
  <c r="W224" i="18"/>
  <c r="W236" i="18"/>
  <c r="W225" i="18"/>
  <c r="W500" i="18"/>
  <c r="W508" i="18"/>
  <c r="W502" i="18"/>
  <c r="W486" i="18"/>
  <c r="W492" i="18"/>
  <c r="W487" i="18"/>
  <c r="W512" i="18"/>
  <c r="W517" i="18"/>
  <c r="W514" i="18"/>
  <c r="W530" i="18"/>
  <c r="W534" i="18"/>
  <c r="W531" i="18"/>
  <c r="W520" i="18"/>
  <c r="W528" i="18"/>
  <c r="W524" i="18"/>
  <c r="W536" i="18"/>
  <c r="W540" i="18"/>
  <c r="W537" i="18"/>
  <c r="W501" i="18"/>
  <c r="W509" i="18"/>
  <c r="W503" i="18"/>
  <c r="W488" i="18"/>
  <c r="W493" i="18"/>
  <c r="W489" i="18"/>
  <c r="W513" i="18"/>
  <c r="W519" i="18"/>
  <c r="W515" i="18"/>
  <c r="W532" i="18"/>
  <c r="W535" i="18"/>
  <c r="W533" i="18"/>
  <c r="W522" i="18"/>
  <c r="W529" i="18"/>
  <c r="W525" i="18"/>
  <c r="W538" i="18"/>
  <c r="W541" i="18"/>
  <c r="W539" i="18"/>
  <c r="W337" i="18"/>
  <c r="W348" i="18"/>
  <c r="W340" i="18"/>
  <c r="W308" i="18"/>
  <c r="W321" i="18"/>
  <c r="W314" i="18"/>
  <c r="W359" i="18"/>
  <c r="W367" i="18"/>
  <c r="W360" i="18"/>
  <c r="W403" i="18"/>
  <c r="W419" i="18"/>
  <c r="W411" i="18"/>
  <c r="W376" i="18"/>
  <c r="W384" i="18"/>
  <c r="W377" i="18"/>
  <c r="W422" i="18"/>
  <c r="W434" i="18"/>
  <c r="W423" i="18"/>
  <c r="W341" i="18"/>
  <c r="W350" i="18"/>
  <c r="W343" i="18"/>
  <c r="W311" i="18"/>
  <c r="W325" i="18"/>
  <c r="W315" i="18"/>
  <c r="W362" i="18"/>
  <c r="W369" i="18"/>
  <c r="W364" i="18"/>
  <c r="W405" i="18"/>
  <c r="W421" i="18"/>
  <c r="W413" i="18"/>
  <c r="W378" i="18"/>
  <c r="W385" i="18"/>
  <c r="W379" i="18"/>
  <c r="W424" i="18"/>
  <c r="W435" i="18"/>
  <c r="W425" i="18"/>
  <c r="W109" i="18"/>
  <c r="W114" i="18"/>
  <c r="W111" i="18"/>
  <c r="W97" i="18"/>
  <c r="W102" i="18"/>
  <c r="W99" i="18"/>
  <c r="W120" i="18"/>
  <c r="W130" i="18"/>
  <c r="W125" i="18"/>
  <c r="W152" i="18"/>
  <c r="W160" i="18"/>
  <c r="W153" i="18"/>
  <c r="W133" i="18"/>
  <c r="W143" i="18"/>
  <c r="W139" i="18"/>
  <c r="W170" i="18"/>
  <c r="W186" i="18"/>
  <c r="W172" i="18"/>
  <c r="W112" i="18"/>
  <c r="W115" i="18"/>
  <c r="W113" i="18"/>
  <c r="W100" i="18"/>
  <c r="W103" i="18"/>
  <c r="W101" i="18"/>
  <c r="W121" i="18"/>
  <c r="W131" i="18"/>
  <c r="W127" i="18"/>
  <c r="W154" i="18"/>
  <c r="W162" i="18"/>
  <c r="W155" i="18"/>
  <c r="W135" i="18"/>
  <c r="W145" i="18"/>
  <c r="W141" i="18"/>
  <c r="W173" i="18"/>
  <c r="W187" i="18"/>
  <c r="W175" i="18"/>
  <c r="W468" i="18"/>
  <c r="W475" i="18"/>
  <c r="W471" i="18"/>
  <c r="W458" i="18"/>
  <c r="W462" i="18"/>
  <c r="W460" i="18"/>
  <c r="W481" i="18"/>
  <c r="W490" i="18"/>
  <c r="W482" i="18"/>
  <c r="W504" i="18"/>
  <c r="W510" i="18"/>
  <c r="W505" i="18"/>
  <c r="W494" i="18"/>
  <c r="W498" i="18"/>
  <c r="W495" i="18"/>
  <c r="W516" i="18"/>
  <c r="W526" i="18"/>
  <c r="W521" i="18"/>
  <c r="W469" i="18"/>
  <c r="W476" i="18"/>
  <c r="W473" i="18"/>
  <c r="W459" i="18"/>
  <c r="W463" i="18"/>
  <c r="W461" i="18"/>
  <c r="W484" i="18"/>
  <c r="W491" i="18"/>
  <c r="W485" i="18"/>
  <c r="W506" i="18"/>
  <c r="W511" i="18"/>
  <c r="W507" i="18"/>
  <c r="W496" i="18"/>
  <c r="W499" i="18"/>
  <c r="W497" i="18"/>
  <c r="W518" i="18"/>
  <c r="W527" i="18"/>
  <c r="W523" i="18"/>
  <c r="W289" i="18"/>
  <c r="W296" i="18"/>
  <c r="W291" i="18"/>
  <c r="W277" i="18"/>
  <c r="W282" i="18"/>
  <c r="W279" i="18"/>
  <c r="W306" i="18"/>
  <c r="W316" i="18"/>
  <c r="W310" i="18"/>
  <c r="W347" i="18"/>
  <c r="W358" i="18"/>
  <c r="W351" i="18"/>
  <c r="W319" i="18"/>
  <c r="W330" i="18"/>
  <c r="W326" i="18"/>
  <c r="W370" i="18"/>
  <c r="W381" i="18"/>
  <c r="W371" i="18"/>
  <c r="W292" i="18"/>
  <c r="W298" i="18"/>
  <c r="W293" i="18"/>
  <c r="W280" i="18"/>
  <c r="W283" i="18"/>
  <c r="W281" i="18"/>
  <c r="W307" i="18"/>
  <c r="W317" i="18"/>
  <c r="W313" i="18"/>
  <c r="W352" i="18"/>
  <c r="W361" i="18"/>
  <c r="W353" i="18"/>
  <c r="W323" i="18"/>
  <c r="W331" i="18"/>
  <c r="W327" i="18"/>
  <c r="W372" i="18"/>
  <c r="W383" i="18"/>
  <c r="W374" i="18"/>
  <c r="V8" i="18"/>
  <c r="V12" i="18"/>
  <c r="V10" i="18"/>
  <c r="V2" i="18"/>
  <c r="C6" i="8" s="1"/>
  <c r="V6" i="18"/>
  <c r="V3" i="18"/>
  <c r="V18" i="18"/>
  <c r="V24" i="18"/>
  <c r="V19" i="18"/>
  <c r="V38" i="18"/>
  <c r="V46" i="18"/>
  <c r="V39" i="18"/>
  <c r="V26" i="18"/>
  <c r="V30" i="18"/>
  <c r="V27" i="18"/>
  <c r="V58" i="18"/>
  <c r="V66" i="18"/>
  <c r="V63" i="18"/>
  <c r="V9" i="18"/>
  <c r="V13" i="18"/>
  <c r="V11" i="18"/>
  <c r="V4" i="18"/>
  <c r="V7" i="18"/>
  <c r="V5" i="18"/>
  <c r="V20" i="18"/>
  <c r="V25" i="18"/>
  <c r="V21" i="18"/>
  <c r="V40" i="18"/>
  <c r="V47" i="18"/>
  <c r="V41" i="18"/>
  <c r="V28" i="18"/>
  <c r="V31" i="18"/>
  <c r="V29" i="18"/>
  <c r="V60" i="18"/>
  <c r="V67" i="18"/>
  <c r="V65" i="18"/>
  <c r="V318" i="18"/>
  <c r="V328" i="18"/>
  <c r="V320" i="18"/>
  <c r="V294" i="18"/>
  <c r="V302" i="18"/>
  <c r="V297" i="18"/>
  <c r="V335" i="18"/>
  <c r="V346" i="18"/>
  <c r="V338" i="18"/>
  <c r="V386" i="18"/>
  <c r="V394" i="18"/>
  <c r="V388" i="18"/>
  <c r="V354" i="18"/>
  <c r="V363" i="18"/>
  <c r="V355" i="18"/>
  <c r="V407" i="18"/>
  <c r="V418" i="18"/>
  <c r="V409" i="18"/>
  <c r="V322" i="18"/>
  <c r="V329" i="18"/>
  <c r="V324" i="18"/>
  <c r="V295" i="18"/>
  <c r="V303" i="18"/>
  <c r="V299" i="18"/>
  <c r="V339" i="18"/>
  <c r="V349" i="18"/>
  <c r="V342" i="18"/>
  <c r="V387" i="18"/>
  <c r="V395" i="18"/>
  <c r="V390" i="18"/>
  <c r="V356" i="18"/>
  <c r="V365" i="18"/>
  <c r="V357" i="18"/>
  <c r="V410" i="18"/>
  <c r="V420" i="18"/>
  <c r="V412" i="18"/>
  <c r="V156" i="18"/>
  <c r="V166" i="18"/>
  <c r="V158" i="18"/>
  <c r="V136" i="18"/>
  <c r="V142" i="18"/>
  <c r="V137" i="18"/>
  <c r="V176" i="18"/>
  <c r="V192" i="18"/>
  <c r="V183" i="18"/>
  <c r="V212" i="18"/>
  <c r="V220" i="18"/>
  <c r="V213" i="18"/>
  <c r="V194" i="18"/>
  <c r="V198" i="18"/>
  <c r="V195" i="18"/>
  <c r="V238" i="18"/>
  <c r="V246" i="18"/>
  <c r="V243" i="18"/>
  <c r="V157" i="18"/>
  <c r="V167" i="18"/>
  <c r="V159" i="18"/>
  <c r="V138" i="18"/>
  <c r="V144" i="18"/>
  <c r="V140" i="18"/>
  <c r="V184" i="18"/>
  <c r="V193" i="18"/>
  <c r="V185" i="18"/>
  <c r="V214" i="18"/>
  <c r="V221" i="18"/>
  <c r="V215" i="18"/>
  <c r="V196" i="18"/>
  <c r="V199" i="18"/>
  <c r="V197" i="18"/>
  <c r="V239" i="18"/>
  <c r="V247" i="18"/>
  <c r="V245" i="18"/>
  <c r="V32" i="18"/>
  <c r="V36" i="18"/>
  <c r="V33" i="18"/>
  <c r="V14" i="18"/>
  <c r="V22" i="18"/>
  <c r="V16" i="18"/>
  <c r="V42" i="18"/>
  <c r="V48" i="18"/>
  <c r="V43" i="18"/>
  <c r="V70" i="18"/>
  <c r="V78" i="18"/>
  <c r="V74" i="18"/>
  <c r="V53" i="18"/>
  <c r="V62" i="18"/>
  <c r="V55" i="18"/>
  <c r="V81" i="18"/>
  <c r="V90" i="18"/>
  <c r="V85" i="18"/>
  <c r="V34" i="18"/>
  <c r="V37" i="18"/>
  <c r="V35" i="18"/>
  <c r="V15" i="18"/>
  <c r="V23" i="18"/>
  <c r="V17" i="18"/>
  <c r="V44" i="18"/>
  <c r="V49" i="18"/>
  <c r="V45" i="18"/>
  <c r="V71" i="18"/>
  <c r="V79" i="18"/>
  <c r="V75" i="18"/>
  <c r="V56" i="18"/>
  <c r="V64" i="18"/>
  <c r="V57" i="18"/>
  <c r="V86" i="18"/>
  <c r="V92" i="18"/>
  <c r="V87" i="18"/>
  <c r="V366" i="18"/>
  <c r="V380" i="18"/>
  <c r="V373" i="18"/>
  <c r="V332" i="18"/>
  <c r="V344" i="18"/>
  <c r="V333" i="18"/>
  <c r="V389" i="18"/>
  <c r="V396" i="18"/>
  <c r="V392" i="18"/>
  <c r="V429" i="18"/>
  <c r="V438" i="18"/>
  <c r="V431" i="18"/>
  <c r="V400" i="18"/>
  <c r="V416" i="18"/>
  <c r="V406" i="18"/>
  <c r="V443" i="18"/>
  <c r="V450" i="18"/>
  <c r="V445" i="18"/>
  <c r="V368" i="18"/>
  <c r="V382" i="18"/>
  <c r="V375" i="18"/>
  <c r="V334" i="18"/>
  <c r="V345" i="18"/>
  <c r="V336" i="18"/>
  <c r="V391" i="18"/>
  <c r="V398" i="18"/>
  <c r="V393" i="18"/>
  <c r="V432" i="18"/>
  <c r="V439" i="18"/>
  <c r="V433" i="18"/>
  <c r="V401" i="18"/>
  <c r="V417" i="18"/>
  <c r="V408" i="18"/>
  <c r="V446" i="18"/>
  <c r="V451" i="18"/>
  <c r="V447" i="18"/>
  <c r="V200" i="18"/>
  <c r="V208" i="18"/>
  <c r="V201" i="18"/>
  <c r="V171" i="18"/>
  <c r="V189" i="18"/>
  <c r="V180" i="18"/>
  <c r="V216" i="18"/>
  <c r="V226" i="18"/>
  <c r="V217" i="18"/>
  <c r="V250" i="18"/>
  <c r="V258" i="18"/>
  <c r="V254" i="18"/>
  <c r="V231" i="18"/>
  <c r="V242" i="18"/>
  <c r="V234" i="18"/>
  <c r="V262" i="18"/>
  <c r="V270" i="18"/>
  <c r="V265" i="18"/>
  <c r="V202" i="18"/>
  <c r="V209" i="18"/>
  <c r="V203" i="18"/>
  <c r="V174" i="18"/>
  <c r="V191" i="18"/>
  <c r="V182" i="18"/>
  <c r="V218" i="18"/>
  <c r="V227" i="18"/>
  <c r="V219" i="18"/>
  <c r="V251" i="18"/>
  <c r="V259" i="18"/>
  <c r="V255" i="18"/>
  <c r="V235" i="18"/>
  <c r="V244" i="18"/>
  <c r="V237" i="18"/>
  <c r="V266" i="18"/>
  <c r="V272" i="18"/>
  <c r="V267" i="18"/>
  <c r="V68" i="18"/>
  <c r="V76" i="18"/>
  <c r="V72" i="18"/>
  <c r="V50" i="18"/>
  <c r="V59" i="18"/>
  <c r="V51" i="18"/>
  <c r="V80" i="18"/>
  <c r="V88" i="18"/>
  <c r="V82" i="18"/>
  <c r="V104" i="18"/>
  <c r="V108" i="18"/>
  <c r="V105" i="18"/>
  <c r="V91" i="18"/>
  <c r="V96" i="18"/>
  <c r="V93" i="18"/>
  <c r="V116" i="18"/>
  <c r="V122" i="18"/>
  <c r="V118" i="18"/>
  <c r="V69" i="18"/>
  <c r="V77" i="18"/>
  <c r="V73" i="18"/>
  <c r="V52" i="18"/>
  <c r="V61" i="18"/>
  <c r="V54" i="18"/>
  <c r="V83" i="18"/>
  <c r="V89" i="18"/>
  <c r="V84" i="18"/>
  <c r="V106" i="18"/>
  <c r="V110" i="18"/>
  <c r="V107" i="18"/>
  <c r="V94" i="18"/>
  <c r="V98" i="18"/>
  <c r="V95" i="18"/>
  <c r="V117" i="18"/>
  <c r="V124" i="18"/>
  <c r="V119" i="18"/>
  <c r="V426" i="18"/>
  <c r="V436" i="18"/>
  <c r="V427" i="18"/>
  <c r="V397" i="18"/>
  <c r="V414" i="18"/>
  <c r="V402" i="18"/>
  <c r="V440" i="18"/>
  <c r="V448" i="18"/>
  <c r="V441" i="18"/>
  <c r="V464" i="18"/>
  <c r="V470" i="18"/>
  <c r="V466" i="18"/>
  <c r="V452" i="18"/>
  <c r="V456" i="18"/>
  <c r="V453" i="18"/>
  <c r="V474" i="18"/>
  <c r="V480" i="18"/>
  <c r="V477" i="18"/>
  <c r="V428" i="18"/>
  <c r="V437" i="18"/>
  <c r="V430" i="18"/>
  <c r="V399" i="18"/>
  <c r="V415" i="18"/>
  <c r="V404" i="18"/>
  <c r="V442" i="18"/>
  <c r="V449" i="18"/>
  <c r="V444" i="18"/>
  <c r="V465" i="18"/>
  <c r="V472" i="18"/>
  <c r="V467" i="18"/>
  <c r="V454" i="18"/>
  <c r="V457" i="18"/>
  <c r="V455" i="18"/>
  <c r="V478" i="18"/>
  <c r="V483" i="18"/>
  <c r="V479" i="18"/>
  <c r="V248" i="18"/>
  <c r="V256" i="18"/>
  <c r="V252" i="18"/>
  <c r="V228" i="18"/>
  <c r="V240" i="18"/>
  <c r="V229" i="18"/>
  <c r="V260" i="18"/>
  <c r="V268" i="18"/>
  <c r="V263" i="18"/>
  <c r="V284" i="18"/>
  <c r="V288" i="18"/>
  <c r="V285" i="18"/>
  <c r="V271" i="18"/>
  <c r="V276" i="18"/>
  <c r="V274" i="18"/>
  <c r="V300" i="18"/>
  <c r="V309" i="18"/>
  <c r="V304" i="18"/>
  <c r="V249" i="18"/>
  <c r="V257" i="18"/>
  <c r="V253" i="18"/>
  <c r="V230" i="18"/>
  <c r="V241" i="18"/>
  <c r="V232" i="18"/>
  <c r="V261" i="18"/>
  <c r="V269" i="18"/>
  <c r="V264" i="18"/>
  <c r="V286" i="18"/>
  <c r="V290" i="18"/>
  <c r="V287" i="18"/>
  <c r="V273" i="18"/>
  <c r="V278" i="18"/>
  <c r="V275" i="18"/>
  <c r="V301" i="18"/>
  <c r="V312" i="18"/>
  <c r="V305" i="18"/>
  <c r="V146" i="18"/>
  <c r="V150" i="18"/>
  <c r="V147" i="18"/>
  <c r="V123" i="18"/>
  <c r="V132" i="18"/>
  <c r="V128" i="18"/>
  <c r="V161" i="18"/>
  <c r="V168" i="18"/>
  <c r="V163" i="18"/>
  <c r="V204" i="18"/>
  <c r="V210" i="18"/>
  <c r="V206" i="18"/>
  <c r="V177" i="18"/>
  <c r="V188" i="18"/>
  <c r="V178" i="18"/>
  <c r="V222" i="18"/>
  <c r="V233" i="18"/>
  <c r="V223" i="18"/>
  <c r="V148" i="18"/>
  <c r="V151" i="18"/>
  <c r="V149" i="18"/>
  <c r="V126" i="18"/>
  <c r="V134" i="18"/>
  <c r="V129" i="18"/>
  <c r="V164" i="18"/>
  <c r="V169" i="18"/>
  <c r="V165" i="18"/>
  <c r="V205" i="18"/>
  <c r="V211" i="18"/>
  <c r="V207" i="18"/>
  <c r="V179" i="18"/>
  <c r="V190" i="18"/>
  <c r="V181" i="18"/>
  <c r="V224" i="18"/>
  <c r="V236" i="18"/>
  <c r="V225" i="18"/>
  <c r="V500" i="18"/>
  <c r="V508" i="18"/>
  <c r="V502" i="18"/>
  <c r="V486" i="18"/>
  <c r="V492" i="18"/>
  <c r="V487" i="18"/>
  <c r="V512" i="18"/>
  <c r="V517" i="18"/>
  <c r="V514" i="18"/>
  <c r="V530" i="18"/>
  <c r="V534" i="18"/>
  <c r="V531" i="18"/>
  <c r="V520" i="18"/>
  <c r="V528" i="18"/>
  <c r="V524" i="18"/>
  <c r="V536" i="18"/>
  <c r="V540" i="18"/>
  <c r="V537" i="18"/>
  <c r="V501" i="18"/>
  <c r="V509" i="18"/>
  <c r="V503" i="18"/>
  <c r="V488" i="18"/>
  <c r="V493" i="18"/>
  <c r="V489" i="18"/>
  <c r="V513" i="18"/>
  <c r="V519" i="18"/>
  <c r="V515" i="18"/>
  <c r="V532" i="18"/>
  <c r="V535" i="18"/>
  <c r="V533" i="18"/>
  <c r="V522" i="18"/>
  <c r="V529" i="18"/>
  <c r="V525" i="18"/>
  <c r="V538" i="18"/>
  <c r="V541" i="18"/>
  <c r="V539" i="18"/>
  <c r="V337" i="18"/>
  <c r="V348" i="18"/>
  <c r="V340" i="18"/>
  <c r="V308" i="18"/>
  <c r="V321" i="18"/>
  <c r="V314" i="18"/>
  <c r="V359" i="18"/>
  <c r="V367" i="18"/>
  <c r="V360" i="18"/>
  <c r="V403" i="18"/>
  <c r="V419" i="18"/>
  <c r="V411" i="18"/>
  <c r="V376" i="18"/>
  <c r="V384" i="18"/>
  <c r="V377" i="18"/>
  <c r="V422" i="18"/>
  <c r="V434" i="18"/>
  <c r="V423" i="18"/>
  <c r="V341" i="18"/>
  <c r="V350" i="18"/>
  <c r="V343" i="18"/>
  <c r="V311" i="18"/>
  <c r="V325" i="18"/>
  <c r="V315" i="18"/>
  <c r="V362" i="18"/>
  <c r="V369" i="18"/>
  <c r="V364" i="18"/>
  <c r="V405" i="18"/>
  <c r="V421" i="18"/>
  <c r="V413" i="18"/>
  <c r="V378" i="18"/>
  <c r="V385" i="18"/>
  <c r="V379" i="18"/>
  <c r="V424" i="18"/>
  <c r="V435" i="18"/>
  <c r="V425" i="18"/>
  <c r="V109" i="18"/>
  <c r="V114" i="18"/>
  <c r="V111" i="18"/>
  <c r="V97" i="18"/>
  <c r="V102" i="18"/>
  <c r="V99" i="18"/>
  <c r="V120" i="18"/>
  <c r="V130" i="18"/>
  <c r="V125" i="18"/>
  <c r="V152" i="18"/>
  <c r="V160" i="18"/>
  <c r="V153" i="18"/>
  <c r="V133" i="18"/>
  <c r="V143" i="18"/>
  <c r="V139" i="18"/>
  <c r="V170" i="18"/>
  <c r="V186" i="18"/>
  <c r="V172" i="18"/>
  <c r="V112" i="18"/>
  <c r="V115" i="18"/>
  <c r="V113" i="18"/>
  <c r="V100" i="18"/>
  <c r="V103" i="18"/>
  <c r="V101" i="18"/>
  <c r="V121" i="18"/>
  <c r="V131" i="18"/>
  <c r="V127" i="18"/>
  <c r="V154" i="18"/>
  <c r="V162" i="18"/>
  <c r="V155" i="18"/>
  <c r="V135" i="18"/>
  <c r="V145" i="18"/>
  <c r="V141" i="18"/>
  <c r="V173" i="18"/>
  <c r="V187" i="18"/>
  <c r="V175" i="18"/>
  <c r="V468" i="18"/>
  <c r="V475" i="18"/>
  <c r="V471" i="18"/>
  <c r="V458" i="18"/>
  <c r="V462" i="18"/>
  <c r="V460" i="18"/>
  <c r="V481" i="18"/>
  <c r="V490" i="18"/>
  <c r="V482" i="18"/>
  <c r="V504" i="18"/>
  <c r="V510" i="18"/>
  <c r="V505" i="18"/>
  <c r="V494" i="18"/>
  <c r="V498" i="18"/>
  <c r="V495" i="18"/>
  <c r="V516" i="18"/>
  <c r="V526" i="18"/>
  <c r="V521" i="18"/>
  <c r="V469" i="18"/>
  <c r="V476" i="18"/>
  <c r="V473" i="18"/>
  <c r="V459" i="18"/>
  <c r="V463" i="18"/>
  <c r="V461" i="18"/>
  <c r="V484" i="18"/>
  <c r="V491" i="18"/>
  <c r="V485" i="18"/>
  <c r="V506" i="18"/>
  <c r="V511" i="18"/>
  <c r="V507" i="18"/>
  <c r="V496" i="18"/>
  <c r="V499" i="18"/>
  <c r="V497" i="18"/>
  <c r="V518" i="18"/>
  <c r="V527" i="18"/>
  <c r="V523" i="18"/>
  <c r="V289" i="18"/>
  <c r="V296" i="18"/>
  <c r="V291" i="18"/>
  <c r="V277" i="18"/>
  <c r="V282" i="18"/>
  <c r="V279" i="18"/>
  <c r="V306" i="18"/>
  <c r="V316" i="18"/>
  <c r="V310" i="18"/>
  <c r="V347" i="18"/>
  <c r="V358" i="18"/>
  <c r="V351" i="18"/>
  <c r="V319" i="18"/>
  <c r="V330" i="18"/>
  <c r="V326" i="18"/>
  <c r="V370" i="18"/>
  <c r="V381" i="18"/>
  <c r="V371" i="18"/>
  <c r="V292" i="18"/>
  <c r="V298" i="18"/>
  <c r="V293" i="18"/>
  <c r="V280" i="18"/>
  <c r="V283" i="18"/>
  <c r="V281" i="18"/>
  <c r="V307" i="18"/>
  <c r="V317" i="18"/>
  <c r="V313" i="18"/>
  <c r="V352" i="18"/>
  <c r="V361" i="18"/>
  <c r="V353" i="18"/>
  <c r="V323" i="18"/>
  <c r="V331" i="18"/>
  <c r="V327" i="18"/>
  <c r="V372" i="18"/>
  <c r="V383" i="18"/>
  <c r="V374" i="18"/>
  <c r="U8" i="18"/>
  <c r="U12" i="18"/>
  <c r="U10" i="18"/>
  <c r="U2" i="18"/>
  <c r="U6" i="18"/>
  <c r="U3" i="18"/>
  <c r="U18" i="18"/>
  <c r="U24" i="18"/>
  <c r="U19" i="18"/>
  <c r="U38" i="18"/>
  <c r="U46" i="18"/>
  <c r="U39" i="18"/>
  <c r="U26" i="18"/>
  <c r="U30" i="18"/>
  <c r="U27" i="18"/>
  <c r="U58" i="18"/>
  <c r="U66" i="18"/>
  <c r="U63" i="18"/>
  <c r="U9" i="18"/>
  <c r="U13" i="18"/>
  <c r="U11" i="18"/>
  <c r="U4" i="18"/>
  <c r="U7" i="18"/>
  <c r="B6" i="8" s="1"/>
  <c r="U5" i="18"/>
  <c r="U20" i="18"/>
  <c r="U25" i="18"/>
  <c r="U21" i="18"/>
  <c r="U40" i="18"/>
  <c r="U47" i="18"/>
  <c r="U41" i="18"/>
  <c r="U28" i="18"/>
  <c r="U31" i="18"/>
  <c r="U29" i="18"/>
  <c r="U60" i="18"/>
  <c r="U67" i="18"/>
  <c r="U65" i="18"/>
  <c r="U318" i="18"/>
  <c r="U328" i="18"/>
  <c r="U320" i="18"/>
  <c r="U294" i="18"/>
  <c r="U302" i="18"/>
  <c r="U297" i="18"/>
  <c r="U335" i="18"/>
  <c r="U346" i="18"/>
  <c r="U338" i="18"/>
  <c r="U386" i="18"/>
  <c r="U394" i="18"/>
  <c r="U388" i="18"/>
  <c r="U354" i="18"/>
  <c r="U363" i="18"/>
  <c r="U355" i="18"/>
  <c r="U407" i="18"/>
  <c r="U418" i="18"/>
  <c r="U409" i="18"/>
  <c r="U322" i="18"/>
  <c r="U329" i="18"/>
  <c r="U324" i="18"/>
  <c r="U295" i="18"/>
  <c r="U303" i="18"/>
  <c r="U299" i="18"/>
  <c r="U339" i="18"/>
  <c r="U349" i="18"/>
  <c r="U342" i="18"/>
  <c r="U387" i="18"/>
  <c r="U395" i="18"/>
  <c r="U390" i="18"/>
  <c r="U356" i="18"/>
  <c r="U365" i="18"/>
  <c r="U357" i="18"/>
  <c r="U410" i="18"/>
  <c r="U420" i="18"/>
  <c r="U412" i="18"/>
  <c r="U156" i="18"/>
  <c r="U166" i="18"/>
  <c r="U158" i="18"/>
  <c r="U136" i="18"/>
  <c r="U142" i="18"/>
  <c r="U137" i="18"/>
  <c r="U176" i="18"/>
  <c r="U192" i="18"/>
  <c r="U183" i="18"/>
  <c r="U212" i="18"/>
  <c r="U220" i="18"/>
  <c r="U213" i="18"/>
  <c r="U194" i="18"/>
  <c r="U198" i="18"/>
  <c r="U195" i="18"/>
  <c r="U238" i="18"/>
  <c r="U246" i="18"/>
  <c r="U243" i="18"/>
  <c r="U157" i="18"/>
  <c r="U167" i="18"/>
  <c r="U159" i="18"/>
  <c r="U138" i="18"/>
  <c r="U144" i="18"/>
  <c r="U140" i="18"/>
  <c r="U184" i="18"/>
  <c r="U193" i="18"/>
  <c r="U185" i="18"/>
  <c r="U214" i="18"/>
  <c r="U221" i="18"/>
  <c r="U215" i="18"/>
  <c r="U196" i="18"/>
  <c r="U199" i="18"/>
  <c r="U197" i="18"/>
  <c r="U239" i="18"/>
  <c r="U247" i="18"/>
  <c r="U245" i="18"/>
  <c r="U32" i="18"/>
  <c r="U36" i="18"/>
  <c r="U33" i="18"/>
  <c r="U14" i="18"/>
  <c r="U22" i="18"/>
  <c r="U16" i="18"/>
  <c r="U42" i="18"/>
  <c r="U48" i="18"/>
  <c r="U43" i="18"/>
  <c r="U70" i="18"/>
  <c r="U78" i="18"/>
  <c r="U74" i="18"/>
  <c r="U53" i="18"/>
  <c r="U62" i="18"/>
  <c r="U55" i="18"/>
  <c r="U81" i="18"/>
  <c r="U90" i="18"/>
  <c r="U85" i="18"/>
  <c r="U34" i="18"/>
  <c r="U37" i="18"/>
  <c r="U35" i="18"/>
  <c r="U15" i="18"/>
  <c r="U23" i="18"/>
  <c r="U17" i="18"/>
  <c r="U44" i="18"/>
  <c r="U49" i="18"/>
  <c r="U45" i="18"/>
  <c r="U71" i="18"/>
  <c r="U79" i="18"/>
  <c r="U75" i="18"/>
  <c r="U56" i="18"/>
  <c r="U64" i="18"/>
  <c r="U57" i="18"/>
  <c r="U86" i="18"/>
  <c r="U92" i="18"/>
  <c r="U87" i="18"/>
  <c r="U366" i="18"/>
  <c r="U380" i="18"/>
  <c r="U373" i="18"/>
  <c r="U332" i="18"/>
  <c r="U344" i="18"/>
  <c r="U333" i="18"/>
  <c r="U389" i="18"/>
  <c r="U396" i="18"/>
  <c r="U392" i="18"/>
  <c r="U429" i="18"/>
  <c r="U438" i="18"/>
  <c r="U431" i="18"/>
  <c r="U400" i="18"/>
  <c r="U416" i="18"/>
  <c r="U406" i="18"/>
  <c r="U443" i="18"/>
  <c r="U450" i="18"/>
  <c r="U445" i="18"/>
  <c r="U368" i="18"/>
  <c r="U382" i="18"/>
  <c r="U375" i="18"/>
  <c r="U334" i="18"/>
  <c r="U345" i="18"/>
  <c r="U336" i="18"/>
  <c r="U391" i="18"/>
  <c r="U398" i="18"/>
  <c r="U393" i="18"/>
  <c r="U432" i="18"/>
  <c r="U439" i="18"/>
  <c r="U433" i="18"/>
  <c r="U401" i="18"/>
  <c r="U417" i="18"/>
  <c r="U408" i="18"/>
  <c r="U446" i="18"/>
  <c r="U451" i="18"/>
  <c r="U447" i="18"/>
  <c r="U200" i="18"/>
  <c r="U208" i="18"/>
  <c r="U201" i="18"/>
  <c r="U171" i="18"/>
  <c r="U189" i="18"/>
  <c r="U180" i="18"/>
  <c r="U216" i="18"/>
  <c r="U226" i="18"/>
  <c r="U217" i="18"/>
  <c r="U250" i="18"/>
  <c r="U258" i="18"/>
  <c r="U254" i="18"/>
  <c r="U231" i="18"/>
  <c r="U242" i="18"/>
  <c r="U234" i="18"/>
  <c r="U262" i="18"/>
  <c r="U270" i="18"/>
  <c r="U265" i="18"/>
  <c r="U202" i="18"/>
  <c r="U209" i="18"/>
  <c r="U203" i="18"/>
  <c r="U174" i="18"/>
  <c r="U191" i="18"/>
  <c r="U182" i="18"/>
  <c r="U218" i="18"/>
  <c r="U227" i="18"/>
  <c r="U219" i="18"/>
  <c r="U251" i="18"/>
  <c r="U259" i="18"/>
  <c r="U255" i="18"/>
  <c r="U235" i="18"/>
  <c r="U244" i="18"/>
  <c r="U237" i="18"/>
  <c r="U266" i="18"/>
  <c r="U272" i="18"/>
  <c r="U267" i="18"/>
  <c r="U68" i="18"/>
  <c r="U76" i="18"/>
  <c r="U72" i="18"/>
  <c r="U50" i="18"/>
  <c r="U59" i="18"/>
  <c r="U51" i="18"/>
  <c r="U80" i="18"/>
  <c r="U88" i="18"/>
  <c r="U82" i="18"/>
  <c r="U104" i="18"/>
  <c r="U108" i="18"/>
  <c r="U105" i="18"/>
  <c r="U91" i="18"/>
  <c r="U96" i="18"/>
  <c r="U93" i="18"/>
  <c r="U116" i="18"/>
  <c r="U122" i="18"/>
  <c r="U118" i="18"/>
  <c r="U69" i="18"/>
  <c r="U77" i="18"/>
  <c r="U73" i="18"/>
  <c r="U52" i="18"/>
  <c r="U61" i="18"/>
  <c r="U54" i="18"/>
  <c r="U83" i="18"/>
  <c r="U89" i="18"/>
  <c r="U84" i="18"/>
  <c r="U106" i="18"/>
  <c r="U110" i="18"/>
  <c r="U107" i="18"/>
  <c r="U94" i="18"/>
  <c r="U98" i="18"/>
  <c r="U95" i="18"/>
  <c r="U117" i="18"/>
  <c r="U124" i="18"/>
  <c r="U119" i="18"/>
  <c r="U426" i="18"/>
  <c r="U436" i="18"/>
  <c r="U427" i="18"/>
  <c r="U397" i="18"/>
  <c r="U414" i="18"/>
  <c r="U402" i="18"/>
  <c r="U440" i="18"/>
  <c r="U448" i="18"/>
  <c r="U441" i="18"/>
  <c r="U464" i="18"/>
  <c r="U470" i="18"/>
  <c r="U466" i="18"/>
  <c r="U452" i="18"/>
  <c r="U456" i="18"/>
  <c r="U453" i="18"/>
  <c r="U474" i="18"/>
  <c r="U480" i="18"/>
  <c r="U477" i="18"/>
  <c r="U428" i="18"/>
  <c r="U437" i="18"/>
  <c r="U430" i="18"/>
  <c r="U399" i="18"/>
  <c r="U415" i="18"/>
  <c r="U404" i="18"/>
  <c r="U442" i="18"/>
  <c r="U449" i="18"/>
  <c r="U444" i="18"/>
  <c r="U465" i="18"/>
  <c r="U472" i="18"/>
  <c r="U467" i="18"/>
  <c r="U454" i="18"/>
  <c r="U457" i="18"/>
  <c r="U455" i="18"/>
  <c r="U478" i="18"/>
  <c r="U483" i="18"/>
  <c r="U479" i="18"/>
  <c r="U248" i="18"/>
  <c r="U256" i="18"/>
  <c r="U252" i="18"/>
  <c r="U228" i="18"/>
  <c r="U240" i="18"/>
  <c r="U229" i="18"/>
  <c r="U260" i="18"/>
  <c r="U268" i="18"/>
  <c r="U263" i="18"/>
  <c r="U284" i="18"/>
  <c r="U288" i="18"/>
  <c r="U285" i="18"/>
  <c r="U271" i="18"/>
  <c r="U276" i="18"/>
  <c r="U274" i="18"/>
  <c r="U300" i="18"/>
  <c r="U309" i="18"/>
  <c r="U304" i="18"/>
  <c r="U249" i="18"/>
  <c r="U257" i="18"/>
  <c r="U253" i="18"/>
  <c r="U230" i="18"/>
  <c r="U241" i="18"/>
  <c r="U232" i="18"/>
  <c r="U261" i="18"/>
  <c r="U269" i="18"/>
  <c r="U264" i="18"/>
  <c r="U286" i="18"/>
  <c r="U290" i="18"/>
  <c r="U287" i="18"/>
  <c r="U273" i="18"/>
  <c r="U278" i="18"/>
  <c r="U275" i="18"/>
  <c r="U301" i="18"/>
  <c r="U312" i="18"/>
  <c r="U305" i="18"/>
  <c r="U146" i="18"/>
  <c r="U150" i="18"/>
  <c r="U147" i="18"/>
  <c r="U123" i="18"/>
  <c r="U132" i="18"/>
  <c r="U128" i="18"/>
  <c r="U161" i="18"/>
  <c r="U168" i="18"/>
  <c r="U163" i="18"/>
  <c r="U204" i="18"/>
  <c r="U210" i="18"/>
  <c r="U206" i="18"/>
  <c r="U177" i="18"/>
  <c r="U188" i="18"/>
  <c r="U178" i="18"/>
  <c r="U222" i="18"/>
  <c r="U233" i="18"/>
  <c r="U223" i="18"/>
  <c r="U148" i="18"/>
  <c r="U151" i="18"/>
  <c r="U149" i="18"/>
  <c r="U126" i="18"/>
  <c r="U134" i="18"/>
  <c r="U129" i="18"/>
  <c r="U164" i="18"/>
  <c r="U169" i="18"/>
  <c r="U165" i="18"/>
  <c r="U205" i="18"/>
  <c r="U211" i="18"/>
  <c r="U207" i="18"/>
  <c r="U179" i="18"/>
  <c r="U190" i="18"/>
  <c r="U181" i="18"/>
  <c r="U224" i="18"/>
  <c r="U236" i="18"/>
  <c r="U225" i="18"/>
  <c r="U500" i="18"/>
  <c r="U508" i="18"/>
  <c r="U502" i="18"/>
  <c r="U486" i="18"/>
  <c r="U492" i="18"/>
  <c r="U487" i="18"/>
  <c r="U512" i="18"/>
  <c r="U517" i="18"/>
  <c r="U514" i="18"/>
  <c r="U530" i="18"/>
  <c r="U534" i="18"/>
  <c r="U531" i="18"/>
  <c r="U520" i="18"/>
  <c r="U528" i="18"/>
  <c r="U524" i="18"/>
  <c r="U536" i="18"/>
  <c r="U540" i="18"/>
  <c r="U537" i="18"/>
  <c r="U501" i="18"/>
  <c r="U509" i="18"/>
  <c r="U503" i="18"/>
  <c r="U488" i="18"/>
  <c r="U493" i="18"/>
  <c r="U489" i="18"/>
  <c r="U513" i="18"/>
  <c r="U519" i="18"/>
  <c r="U515" i="18"/>
  <c r="U532" i="18"/>
  <c r="U535" i="18"/>
  <c r="U533" i="18"/>
  <c r="U522" i="18"/>
  <c r="U529" i="18"/>
  <c r="U525" i="18"/>
  <c r="U538" i="18"/>
  <c r="U541" i="18"/>
  <c r="U539" i="18"/>
  <c r="U337" i="18"/>
  <c r="U348" i="18"/>
  <c r="U340" i="18"/>
  <c r="U308" i="18"/>
  <c r="U321" i="18"/>
  <c r="U314" i="18"/>
  <c r="U359" i="18"/>
  <c r="U367" i="18"/>
  <c r="U360" i="18"/>
  <c r="U403" i="18"/>
  <c r="U419" i="18"/>
  <c r="U411" i="18"/>
  <c r="U376" i="18"/>
  <c r="U384" i="18"/>
  <c r="U377" i="18"/>
  <c r="U422" i="18"/>
  <c r="U434" i="18"/>
  <c r="U423" i="18"/>
  <c r="U341" i="18"/>
  <c r="U350" i="18"/>
  <c r="U343" i="18"/>
  <c r="U311" i="18"/>
  <c r="U325" i="18"/>
  <c r="U315" i="18"/>
  <c r="U362" i="18"/>
  <c r="U369" i="18"/>
  <c r="U364" i="18"/>
  <c r="U405" i="18"/>
  <c r="U421" i="18"/>
  <c r="U413" i="18"/>
  <c r="U378" i="18"/>
  <c r="U385" i="18"/>
  <c r="U379" i="18"/>
  <c r="U424" i="18"/>
  <c r="U435" i="18"/>
  <c r="U425" i="18"/>
  <c r="U109" i="18"/>
  <c r="U114" i="18"/>
  <c r="U111" i="18"/>
  <c r="U97" i="18"/>
  <c r="U102" i="18"/>
  <c r="U99" i="18"/>
  <c r="U120" i="18"/>
  <c r="U130" i="18"/>
  <c r="U125" i="18"/>
  <c r="U152" i="18"/>
  <c r="U160" i="18"/>
  <c r="U153" i="18"/>
  <c r="U133" i="18"/>
  <c r="U143" i="18"/>
  <c r="U139" i="18"/>
  <c r="U170" i="18"/>
  <c r="U186" i="18"/>
  <c r="U172" i="18"/>
  <c r="U112" i="18"/>
  <c r="U115" i="18"/>
  <c r="U113" i="18"/>
  <c r="U100" i="18"/>
  <c r="U103" i="18"/>
  <c r="U101" i="18"/>
  <c r="U121" i="18"/>
  <c r="U131" i="18"/>
  <c r="U127" i="18"/>
  <c r="U154" i="18"/>
  <c r="U162" i="18"/>
  <c r="U155" i="18"/>
  <c r="U135" i="18"/>
  <c r="U145" i="18"/>
  <c r="U141" i="18"/>
  <c r="U173" i="18"/>
  <c r="U187" i="18"/>
  <c r="U175" i="18"/>
  <c r="U468" i="18"/>
  <c r="U475" i="18"/>
  <c r="U471" i="18"/>
  <c r="U458" i="18"/>
  <c r="U462" i="18"/>
  <c r="U460" i="18"/>
  <c r="U481" i="18"/>
  <c r="U490" i="18"/>
  <c r="U482" i="18"/>
  <c r="U504" i="18"/>
  <c r="U510" i="18"/>
  <c r="U505" i="18"/>
  <c r="U494" i="18"/>
  <c r="U498" i="18"/>
  <c r="U495" i="18"/>
  <c r="U516" i="18"/>
  <c r="U526" i="18"/>
  <c r="U521" i="18"/>
  <c r="U469" i="18"/>
  <c r="U476" i="18"/>
  <c r="U473" i="18"/>
  <c r="U459" i="18"/>
  <c r="U463" i="18"/>
  <c r="U461" i="18"/>
  <c r="U484" i="18"/>
  <c r="U491" i="18"/>
  <c r="U485" i="18"/>
  <c r="U506" i="18"/>
  <c r="U511" i="18"/>
  <c r="U507" i="18"/>
  <c r="U496" i="18"/>
  <c r="U499" i="18"/>
  <c r="U497" i="18"/>
  <c r="U518" i="18"/>
  <c r="U527" i="18"/>
  <c r="U523" i="18"/>
  <c r="U289" i="18"/>
  <c r="U296" i="18"/>
  <c r="U291" i="18"/>
  <c r="U277" i="18"/>
  <c r="U282" i="18"/>
  <c r="U279" i="18"/>
  <c r="U306" i="18"/>
  <c r="U316" i="18"/>
  <c r="U310" i="18"/>
  <c r="U347" i="18"/>
  <c r="U358" i="18"/>
  <c r="U351" i="18"/>
  <c r="U319" i="18"/>
  <c r="U330" i="18"/>
  <c r="U326" i="18"/>
  <c r="U370" i="18"/>
  <c r="U381" i="18"/>
  <c r="U371" i="18"/>
  <c r="U292" i="18"/>
  <c r="U298" i="18"/>
  <c r="U293" i="18"/>
  <c r="U280" i="18"/>
  <c r="U283" i="18"/>
  <c r="U281" i="18"/>
  <c r="U307" i="18"/>
  <c r="U317" i="18"/>
  <c r="U313" i="18"/>
  <c r="U352" i="18"/>
  <c r="U361" i="18"/>
  <c r="U353" i="18"/>
  <c r="U323" i="18"/>
  <c r="U331" i="18"/>
  <c r="U327" i="18"/>
  <c r="U372" i="18"/>
  <c r="U383" i="18"/>
  <c r="U374" i="18"/>
  <c r="E19" i="8"/>
  <c r="E20" i="8" s="1"/>
  <c r="D19" i="8"/>
  <c r="C19" i="8"/>
  <c r="D3" i="8"/>
  <c r="C3" i="8"/>
  <c r="B3" i="8"/>
  <c r="F23" i="1"/>
  <c r="E26" i="1"/>
  <c r="E25" i="1"/>
  <c r="D6" i="1"/>
  <c r="R13" i="10"/>
  <c r="R9" i="10"/>
  <c r="S9" i="10" s="1"/>
  <c r="D42" i="1" s="1"/>
  <c r="R8" i="10"/>
  <c r="S8" i="10" s="1"/>
  <c r="D41" i="1" s="1"/>
  <c r="R7" i="10"/>
  <c r="S7" i="10" s="1"/>
  <c r="D40" i="1" s="1"/>
  <c r="R6" i="10"/>
  <c r="S6" i="10" s="1"/>
  <c r="D39" i="1" s="1"/>
  <c r="R5" i="10"/>
  <c r="S5" i="10" s="1"/>
  <c r="D38" i="1" s="1"/>
  <c r="R4" i="10"/>
  <c r="S4" i="10" s="1"/>
  <c r="D37" i="1" s="1"/>
  <c r="R3" i="10"/>
  <c r="S3" i="10" s="1"/>
  <c r="D36" i="1" s="1"/>
  <c r="R2" i="10"/>
  <c r="J2" i="10"/>
  <c r="E2" i="10" s="1"/>
  <c r="J3" i="10"/>
  <c r="E3" i="10" s="1"/>
  <c r="J4" i="10"/>
  <c r="E4" i="10" s="1"/>
  <c r="J5" i="10"/>
  <c r="E5" i="10" s="1"/>
  <c r="J6" i="10"/>
  <c r="E6" i="10" s="1"/>
  <c r="J7" i="10"/>
  <c r="E7" i="10" s="1"/>
  <c r="J8" i="10"/>
  <c r="E8" i="10" s="1"/>
  <c r="J9" i="10"/>
  <c r="E9" i="10" s="1"/>
  <c r="J10" i="10"/>
  <c r="E10" i="10" s="1"/>
  <c r="J11" i="10"/>
  <c r="E11" i="10" s="1"/>
  <c r="J12" i="10"/>
  <c r="E12" i="10" s="1"/>
  <c r="J13" i="10"/>
  <c r="E13" i="10" s="1"/>
  <c r="J14" i="10"/>
  <c r="E14" i="10" s="1"/>
  <c r="J15" i="10"/>
  <c r="E15" i="10" s="1"/>
  <c r="J16" i="10"/>
  <c r="E16" i="10" s="1"/>
  <c r="J17" i="10"/>
  <c r="E17" i="10" s="1"/>
  <c r="J18" i="10"/>
  <c r="E18" i="10" s="1"/>
  <c r="J19" i="10"/>
  <c r="E19" i="10" s="1"/>
  <c r="J20" i="10"/>
  <c r="E20" i="10" s="1"/>
  <c r="J21" i="10"/>
  <c r="E21" i="10" s="1"/>
  <c r="J22" i="10"/>
  <c r="E22" i="10" s="1"/>
  <c r="J23" i="10"/>
  <c r="E23" i="10" s="1"/>
  <c r="J24" i="10"/>
  <c r="E24" i="10" s="1"/>
  <c r="J25" i="10"/>
  <c r="E25" i="10" s="1"/>
  <c r="J26" i="10"/>
  <c r="E26" i="10" s="1"/>
  <c r="J27" i="10"/>
  <c r="E27" i="10" s="1"/>
  <c r="J28" i="10"/>
  <c r="E28" i="10" s="1"/>
  <c r="J29" i="10"/>
  <c r="E29" i="10" s="1"/>
  <c r="J30" i="10"/>
  <c r="E30" i="10" s="1"/>
  <c r="J31" i="10"/>
  <c r="E31" i="10" s="1"/>
  <c r="J32" i="10"/>
  <c r="E32" i="10" s="1"/>
  <c r="J33" i="10"/>
  <c r="E33" i="10" s="1"/>
  <c r="J34" i="10"/>
  <c r="E34" i="10" s="1"/>
  <c r="J35" i="10"/>
  <c r="E35" i="10" s="1"/>
  <c r="J36" i="10"/>
  <c r="E36" i="10" s="1"/>
  <c r="J37" i="10"/>
  <c r="E37" i="10" s="1"/>
  <c r="J38" i="10"/>
  <c r="E38" i="10" s="1"/>
  <c r="J39" i="10"/>
  <c r="E39" i="10" s="1"/>
  <c r="J40" i="10"/>
  <c r="E40" i="10" s="1"/>
  <c r="J41" i="10"/>
  <c r="E41" i="10" s="1"/>
  <c r="J42" i="10"/>
  <c r="E42" i="10" s="1"/>
  <c r="J43" i="10"/>
  <c r="E43" i="10" s="1"/>
  <c r="J44" i="10"/>
  <c r="E44" i="10" s="1"/>
  <c r="J45" i="10"/>
  <c r="E45" i="10" s="1"/>
  <c r="J46" i="10"/>
  <c r="E46" i="10" s="1"/>
  <c r="J47" i="10"/>
  <c r="E47" i="10" s="1"/>
  <c r="J48" i="10"/>
  <c r="E48" i="10" s="1"/>
  <c r="J49" i="10"/>
  <c r="E49" i="10" s="1"/>
  <c r="J50" i="10"/>
  <c r="E50" i="10" s="1"/>
  <c r="J51" i="10"/>
  <c r="E51" i="10" s="1"/>
  <c r="J52" i="10"/>
  <c r="E52" i="10" s="1"/>
  <c r="J53" i="10"/>
  <c r="E53" i="10" s="1"/>
  <c r="J54" i="10"/>
  <c r="E54" i="10" s="1"/>
  <c r="J55" i="10"/>
  <c r="E55" i="10" s="1"/>
  <c r="J56" i="10"/>
  <c r="E56" i="10" s="1"/>
  <c r="J57" i="10"/>
  <c r="E57" i="10" s="1"/>
  <c r="J58" i="10"/>
  <c r="E58" i="10" s="1"/>
  <c r="J59" i="10"/>
  <c r="E59" i="10" s="1"/>
  <c r="J60" i="10"/>
  <c r="E60" i="10" s="1"/>
  <c r="J61" i="10"/>
  <c r="E61" i="10" s="1"/>
  <c r="J62" i="10"/>
  <c r="E62" i="10" s="1"/>
  <c r="J63" i="10"/>
  <c r="E63" i="10" s="1"/>
  <c r="J64" i="10"/>
  <c r="E64" i="10" s="1"/>
  <c r="J65" i="10"/>
  <c r="E65" i="10" s="1"/>
  <c r="J66" i="10"/>
  <c r="E66" i="10" s="1"/>
  <c r="J67" i="10"/>
  <c r="E67" i="10" s="1"/>
  <c r="J68" i="10"/>
  <c r="E68" i="10" s="1"/>
  <c r="J69" i="10"/>
  <c r="E69" i="10" s="1"/>
  <c r="J70" i="10"/>
  <c r="E70" i="10" s="1"/>
  <c r="J71" i="10"/>
  <c r="E71" i="10" s="1"/>
  <c r="J72" i="10"/>
  <c r="E72" i="10" s="1"/>
  <c r="J73" i="10"/>
  <c r="E73" i="10" s="1"/>
  <c r="J74" i="10"/>
  <c r="E74" i="10" s="1"/>
  <c r="J75" i="10"/>
  <c r="E75" i="10" s="1"/>
  <c r="J76" i="10"/>
  <c r="E76" i="10" s="1"/>
  <c r="J77" i="10"/>
  <c r="E77" i="10" s="1"/>
  <c r="J78" i="10"/>
  <c r="E78" i="10" s="1"/>
  <c r="J79" i="10"/>
  <c r="E79" i="10" s="1"/>
  <c r="J80" i="10"/>
  <c r="E80" i="10" s="1"/>
  <c r="J81" i="10"/>
  <c r="E81" i="10" s="1"/>
  <c r="J82" i="10"/>
  <c r="E82" i="10" s="1"/>
  <c r="J83" i="10"/>
  <c r="E83" i="10" s="1"/>
  <c r="J84" i="10"/>
  <c r="E84" i="10" s="1"/>
  <c r="J85" i="10"/>
  <c r="E85" i="10" s="1"/>
  <c r="J86" i="10"/>
  <c r="E86" i="10" s="1"/>
  <c r="J87" i="10"/>
  <c r="E87" i="10" s="1"/>
  <c r="J88" i="10"/>
  <c r="E88" i="10" s="1"/>
  <c r="J89" i="10"/>
  <c r="E89" i="10" s="1"/>
  <c r="J90" i="10"/>
  <c r="E90" i="10" s="1"/>
  <c r="J91" i="10"/>
  <c r="E91" i="10" s="1"/>
  <c r="J92" i="10"/>
  <c r="E92" i="10" s="1"/>
  <c r="J93" i="10"/>
  <c r="E93" i="10" s="1"/>
  <c r="J94" i="10"/>
  <c r="E94" i="10" s="1"/>
  <c r="J95" i="10"/>
  <c r="E95" i="10" s="1"/>
  <c r="J96" i="10"/>
  <c r="E96" i="10" s="1"/>
  <c r="J97" i="10"/>
  <c r="E97" i="10" s="1"/>
  <c r="J98" i="10"/>
  <c r="E98" i="10" s="1"/>
  <c r="J99" i="10"/>
  <c r="E99" i="10" s="1"/>
  <c r="J100" i="10"/>
  <c r="E100" i="10" s="1"/>
  <c r="J101" i="10"/>
  <c r="E101" i="10" s="1"/>
  <c r="J102" i="10"/>
  <c r="E102" i="10" s="1"/>
  <c r="J103" i="10"/>
  <c r="E103" i="10" s="1"/>
  <c r="J104" i="10"/>
  <c r="E104" i="10" s="1"/>
  <c r="J105" i="10"/>
  <c r="E105" i="10" s="1"/>
  <c r="J106" i="10"/>
  <c r="E106" i="10" s="1"/>
  <c r="J107" i="10"/>
  <c r="E107" i="10" s="1"/>
  <c r="J108" i="10"/>
  <c r="E108" i="10" s="1"/>
  <c r="J109" i="10"/>
  <c r="E109" i="10" s="1"/>
  <c r="J110" i="10"/>
  <c r="E110" i="10" s="1"/>
  <c r="J111" i="10"/>
  <c r="E111" i="10" s="1"/>
  <c r="J112" i="10"/>
  <c r="E112" i="10" s="1"/>
  <c r="J113" i="10"/>
  <c r="E113" i="10" s="1"/>
  <c r="J114" i="10"/>
  <c r="E114" i="10" s="1"/>
  <c r="J115" i="10"/>
  <c r="E115" i="10" s="1"/>
  <c r="J116" i="10"/>
  <c r="E116" i="10" s="1"/>
  <c r="J117" i="10"/>
  <c r="E117" i="10" s="1"/>
  <c r="J118" i="10"/>
  <c r="E118" i="10" s="1"/>
  <c r="J119" i="10"/>
  <c r="E119" i="10" s="1"/>
  <c r="J120" i="10"/>
  <c r="E120" i="10" s="1"/>
  <c r="J121" i="10"/>
  <c r="E121" i="10" s="1"/>
  <c r="J122" i="10"/>
  <c r="E122" i="10" s="1"/>
  <c r="J123" i="10"/>
  <c r="E123" i="10" s="1"/>
  <c r="J124" i="10"/>
  <c r="E124" i="10" s="1"/>
  <c r="J125" i="10"/>
  <c r="E125" i="10" s="1"/>
  <c r="J126" i="10"/>
  <c r="E126" i="10" s="1"/>
  <c r="J127" i="10"/>
  <c r="E127" i="10" s="1"/>
  <c r="J128" i="10"/>
  <c r="E128" i="10" s="1"/>
  <c r="J129" i="10"/>
  <c r="E129" i="10" s="1"/>
  <c r="J130" i="10"/>
  <c r="E130" i="10" s="1"/>
  <c r="J131" i="10"/>
  <c r="E131" i="10" s="1"/>
  <c r="J132" i="10"/>
  <c r="E132" i="10" s="1"/>
  <c r="J133" i="10"/>
  <c r="E133" i="10" s="1"/>
  <c r="J134" i="10"/>
  <c r="E134" i="10" s="1"/>
  <c r="J135" i="10"/>
  <c r="E135" i="10" s="1"/>
  <c r="J136" i="10"/>
  <c r="E136" i="10" s="1"/>
  <c r="J137" i="10"/>
  <c r="E137" i="10" s="1"/>
  <c r="J138" i="10"/>
  <c r="E138" i="10" s="1"/>
  <c r="J139" i="10"/>
  <c r="E139" i="10" s="1"/>
  <c r="J140" i="10"/>
  <c r="E140" i="10" s="1"/>
  <c r="J141" i="10"/>
  <c r="E141" i="10" s="1"/>
  <c r="J142" i="10"/>
  <c r="E142" i="10" s="1"/>
  <c r="J143" i="10"/>
  <c r="E143" i="10" s="1"/>
  <c r="J144" i="10"/>
  <c r="E144" i="10" s="1"/>
  <c r="J145" i="10"/>
  <c r="E145" i="10" s="1"/>
  <c r="J146" i="10"/>
  <c r="E146" i="10" s="1"/>
  <c r="J147" i="10"/>
  <c r="E147" i="10" s="1"/>
  <c r="J148" i="10"/>
  <c r="E148" i="10" s="1"/>
  <c r="J149" i="10"/>
  <c r="E149" i="10" s="1"/>
  <c r="J150" i="10"/>
  <c r="E150" i="10" s="1"/>
  <c r="J151" i="10"/>
  <c r="E151" i="10" s="1"/>
  <c r="J152" i="10"/>
  <c r="E152" i="10" s="1"/>
  <c r="J153" i="10"/>
  <c r="E153" i="10" s="1"/>
  <c r="J154" i="10"/>
  <c r="E154" i="10" s="1"/>
  <c r="J155" i="10"/>
  <c r="E155" i="10" s="1"/>
  <c r="J156" i="10"/>
  <c r="E156" i="10" s="1"/>
  <c r="J157" i="10"/>
  <c r="E157" i="10" s="1"/>
  <c r="J158" i="10"/>
  <c r="E158" i="10" s="1"/>
  <c r="J159" i="10"/>
  <c r="E159" i="10" s="1"/>
  <c r="J160" i="10"/>
  <c r="E160" i="10" s="1"/>
  <c r="J161" i="10"/>
  <c r="E161" i="10" s="1"/>
  <c r="J162" i="10"/>
  <c r="E162" i="10" s="1"/>
  <c r="J163" i="10"/>
  <c r="E163" i="10" s="1"/>
  <c r="J164" i="10"/>
  <c r="E164" i="10" s="1"/>
  <c r="J165" i="10"/>
  <c r="E165" i="10" s="1"/>
  <c r="J166" i="10"/>
  <c r="E166" i="10" s="1"/>
  <c r="J167" i="10"/>
  <c r="E167" i="10" s="1"/>
  <c r="J168" i="10"/>
  <c r="E168" i="10" s="1"/>
  <c r="J169" i="10"/>
  <c r="E169" i="10" s="1"/>
  <c r="J170" i="10"/>
  <c r="E170" i="10" s="1"/>
  <c r="J171" i="10"/>
  <c r="E171" i="10" s="1"/>
  <c r="J172" i="10"/>
  <c r="E172" i="10" s="1"/>
  <c r="J173" i="10"/>
  <c r="E173" i="10" s="1"/>
  <c r="J174" i="10"/>
  <c r="E174" i="10" s="1"/>
  <c r="J175" i="10"/>
  <c r="E175" i="10" s="1"/>
  <c r="J176" i="10"/>
  <c r="E176" i="10" s="1"/>
  <c r="J177" i="10"/>
  <c r="E177" i="10" s="1"/>
  <c r="J178" i="10"/>
  <c r="E178" i="10" s="1"/>
  <c r="J179" i="10"/>
  <c r="E179" i="10" s="1"/>
  <c r="J180" i="10"/>
  <c r="E180" i="10" s="1"/>
  <c r="J181" i="10"/>
  <c r="E181" i="10" s="1"/>
  <c r="J182" i="10"/>
  <c r="E182" i="10" s="1"/>
  <c r="J183" i="10"/>
  <c r="E183" i="10" s="1"/>
  <c r="J184" i="10"/>
  <c r="E184" i="10" s="1"/>
  <c r="J185" i="10"/>
  <c r="E185" i="10" s="1"/>
  <c r="J186" i="10"/>
  <c r="E186" i="10" s="1"/>
  <c r="J187" i="10"/>
  <c r="E187" i="10" s="1"/>
  <c r="J188" i="10"/>
  <c r="E188" i="10" s="1"/>
  <c r="J189" i="10"/>
  <c r="E189" i="10" s="1"/>
  <c r="J190" i="10"/>
  <c r="E190" i="10" s="1"/>
  <c r="J191" i="10"/>
  <c r="E191" i="10" s="1"/>
  <c r="J192" i="10"/>
  <c r="E192" i="10" s="1"/>
  <c r="J193" i="10"/>
  <c r="E193" i="10" s="1"/>
  <c r="J194" i="10"/>
  <c r="E194" i="10" s="1"/>
  <c r="J195" i="10"/>
  <c r="E195" i="10" s="1"/>
  <c r="J196" i="10"/>
  <c r="E196" i="10" s="1"/>
  <c r="J197" i="10"/>
  <c r="E197" i="10" s="1"/>
  <c r="J198" i="10"/>
  <c r="E198" i="10" s="1"/>
  <c r="J199" i="10"/>
  <c r="E199" i="10" s="1"/>
  <c r="J200" i="10"/>
  <c r="E200" i="10" s="1"/>
  <c r="J201" i="10"/>
  <c r="E201" i="10" s="1"/>
  <c r="J202" i="10"/>
  <c r="E202" i="10" s="1"/>
  <c r="J203" i="10"/>
  <c r="E203" i="10" s="1"/>
  <c r="J204" i="10"/>
  <c r="E204" i="10" s="1"/>
  <c r="J205" i="10"/>
  <c r="E205" i="10" s="1"/>
  <c r="J206" i="10"/>
  <c r="E206" i="10" s="1"/>
  <c r="J207" i="10"/>
  <c r="E207" i="10" s="1"/>
  <c r="J208" i="10"/>
  <c r="E208" i="10" s="1"/>
  <c r="J209" i="10"/>
  <c r="E209" i="10" s="1"/>
  <c r="J210" i="10"/>
  <c r="E210" i="10" s="1"/>
  <c r="J211" i="10"/>
  <c r="E211" i="10" s="1"/>
  <c r="J212" i="10"/>
  <c r="E212" i="10" s="1"/>
  <c r="J213" i="10"/>
  <c r="E213" i="10" s="1"/>
  <c r="J214" i="10"/>
  <c r="E214" i="10" s="1"/>
  <c r="J215" i="10"/>
  <c r="E215" i="10" s="1"/>
  <c r="J216" i="10"/>
  <c r="E216" i="10" s="1"/>
  <c r="J217" i="10"/>
  <c r="E217" i="10" s="1"/>
  <c r="J218" i="10"/>
  <c r="E218" i="10" s="1"/>
  <c r="J219" i="10"/>
  <c r="E219" i="10" s="1"/>
  <c r="J220" i="10"/>
  <c r="E220" i="10" s="1"/>
  <c r="J221" i="10"/>
  <c r="E221" i="10" s="1"/>
  <c r="J222" i="10"/>
  <c r="E222" i="10" s="1"/>
  <c r="J223" i="10"/>
  <c r="E223" i="10" s="1"/>
  <c r="J224" i="10"/>
  <c r="E224" i="10" s="1"/>
  <c r="J225" i="10"/>
  <c r="E225" i="10" s="1"/>
  <c r="J226" i="10"/>
  <c r="E226" i="10" s="1"/>
  <c r="J227" i="10"/>
  <c r="E227" i="10" s="1"/>
  <c r="J228" i="10"/>
  <c r="E228" i="10" s="1"/>
  <c r="J229" i="10"/>
  <c r="E229" i="10" s="1"/>
  <c r="J230" i="10"/>
  <c r="E230" i="10" s="1"/>
  <c r="J231" i="10"/>
  <c r="E231" i="10" s="1"/>
  <c r="J232" i="10"/>
  <c r="E232" i="10" s="1"/>
  <c r="J233" i="10"/>
  <c r="E233" i="10" s="1"/>
  <c r="J234" i="10"/>
  <c r="E234" i="10" s="1"/>
  <c r="J235" i="10"/>
  <c r="E235" i="10" s="1"/>
  <c r="J236" i="10"/>
  <c r="E236" i="10" s="1"/>
  <c r="J237" i="10"/>
  <c r="E237" i="10" s="1"/>
  <c r="J238" i="10"/>
  <c r="E238" i="10" s="1"/>
  <c r="J239" i="10"/>
  <c r="E239" i="10" s="1"/>
  <c r="J240" i="10"/>
  <c r="E240" i="10" s="1"/>
  <c r="J241" i="10"/>
  <c r="E241" i="10" s="1"/>
  <c r="J242" i="10"/>
  <c r="E242" i="10" s="1"/>
  <c r="J243" i="10"/>
  <c r="E243" i="10" s="1"/>
  <c r="J244" i="10"/>
  <c r="E244" i="10" s="1"/>
  <c r="J245" i="10"/>
  <c r="E245" i="10" s="1"/>
  <c r="J246" i="10"/>
  <c r="E246" i="10" s="1"/>
  <c r="J247" i="10"/>
  <c r="E247" i="10" s="1"/>
  <c r="J248" i="10"/>
  <c r="E248" i="10" s="1"/>
  <c r="J249" i="10"/>
  <c r="E249" i="10" s="1"/>
  <c r="J250" i="10"/>
  <c r="E250" i="10" s="1"/>
  <c r="J251" i="10"/>
  <c r="E251" i="10" s="1"/>
  <c r="J252" i="10"/>
  <c r="E252" i="10" s="1"/>
  <c r="J253" i="10"/>
  <c r="E253" i="10" s="1"/>
  <c r="J254" i="10"/>
  <c r="E254" i="10" s="1"/>
  <c r="J255" i="10"/>
  <c r="E255" i="10" s="1"/>
  <c r="J256" i="10"/>
  <c r="E256" i="10" s="1"/>
  <c r="J257" i="10"/>
  <c r="E257" i="10" s="1"/>
  <c r="J258" i="10"/>
  <c r="E258" i="10" s="1"/>
  <c r="J259" i="10"/>
  <c r="E259" i="10" s="1"/>
  <c r="J260" i="10"/>
  <c r="E260" i="10" s="1"/>
  <c r="J261" i="10"/>
  <c r="E261" i="10" s="1"/>
  <c r="J262" i="10"/>
  <c r="E262" i="10" s="1"/>
  <c r="J263" i="10"/>
  <c r="E263" i="10" s="1"/>
  <c r="J264" i="10"/>
  <c r="E264" i="10" s="1"/>
  <c r="J265" i="10"/>
  <c r="E265" i="10" s="1"/>
  <c r="J266" i="10"/>
  <c r="E266" i="10" s="1"/>
  <c r="J267" i="10"/>
  <c r="E267" i="10" s="1"/>
  <c r="J268" i="10"/>
  <c r="E268" i="10" s="1"/>
  <c r="J269" i="10"/>
  <c r="E269" i="10" s="1"/>
  <c r="J270" i="10"/>
  <c r="E270" i="10" s="1"/>
  <c r="J271" i="10"/>
  <c r="E271" i="10" s="1"/>
  <c r="J272" i="10"/>
  <c r="E272" i="10" s="1"/>
  <c r="J273" i="10"/>
  <c r="E273" i="10" s="1"/>
  <c r="J274" i="10"/>
  <c r="E274" i="10" s="1"/>
  <c r="J275" i="10"/>
  <c r="E275" i="10" s="1"/>
  <c r="J276" i="10"/>
  <c r="E276" i="10" s="1"/>
  <c r="J277" i="10"/>
  <c r="E277" i="10" s="1"/>
  <c r="J278" i="10"/>
  <c r="E278" i="10" s="1"/>
  <c r="J279" i="10"/>
  <c r="E279" i="10" s="1"/>
  <c r="J280" i="10"/>
  <c r="E280" i="10" s="1"/>
  <c r="J281" i="10"/>
  <c r="E281" i="10" s="1"/>
  <c r="J282" i="10"/>
  <c r="E282" i="10" s="1"/>
  <c r="J283" i="10"/>
  <c r="E283" i="10" s="1"/>
  <c r="J284" i="10"/>
  <c r="E284" i="10" s="1"/>
  <c r="J285" i="10"/>
  <c r="E285" i="10" s="1"/>
  <c r="J286" i="10"/>
  <c r="E286" i="10" s="1"/>
  <c r="J287" i="10"/>
  <c r="E287" i="10" s="1"/>
  <c r="J288" i="10"/>
  <c r="E288" i="10" s="1"/>
  <c r="J289" i="10"/>
  <c r="E289" i="10" s="1"/>
  <c r="J290" i="10"/>
  <c r="E290" i="10" s="1"/>
  <c r="J291" i="10"/>
  <c r="E291" i="10" s="1"/>
  <c r="J292" i="10"/>
  <c r="E292" i="10" s="1"/>
  <c r="J293" i="10"/>
  <c r="E293" i="10" s="1"/>
  <c r="J294" i="10"/>
  <c r="E294" i="10" s="1"/>
  <c r="J295" i="10"/>
  <c r="E295" i="10" s="1"/>
  <c r="J296" i="10"/>
  <c r="E296" i="10" s="1"/>
  <c r="J297" i="10"/>
  <c r="E297" i="10" s="1"/>
  <c r="J298" i="10"/>
  <c r="E298" i="10" s="1"/>
  <c r="J299" i="10"/>
  <c r="E299" i="10" s="1"/>
  <c r="J300" i="10"/>
  <c r="E300" i="10" s="1"/>
  <c r="J301" i="10"/>
  <c r="E301" i="10" s="1"/>
  <c r="J302" i="10"/>
  <c r="E302" i="10" s="1"/>
  <c r="J303" i="10"/>
  <c r="E303" i="10" s="1"/>
  <c r="J304" i="10"/>
  <c r="E304" i="10" s="1"/>
  <c r="J305" i="10"/>
  <c r="E305" i="10" s="1"/>
  <c r="J306" i="10"/>
  <c r="E306" i="10" s="1"/>
  <c r="J307" i="10"/>
  <c r="E307" i="10" s="1"/>
  <c r="J308" i="10"/>
  <c r="E308" i="10" s="1"/>
  <c r="J309" i="10"/>
  <c r="E309" i="10" s="1"/>
  <c r="J310" i="10"/>
  <c r="E310" i="10" s="1"/>
  <c r="J311" i="10"/>
  <c r="E311" i="10" s="1"/>
  <c r="J312" i="10"/>
  <c r="E312" i="10" s="1"/>
  <c r="J313" i="10"/>
  <c r="E313" i="10" s="1"/>
  <c r="J314" i="10"/>
  <c r="E314" i="10" s="1"/>
  <c r="J315" i="10"/>
  <c r="E315" i="10" s="1"/>
  <c r="J316" i="10"/>
  <c r="E316" i="10" s="1"/>
  <c r="J317" i="10"/>
  <c r="E317" i="10" s="1"/>
  <c r="J318" i="10"/>
  <c r="E318" i="10" s="1"/>
  <c r="J319" i="10"/>
  <c r="E319" i="10" s="1"/>
  <c r="J320" i="10"/>
  <c r="E320" i="10" s="1"/>
  <c r="J321" i="10"/>
  <c r="E321" i="10" s="1"/>
  <c r="J322" i="10"/>
  <c r="E322" i="10" s="1"/>
  <c r="J323" i="10"/>
  <c r="E323" i="10" s="1"/>
  <c r="J324" i="10"/>
  <c r="E324" i="10" s="1"/>
  <c r="J325" i="10"/>
  <c r="E325" i="10" s="1"/>
  <c r="J326" i="10"/>
  <c r="E326" i="10" s="1"/>
  <c r="J327" i="10"/>
  <c r="E327" i="10" s="1"/>
  <c r="J328" i="10"/>
  <c r="E328" i="10" s="1"/>
  <c r="J329" i="10"/>
  <c r="E329" i="10" s="1"/>
  <c r="J330" i="10"/>
  <c r="E330" i="10" s="1"/>
  <c r="J331" i="10"/>
  <c r="E331" i="10" s="1"/>
  <c r="J332" i="10"/>
  <c r="E332" i="10" s="1"/>
  <c r="J333" i="10"/>
  <c r="E333" i="10" s="1"/>
  <c r="J334" i="10"/>
  <c r="E334" i="10" s="1"/>
  <c r="J335" i="10"/>
  <c r="E335" i="10" s="1"/>
  <c r="J336" i="10"/>
  <c r="E336" i="10" s="1"/>
  <c r="J337" i="10"/>
  <c r="E337" i="10" s="1"/>
  <c r="J338" i="10"/>
  <c r="E338" i="10" s="1"/>
  <c r="J339" i="10"/>
  <c r="E339" i="10" s="1"/>
  <c r="J340" i="10"/>
  <c r="E340" i="10" s="1"/>
  <c r="J341" i="10"/>
  <c r="E341" i="10" s="1"/>
  <c r="J342" i="10"/>
  <c r="E342" i="10" s="1"/>
  <c r="J343" i="10"/>
  <c r="E343" i="10" s="1"/>
  <c r="J344" i="10"/>
  <c r="E344" i="10" s="1"/>
  <c r="J345" i="10"/>
  <c r="E345" i="10" s="1"/>
  <c r="J346" i="10"/>
  <c r="E346" i="10" s="1"/>
  <c r="J347" i="10"/>
  <c r="E347" i="10" s="1"/>
  <c r="J348" i="10"/>
  <c r="E348" i="10" s="1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78" i="10"/>
  <c r="D179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4" i="10"/>
  <c r="D215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49" i="10"/>
  <c r="D250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3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1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R9" i="11"/>
  <c r="S9" i="11" s="1"/>
  <c r="F22" i="1" s="1"/>
  <c r="R8" i="11"/>
  <c r="S8" i="11" s="1"/>
  <c r="F21" i="1" s="1"/>
  <c r="R7" i="11"/>
  <c r="S7" i="11" s="1"/>
  <c r="F20" i="1" s="1"/>
  <c r="R6" i="11"/>
  <c r="S6" i="11" s="1"/>
  <c r="F19" i="1" s="1"/>
  <c r="R5" i="11"/>
  <c r="S5" i="11" s="1"/>
  <c r="F18" i="1" s="1"/>
  <c r="R4" i="11"/>
  <c r="S4" i="11" s="1"/>
  <c r="F17" i="1" s="1"/>
  <c r="R3" i="11"/>
  <c r="S3" i="11" s="1"/>
  <c r="F16" i="1" s="1"/>
  <c r="R2" i="11"/>
  <c r="H2" i="11"/>
  <c r="C2" i="11" s="1"/>
  <c r="H3" i="11"/>
  <c r="C3" i="11" s="1"/>
  <c r="H4" i="11"/>
  <c r="C4" i="11" s="1"/>
  <c r="H5" i="11"/>
  <c r="C5" i="11" s="1"/>
  <c r="H6" i="11"/>
  <c r="C6" i="11" s="1"/>
  <c r="H7" i="11"/>
  <c r="C7" i="11" s="1"/>
  <c r="H8" i="11"/>
  <c r="C8" i="11" s="1"/>
  <c r="H9" i="11"/>
  <c r="C9" i="11" s="1"/>
  <c r="H10" i="11"/>
  <c r="C10" i="11" s="1"/>
  <c r="H11" i="11"/>
  <c r="C11" i="11" s="1"/>
  <c r="H12" i="11"/>
  <c r="C12" i="11" s="1"/>
  <c r="H13" i="11"/>
  <c r="C13" i="11" s="1"/>
  <c r="H14" i="11"/>
  <c r="C14" i="11" s="1"/>
  <c r="H15" i="11"/>
  <c r="C15" i="11" s="1"/>
  <c r="H16" i="11"/>
  <c r="C16" i="11" s="1"/>
  <c r="H17" i="11"/>
  <c r="C17" i="11" s="1"/>
  <c r="H18" i="11"/>
  <c r="C18" i="11" s="1"/>
  <c r="H19" i="11"/>
  <c r="C19" i="11" s="1"/>
  <c r="H20" i="11"/>
  <c r="C20" i="11" s="1"/>
  <c r="H21" i="11"/>
  <c r="C21" i="11" s="1"/>
  <c r="H22" i="11"/>
  <c r="C22" i="11" s="1"/>
  <c r="H23" i="11"/>
  <c r="C23" i="11" s="1"/>
  <c r="H24" i="11"/>
  <c r="C24" i="11" s="1"/>
  <c r="H25" i="11"/>
  <c r="C25" i="11" s="1"/>
  <c r="H26" i="11"/>
  <c r="C26" i="11" s="1"/>
  <c r="H27" i="11"/>
  <c r="C27" i="11" s="1"/>
  <c r="H28" i="11"/>
  <c r="C28" i="11" s="1"/>
  <c r="H29" i="11"/>
  <c r="C29" i="11" s="1"/>
  <c r="H30" i="11"/>
  <c r="C30" i="11" s="1"/>
  <c r="H31" i="11"/>
  <c r="C31" i="11" s="1"/>
  <c r="H32" i="11"/>
  <c r="C32" i="11" s="1"/>
  <c r="H33" i="11"/>
  <c r="C33" i="11" s="1"/>
  <c r="H34" i="11"/>
  <c r="C34" i="11" s="1"/>
  <c r="H35" i="11"/>
  <c r="C35" i="11" s="1"/>
  <c r="H36" i="11"/>
  <c r="C36" i="11" s="1"/>
  <c r="H37" i="11"/>
  <c r="C37" i="11" s="1"/>
  <c r="H38" i="11"/>
  <c r="C38" i="11" s="1"/>
  <c r="H39" i="11"/>
  <c r="C39" i="11" s="1"/>
  <c r="H40" i="11"/>
  <c r="C40" i="11" s="1"/>
  <c r="H41" i="11"/>
  <c r="C41" i="11" s="1"/>
  <c r="H42" i="11"/>
  <c r="C42" i="11" s="1"/>
  <c r="H43" i="11"/>
  <c r="C43" i="11" s="1"/>
  <c r="H44" i="11"/>
  <c r="C44" i="11" s="1"/>
  <c r="H45" i="11"/>
  <c r="C45" i="11" s="1"/>
  <c r="H46" i="11"/>
  <c r="C46" i="11" s="1"/>
  <c r="H47" i="11"/>
  <c r="C47" i="11" s="1"/>
  <c r="H48" i="11"/>
  <c r="C48" i="11" s="1"/>
  <c r="H49" i="11"/>
  <c r="C49" i="11" s="1"/>
  <c r="H50" i="11"/>
  <c r="C50" i="11" s="1"/>
  <c r="H51" i="11"/>
  <c r="C51" i="11" s="1"/>
  <c r="H52" i="11"/>
  <c r="C52" i="11" s="1"/>
  <c r="H53" i="11"/>
  <c r="C53" i="11" s="1"/>
  <c r="H54" i="11"/>
  <c r="C54" i="11" s="1"/>
  <c r="H55" i="11"/>
  <c r="C55" i="11" s="1"/>
  <c r="H56" i="11"/>
  <c r="C56" i="11" s="1"/>
  <c r="H57" i="11"/>
  <c r="C57" i="11" s="1"/>
  <c r="H58" i="11"/>
  <c r="C58" i="11" s="1"/>
  <c r="H59" i="11"/>
  <c r="C59" i="11" s="1"/>
  <c r="H60" i="11"/>
  <c r="C60" i="11" s="1"/>
  <c r="H61" i="11"/>
  <c r="C61" i="11" s="1"/>
  <c r="H62" i="11"/>
  <c r="C62" i="11" s="1"/>
  <c r="H63" i="11"/>
  <c r="C63" i="11" s="1"/>
  <c r="H64" i="11"/>
  <c r="C64" i="11" s="1"/>
  <c r="H65" i="11"/>
  <c r="C65" i="11" s="1"/>
  <c r="H66" i="11"/>
  <c r="C66" i="11" s="1"/>
  <c r="H67" i="11"/>
  <c r="C67" i="11" s="1"/>
  <c r="H68" i="11"/>
  <c r="C68" i="11" s="1"/>
  <c r="H69" i="11"/>
  <c r="C69" i="11" s="1"/>
  <c r="H70" i="11"/>
  <c r="C70" i="11" s="1"/>
  <c r="H71" i="11"/>
  <c r="C71" i="11" s="1"/>
  <c r="H72" i="11"/>
  <c r="C72" i="11" s="1"/>
  <c r="H73" i="11"/>
  <c r="C73" i="11" s="1"/>
  <c r="H74" i="11"/>
  <c r="C74" i="11" s="1"/>
  <c r="H75" i="11"/>
  <c r="C75" i="11" s="1"/>
  <c r="H76" i="11"/>
  <c r="C76" i="11" s="1"/>
  <c r="H77" i="11"/>
  <c r="C77" i="11" s="1"/>
  <c r="H78" i="11"/>
  <c r="C78" i="11" s="1"/>
  <c r="H79" i="11"/>
  <c r="C79" i="11" s="1"/>
  <c r="H80" i="11"/>
  <c r="C80" i="11" s="1"/>
  <c r="H81" i="11"/>
  <c r="C81" i="11" s="1"/>
  <c r="H82" i="11"/>
  <c r="C82" i="11" s="1"/>
  <c r="H83" i="11"/>
  <c r="C83" i="11" s="1"/>
  <c r="H84" i="11"/>
  <c r="C84" i="11" s="1"/>
  <c r="H85" i="11"/>
  <c r="C85" i="11" s="1"/>
  <c r="H86" i="11"/>
  <c r="C86" i="11" s="1"/>
  <c r="H87" i="11"/>
  <c r="C87" i="11" s="1"/>
  <c r="H88" i="11"/>
  <c r="C88" i="11" s="1"/>
  <c r="H89" i="11"/>
  <c r="C89" i="11" s="1"/>
  <c r="H90" i="11"/>
  <c r="C90" i="11" s="1"/>
  <c r="H91" i="11"/>
  <c r="C91" i="11" s="1"/>
  <c r="H92" i="11"/>
  <c r="C92" i="11" s="1"/>
  <c r="H93" i="11"/>
  <c r="C93" i="11" s="1"/>
  <c r="H94" i="11"/>
  <c r="C94" i="11" s="1"/>
  <c r="H95" i="11"/>
  <c r="C95" i="11" s="1"/>
  <c r="H96" i="11"/>
  <c r="C96" i="11" s="1"/>
  <c r="H97" i="11"/>
  <c r="C97" i="11" s="1"/>
  <c r="H98" i="11"/>
  <c r="C98" i="11" s="1"/>
  <c r="H99" i="11"/>
  <c r="C99" i="11" s="1"/>
  <c r="H100" i="11"/>
  <c r="C100" i="11" s="1"/>
  <c r="H101" i="11"/>
  <c r="C101" i="11" s="1"/>
  <c r="H102" i="11"/>
  <c r="C102" i="11" s="1"/>
  <c r="H103" i="11"/>
  <c r="C103" i="11" s="1"/>
  <c r="H104" i="11"/>
  <c r="C104" i="11" s="1"/>
  <c r="H105" i="11"/>
  <c r="C105" i="11" s="1"/>
  <c r="H106" i="11"/>
  <c r="C106" i="11" s="1"/>
  <c r="H107" i="11"/>
  <c r="C107" i="11" s="1"/>
  <c r="H108" i="11"/>
  <c r="C108" i="11" s="1"/>
  <c r="H109" i="11"/>
  <c r="C109" i="11" s="1"/>
  <c r="H110" i="11"/>
  <c r="C110" i="11" s="1"/>
  <c r="H111" i="11"/>
  <c r="C111" i="11" s="1"/>
  <c r="H112" i="11"/>
  <c r="C112" i="11" s="1"/>
  <c r="H113" i="11"/>
  <c r="C113" i="11" s="1"/>
  <c r="H114" i="11"/>
  <c r="C114" i="11" s="1"/>
  <c r="H115" i="11"/>
  <c r="C115" i="11" s="1"/>
  <c r="H116" i="11"/>
  <c r="C116" i="11" s="1"/>
  <c r="H117" i="11"/>
  <c r="C117" i="11" s="1"/>
  <c r="H118" i="11"/>
  <c r="C118" i="11" s="1"/>
  <c r="H119" i="11"/>
  <c r="C119" i="11" s="1"/>
  <c r="H120" i="11"/>
  <c r="C120" i="11" s="1"/>
  <c r="H121" i="11"/>
  <c r="C121" i="11" s="1"/>
  <c r="H122" i="11"/>
  <c r="C122" i="11" s="1"/>
  <c r="H123" i="11"/>
  <c r="C123" i="11" s="1"/>
  <c r="H124" i="11"/>
  <c r="C124" i="11" s="1"/>
  <c r="H125" i="11"/>
  <c r="C125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I2" i="12"/>
  <c r="I3" i="12"/>
  <c r="I1" i="12"/>
  <c r="E3" i="12"/>
  <c r="E2" i="12"/>
  <c r="E1" i="12"/>
  <c r="E3" i="13"/>
  <c r="E2" i="13"/>
  <c r="E1" i="13"/>
  <c r="G2" i="14"/>
  <c r="G1" i="14"/>
  <c r="D2" i="14"/>
  <c r="D3" i="14"/>
  <c r="D4" i="14"/>
  <c r="D5" i="14"/>
  <c r="D6" i="14"/>
  <c r="D7" i="14"/>
  <c r="R11" i="11" l="1"/>
  <c r="R11" i="10"/>
  <c r="E31" i="1" s="1"/>
  <c r="S2" i="10"/>
  <c r="S2" i="11"/>
  <c r="E21" i="8"/>
  <c r="B22" i="8"/>
  <c r="Z175" i="16" s="1"/>
  <c r="B21" i="8"/>
  <c r="C21" i="8"/>
  <c r="D22" i="8"/>
  <c r="D21" i="8"/>
  <c r="Y395" i="16" s="1"/>
  <c r="C22" i="8"/>
  <c r="Z447" i="16" s="1"/>
  <c r="AA447" i="16" s="1"/>
  <c r="Y410" i="16"/>
  <c r="Y418" i="16"/>
  <c r="Y383" i="16"/>
  <c r="Y259" i="16"/>
  <c r="Y226" i="16"/>
  <c r="Y405" i="16"/>
  <c r="Y443" i="16"/>
  <c r="Y447" i="16"/>
  <c r="Y154" i="16"/>
  <c r="Y532" i="16"/>
  <c r="Y262" i="16"/>
  <c r="Y531" i="16"/>
  <c r="Y436" i="16"/>
  <c r="Y435" i="16"/>
  <c r="Y142" i="16"/>
  <c r="Y329" i="16"/>
  <c r="Y34" i="16"/>
  <c r="Y326" i="16"/>
  <c r="Y489" i="16"/>
  <c r="Y189" i="16"/>
  <c r="Y482" i="16"/>
  <c r="Y214" i="16"/>
  <c r="Y16" i="16"/>
  <c r="Y338" i="16"/>
  <c r="Y388" i="16"/>
  <c r="Y27" i="16"/>
  <c r="Y368" i="16"/>
  <c r="Y60" i="16"/>
  <c r="Y241" i="16"/>
  <c r="Y480" i="16"/>
  <c r="Y234" i="16"/>
  <c r="Y353" i="16"/>
  <c r="Y324" i="16"/>
  <c r="Y119" i="16"/>
  <c r="Y25" i="16"/>
  <c r="Y314" i="16"/>
  <c r="Y3" i="16"/>
  <c r="Y465" i="16"/>
  <c r="Y458" i="16"/>
  <c r="Z148" i="16"/>
  <c r="Z500" i="16"/>
  <c r="Z408" i="16"/>
  <c r="Z167" i="16"/>
  <c r="Z303" i="16"/>
  <c r="Z172" i="16"/>
  <c r="AA172" i="16" s="1"/>
  <c r="Y272" i="16"/>
  <c r="Y421" i="16"/>
  <c r="Y375" i="16"/>
  <c r="Y149" i="16"/>
  <c r="Y109" i="16"/>
  <c r="Y136" i="16"/>
  <c r="Y378" i="16"/>
  <c r="Y402" i="16"/>
  <c r="Y146" i="16"/>
  <c r="Y135" i="16"/>
  <c r="Y522" i="16"/>
  <c r="Y501" i="16"/>
  <c r="Y257" i="16"/>
  <c r="Y233" i="16"/>
  <c r="Y243" i="16"/>
  <c r="Y502" i="16"/>
  <c r="Y516" i="16"/>
  <c r="Y254" i="16"/>
  <c r="Y244" i="16"/>
  <c r="Y409" i="16"/>
  <c r="Y377" i="16"/>
  <c r="Y131" i="16"/>
  <c r="Y94" i="16"/>
  <c r="Y112" i="16"/>
  <c r="Y379" i="16"/>
  <c r="Y396" i="16"/>
  <c r="Y128" i="16"/>
  <c r="Y111" i="16"/>
  <c r="Y451" i="16"/>
  <c r="Y424" i="16"/>
  <c r="Y179" i="16"/>
  <c r="Z157" i="16"/>
  <c r="AA157" i="16" s="1"/>
  <c r="Y157" i="16"/>
  <c r="Y166" i="16"/>
  <c r="Y423" i="16"/>
  <c r="Y444" i="16"/>
  <c r="Z176" i="16"/>
  <c r="AA176" i="16" s="1"/>
  <c r="Y176" i="16"/>
  <c r="Y165" i="16"/>
  <c r="Y540" i="16"/>
  <c r="Y524" i="16"/>
  <c r="Z305" i="16"/>
  <c r="AA305" i="16" s="1"/>
  <c r="Y305" i="16"/>
  <c r="Y265" i="16"/>
  <c r="Y283" i="16"/>
  <c r="Y527" i="16"/>
  <c r="Z535" i="16"/>
  <c r="AA535" i="16" s="1"/>
  <c r="Y535" i="16"/>
  <c r="Y302" i="16"/>
  <c r="Y285" i="16"/>
  <c r="Y439" i="16"/>
  <c r="Z412" i="16"/>
  <c r="AA412" i="16" s="1"/>
  <c r="Y412" i="16"/>
  <c r="Y173" i="16"/>
  <c r="Z145" i="16"/>
  <c r="AA145" i="16" s="1"/>
  <c r="Y145" i="16"/>
  <c r="Y160" i="16"/>
  <c r="Z411" i="16"/>
  <c r="AA411" i="16" s="1"/>
  <c r="Y411" i="16"/>
  <c r="Y432" i="16"/>
  <c r="Z170" i="16"/>
  <c r="AA170" i="16" s="1"/>
  <c r="Y170" i="16"/>
  <c r="Y159" i="16"/>
  <c r="Z349" i="16"/>
  <c r="AA349" i="16" s="1"/>
  <c r="Y349" i="16"/>
  <c r="Y273" i="16"/>
  <c r="Z95" i="16"/>
  <c r="AA95" i="16" s="1"/>
  <c r="Y95" i="16"/>
  <c r="Y37" i="16"/>
  <c r="Z63" i="16"/>
  <c r="AA63" i="16" s="1"/>
  <c r="Y63" i="16"/>
  <c r="Y274" i="16"/>
  <c r="Z330" i="16"/>
  <c r="AA330" i="16" s="1"/>
  <c r="Y330" i="16"/>
  <c r="Y90" i="16"/>
  <c r="Z65" i="16"/>
  <c r="AA65" i="16" s="1"/>
  <c r="Y65" i="16"/>
  <c r="Y493" i="16"/>
  <c r="Z462" i="16"/>
  <c r="AA462" i="16" s="1"/>
  <c r="Y462" i="16"/>
  <c r="Y221" i="16"/>
  <c r="Z193" i="16"/>
  <c r="AA193" i="16" s="1"/>
  <c r="Y193" i="16"/>
  <c r="Y208" i="16"/>
  <c r="Z461" i="16"/>
  <c r="AA461" i="16" s="1"/>
  <c r="Y461" i="16"/>
  <c r="Y486" i="16"/>
  <c r="Z218" i="16"/>
  <c r="AA218" i="16" s="1"/>
  <c r="Y218" i="16"/>
  <c r="Y207" i="16"/>
  <c r="Z361" i="16"/>
  <c r="AA361" i="16" s="1"/>
  <c r="Y361" i="16"/>
  <c r="Y298" i="16"/>
  <c r="Z53" i="16"/>
  <c r="AA53" i="16" s="1"/>
  <c r="Y53" i="16"/>
  <c r="Y19" i="16"/>
  <c r="Z45" i="16"/>
  <c r="AA45" i="16" s="1"/>
  <c r="Y45" i="16"/>
  <c r="Y297" i="16"/>
  <c r="Z342" i="16"/>
  <c r="AA342" i="16" s="1"/>
  <c r="Y342" i="16"/>
  <c r="Y50" i="16"/>
  <c r="Z46" i="16"/>
  <c r="AA46" i="16" s="1"/>
  <c r="Y46" i="16"/>
  <c r="Y391" i="16"/>
  <c r="Z334" i="16"/>
  <c r="AA334" i="16" s="1"/>
  <c r="Y334" i="16"/>
  <c r="Y83" i="16"/>
  <c r="Z31" i="16"/>
  <c r="AA31" i="16" s="1"/>
  <c r="Y31" i="16"/>
  <c r="Y58" i="16"/>
  <c r="Z58" i="16"/>
  <c r="AA58" i="16" s="1"/>
  <c r="Z333" i="16"/>
  <c r="AA333" i="16" s="1"/>
  <c r="Y333" i="16"/>
  <c r="Y372" i="16"/>
  <c r="Z80" i="16"/>
  <c r="AA80" i="16" s="1"/>
  <c r="Y80" i="16"/>
  <c r="Y55" i="16"/>
  <c r="Z511" i="16"/>
  <c r="AA511" i="16" s="1"/>
  <c r="Y511" i="16"/>
  <c r="Y477" i="16"/>
  <c r="Z239" i="16"/>
  <c r="AA239" i="16" s="1"/>
  <c r="Y239" i="16"/>
  <c r="Y217" i="16"/>
  <c r="Z229" i="16"/>
  <c r="AA229" i="16" s="1"/>
  <c r="Y229" i="16"/>
  <c r="Y478" i="16"/>
  <c r="Z498" i="16"/>
  <c r="AA498" i="16" s="1"/>
  <c r="Y498" i="16"/>
  <c r="Y236" i="16"/>
  <c r="Z230" i="16"/>
  <c r="AA230" i="16" s="1"/>
  <c r="Y230" i="16"/>
  <c r="Y367" i="16"/>
  <c r="Z322" i="16"/>
  <c r="AA322" i="16" s="1"/>
  <c r="Y322" i="16"/>
  <c r="Y125" i="16"/>
  <c r="Z102" i="16"/>
  <c r="AA102" i="16" s="1"/>
  <c r="Y102" i="16"/>
  <c r="Y115" i="16"/>
  <c r="Z321" i="16"/>
  <c r="AA321" i="16" s="1"/>
  <c r="Y321" i="16"/>
  <c r="Y354" i="16"/>
  <c r="Z122" i="16"/>
  <c r="AA122" i="16" s="1"/>
  <c r="Y122" i="16"/>
  <c r="Y116" i="16"/>
  <c r="Z319" i="16"/>
  <c r="AA319" i="16" s="1"/>
  <c r="Y319" i="16"/>
  <c r="Y250" i="16"/>
  <c r="Z23" i="16"/>
  <c r="AA23" i="16" s="1"/>
  <c r="Y23" i="16"/>
  <c r="Y7" i="16"/>
  <c r="Z9" i="16"/>
  <c r="AA9" i="16" s="1"/>
  <c r="Y9" i="16"/>
  <c r="Y249" i="16"/>
  <c r="Z284" i="16"/>
  <c r="AA284" i="16" s="1"/>
  <c r="Y284" i="16"/>
  <c r="Y20" i="16"/>
  <c r="Z10" i="16"/>
  <c r="AA10" i="16" s="1"/>
  <c r="Y10" i="16"/>
  <c r="Y475" i="16"/>
  <c r="Z454" i="16"/>
  <c r="AA454" i="16" s="1"/>
  <c r="Y454" i="16"/>
  <c r="Y203" i="16"/>
  <c r="Z187" i="16"/>
  <c r="AA187" i="16" s="1"/>
  <c r="Y187" i="16"/>
  <c r="Y196" i="16"/>
  <c r="Z453" i="16"/>
  <c r="AA453" i="16" s="1"/>
  <c r="Y453" i="16"/>
  <c r="Y468" i="16"/>
  <c r="Z200" i="16"/>
  <c r="AA200" i="16" s="1"/>
  <c r="Y200" i="16"/>
  <c r="Y195" i="16"/>
  <c r="Z317" i="16"/>
  <c r="AA317" i="16" s="1"/>
  <c r="Y317" i="16"/>
  <c r="Y268" i="16"/>
  <c r="Z76" i="16"/>
  <c r="AA76" i="16" s="1"/>
  <c r="Y76" i="16"/>
  <c r="Y42" i="16"/>
  <c r="Z64" i="16"/>
  <c r="AA64" i="16" s="1"/>
  <c r="Y64" i="16"/>
  <c r="Y267" i="16"/>
  <c r="Z294" i="16"/>
  <c r="AA294" i="16" s="1"/>
  <c r="Y294" i="16"/>
  <c r="Y75" i="16"/>
  <c r="Z68" i="16"/>
  <c r="AA68" i="16" s="1"/>
  <c r="Y68" i="16"/>
  <c r="E22" i="8"/>
  <c r="Z136" i="16" s="1"/>
  <c r="AA136" i="16" s="1"/>
  <c r="Y137" i="16"/>
  <c r="Y108" i="16"/>
  <c r="Y256" i="16"/>
  <c r="Y255" i="16"/>
  <c r="Y397" i="16"/>
  <c r="Y374" i="16"/>
  <c r="Y425" i="16"/>
  <c r="Y450" i="16"/>
  <c r="Y164" i="16"/>
  <c r="Y287" i="16"/>
  <c r="Y264" i="16"/>
  <c r="Y172" i="16"/>
  <c r="Y171" i="16"/>
  <c r="B13" i="8"/>
  <c r="D13" i="8"/>
  <c r="B14" i="8"/>
  <c r="Y373" i="17" s="1"/>
  <c r="Y156" i="17"/>
  <c r="Y127" i="17"/>
  <c r="Y136" i="17"/>
  <c r="Y152" i="17"/>
  <c r="Y425" i="17"/>
  <c r="Y398" i="17"/>
  <c r="Y423" i="17"/>
  <c r="Y376" i="17"/>
  <c r="Y334" i="17"/>
  <c r="Y538" i="17"/>
  <c r="Y491" i="17"/>
  <c r="Y537" i="17"/>
  <c r="Y489" i="17"/>
  <c r="Y502" i="17"/>
  <c r="Y169" i="17"/>
  <c r="Y131" i="17"/>
  <c r="Y200" i="17"/>
  <c r="Y129" i="17"/>
  <c r="Y288" i="17"/>
  <c r="Y271" i="17"/>
  <c r="Y274" i="17"/>
  <c r="Y284" i="17"/>
  <c r="Y479" i="17"/>
  <c r="Y468" i="17"/>
  <c r="Y477" i="17"/>
  <c r="Y454" i="17"/>
  <c r="Y436" i="17"/>
  <c r="Y119" i="17"/>
  <c r="Y91" i="17"/>
  <c r="Y117" i="17"/>
  <c r="Y104" i="17"/>
  <c r="Y76" i="17"/>
  <c r="Y252" i="17"/>
  <c r="Y185" i="17"/>
  <c r="Y232" i="17"/>
  <c r="Y183" i="17"/>
  <c r="Y443" i="17"/>
  <c r="Y403" i="17"/>
  <c r="Y441" i="17"/>
  <c r="Y406" i="17"/>
  <c r="Y428" i="17"/>
  <c r="Y345" i="17"/>
  <c r="Y382" i="17"/>
  <c r="Y83" i="17"/>
  <c r="Y72" i="17"/>
  <c r="Y49" i="17"/>
  <c r="Y17" i="17"/>
  <c r="Y81" i="17"/>
  <c r="Y52" i="17"/>
  <c r="Y68" i="17"/>
  <c r="Y15" i="17"/>
  <c r="Y34" i="17"/>
  <c r="Y239" i="17"/>
  <c r="Y216" i="17"/>
  <c r="Y193" i="17"/>
  <c r="Y143" i="17"/>
  <c r="Y237" i="17"/>
  <c r="Y196" i="17"/>
  <c r="Y212" i="17"/>
  <c r="Y141" i="17"/>
  <c r="Y160" i="17"/>
  <c r="Y413" i="17"/>
  <c r="Y390" i="17"/>
  <c r="Y355" i="17"/>
  <c r="Y305" i="17"/>
  <c r="Y411" i="17"/>
  <c r="Y358" i="17"/>
  <c r="Y386" i="17"/>
  <c r="Y303" i="17"/>
  <c r="Y328" i="17"/>
  <c r="Y59" i="17"/>
  <c r="Y42" i="17"/>
  <c r="Y25" i="17"/>
  <c r="Y4" i="17"/>
  <c r="Y57" i="17"/>
  <c r="Y28" i="17"/>
  <c r="Y38" i="17"/>
  <c r="Y3" i="17"/>
  <c r="Y10" i="17"/>
  <c r="C13" i="8"/>
  <c r="X20" i="17" s="1"/>
  <c r="X325" i="17"/>
  <c r="X282" i="17"/>
  <c r="X368" i="17"/>
  <c r="X310" i="17"/>
  <c r="X522" i="17"/>
  <c r="X509" i="17"/>
  <c r="X475" i="17"/>
  <c r="X507" i="17"/>
  <c r="X458" i="17"/>
  <c r="X139" i="17"/>
  <c r="X102" i="17"/>
  <c r="X170" i="17"/>
  <c r="X124" i="17"/>
  <c r="X426" i="17"/>
  <c r="X396" i="17"/>
  <c r="X337" i="17"/>
  <c r="X393" i="17"/>
  <c r="X314" i="17"/>
  <c r="X529" i="17"/>
  <c r="X492" i="17"/>
  <c r="X536" i="17"/>
  <c r="X514" i="17"/>
  <c r="X222" i="17"/>
  <c r="X203" i="17"/>
  <c r="X151" i="17"/>
  <c r="X201" i="17"/>
  <c r="X128" i="17"/>
  <c r="X277" i="17"/>
  <c r="X246" i="17"/>
  <c r="X273" i="17"/>
  <c r="X242" i="17"/>
  <c r="X468" i="17"/>
  <c r="X437" i="17"/>
  <c r="X417" i="17"/>
  <c r="X77" i="17"/>
  <c r="Y324" i="17"/>
  <c r="Y343" i="17"/>
  <c r="Y311" i="17"/>
  <c r="Y294" i="17"/>
  <c r="Y370" i="17"/>
  <c r="Y320" i="17"/>
  <c r="Y309" i="17"/>
  <c r="Y280" i="17"/>
  <c r="Y290" i="17"/>
  <c r="Y498" i="17"/>
  <c r="Y511" i="17"/>
  <c r="Y485" i="17"/>
  <c r="Y474" i="17"/>
  <c r="Y520" i="17"/>
  <c r="Y494" i="17"/>
  <c r="Y483" i="17"/>
  <c r="Y460" i="17"/>
  <c r="Y470" i="17"/>
  <c r="Y138" i="17"/>
  <c r="Y157" i="17"/>
  <c r="Y125" i="17"/>
  <c r="Y114" i="17"/>
  <c r="Y172" i="17"/>
  <c r="Y134" i="17"/>
  <c r="Y123" i="17"/>
  <c r="Y100" i="17"/>
  <c r="Y110" i="17"/>
  <c r="Y378" i="17"/>
  <c r="Y400" i="17"/>
  <c r="Y365" i="17"/>
  <c r="Y336" i="17"/>
  <c r="Y424" i="17"/>
  <c r="Y374" i="17"/>
  <c r="Y363" i="17"/>
  <c r="Y316" i="17"/>
  <c r="Y332" i="17"/>
  <c r="Y528" i="17"/>
  <c r="Y535" i="17"/>
  <c r="Y515" i="17"/>
  <c r="Y504" i="17"/>
  <c r="Y540" i="17"/>
  <c r="Y524" i="17"/>
  <c r="Y513" i="17"/>
  <c r="Y490" i="17"/>
  <c r="Y500" i="17"/>
  <c r="Y180" i="17"/>
  <c r="Y205" i="17"/>
  <c r="Y167" i="17"/>
  <c r="Y150" i="17"/>
  <c r="Y220" i="17"/>
  <c r="Y176" i="17"/>
  <c r="Y165" i="17"/>
  <c r="Y130" i="17"/>
  <c r="Y146" i="17"/>
  <c r="Y276" i="17"/>
  <c r="Y289" i="17"/>
  <c r="Y269" i="17"/>
  <c r="Y258" i="17"/>
  <c r="Y298" i="17"/>
  <c r="Z298" i="17" s="1"/>
  <c r="X298" i="17"/>
  <c r="Y272" i="17"/>
  <c r="Z272" i="17" s="1"/>
  <c r="X272" i="17"/>
  <c r="Y267" i="17"/>
  <c r="Z267" i="17" s="1"/>
  <c r="X267" i="17"/>
  <c r="Y244" i="17"/>
  <c r="Z244" i="17" s="1"/>
  <c r="X244" i="17"/>
  <c r="Y254" i="17"/>
  <c r="Z254" i="17" s="1"/>
  <c r="X254" i="17"/>
  <c r="Y456" i="17"/>
  <c r="Z456" i="17" s="1"/>
  <c r="X456" i="17"/>
  <c r="Y469" i="17"/>
  <c r="Z469" i="17" s="1"/>
  <c r="X469" i="17"/>
  <c r="Y449" i="17"/>
  <c r="Z449" i="17" s="1"/>
  <c r="X449" i="17"/>
  <c r="Y438" i="17"/>
  <c r="Z438" i="17" s="1"/>
  <c r="X438" i="17"/>
  <c r="Y478" i="17"/>
  <c r="Z478" i="17" s="1"/>
  <c r="X478" i="17"/>
  <c r="Y452" i="17"/>
  <c r="Z452" i="17" s="1"/>
  <c r="X452" i="17"/>
  <c r="Y447" i="17"/>
  <c r="Z447" i="17" s="1"/>
  <c r="X447" i="17"/>
  <c r="Y418" i="17"/>
  <c r="Z418" i="17" s="1"/>
  <c r="X418" i="17"/>
  <c r="Y434" i="17"/>
  <c r="Z434" i="17" s="1"/>
  <c r="X434" i="17"/>
  <c r="Y96" i="17"/>
  <c r="Z96" i="17" s="1"/>
  <c r="X96" i="17"/>
  <c r="Y109" i="17"/>
  <c r="Z109" i="17" s="1"/>
  <c r="X109" i="17"/>
  <c r="Y89" i="17"/>
  <c r="Z89" i="17" s="1"/>
  <c r="X89" i="17"/>
  <c r="Y78" i="17"/>
  <c r="Z78" i="17" s="1"/>
  <c r="X78" i="17"/>
  <c r="Y118" i="17"/>
  <c r="Z118" i="17" s="1"/>
  <c r="X118" i="17"/>
  <c r="Y92" i="17"/>
  <c r="Z92" i="17" s="1"/>
  <c r="X92" i="17"/>
  <c r="Y87" i="17"/>
  <c r="Z87" i="17" s="1"/>
  <c r="X87" i="17"/>
  <c r="Y64" i="17"/>
  <c r="Z64" i="17" s="1"/>
  <c r="X64" i="17"/>
  <c r="Y74" i="17"/>
  <c r="Z74" i="17" s="1"/>
  <c r="X74" i="17"/>
  <c r="Y234" i="17"/>
  <c r="Z234" i="17" s="1"/>
  <c r="X234" i="17"/>
  <c r="Y253" i="17"/>
  <c r="Z253" i="17" s="1"/>
  <c r="X253" i="17"/>
  <c r="Y227" i="17"/>
  <c r="Z227" i="17" s="1"/>
  <c r="X227" i="17"/>
  <c r="Y210" i="17"/>
  <c r="Z210" i="17" s="1"/>
  <c r="X210" i="17"/>
  <c r="Y262" i="17"/>
  <c r="Z262" i="17" s="1"/>
  <c r="X262" i="17"/>
  <c r="Y230" i="17"/>
  <c r="Z230" i="17" s="1"/>
  <c r="X230" i="17"/>
  <c r="Y225" i="17"/>
  <c r="Z225" i="17" s="1"/>
  <c r="X225" i="17"/>
  <c r="Y184" i="17"/>
  <c r="Z184" i="17" s="1"/>
  <c r="X184" i="17"/>
  <c r="Y206" i="17"/>
  <c r="Z206" i="17" s="1"/>
  <c r="X206" i="17"/>
  <c r="Y408" i="17"/>
  <c r="Z408" i="17" s="1"/>
  <c r="X408" i="17"/>
  <c r="Y433" i="17"/>
  <c r="Z433" i="17" s="1"/>
  <c r="X433" i="17"/>
  <c r="Y401" i="17"/>
  <c r="Z401" i="17" s="1"/>
  <c r="X401" i="17"/>
  <c r="Y384" i="17"/>
  <c r="Z384" i="17" s="1"/>
  <c r="X384" i="17"/>
  <c r="Y442" i="17"/>
  <c r="Z442" i="17" s="1"/>
  <c r="X442" i="17"/>
  <c r="Y404" i="17"/>
  <c r="Z404" i="17" s="1"/>
  <c r="X404" i="17"/>
  <c r="Y397" i="17"/>
  <c r="Z397" i="17" s="1"/>
  <c r="X397" i="17"/>
  <c r="Y346" i="17"/>
  <c r="Z346" i="17" s="1"/>
  <c r="X346" i="17"/>
  <c r="Y380" i="17"/>
  <c r="Z380" i="17" s="1"/>
  <c r="X380" i="17"/>
  <c r="Y54" i="17"/>
  <c r="Z54" i="17" s="1"/>
  <c r="X54" i="17"/>
  <c r="Y73" i="17"/>
  <c r="Z73" i="17" s="1"/>
  <c r="X73" i="17"/>
  <c r="Y47" i="17"/>
  <c r="Z47" i="17" s="1"/>
  <c r="X47" i="17"/>
  <c r="Y36" i="17"/>
  <c r="Z36" i="17" s="1"/>
  <c r="X36" i="17"/>
  <c r="Y82" i="17"/>
  <c r="Z82" i="17" s="1"/>
  <c r="X82" i="17"/>
  <c r="Y50" i="17"/>
  <c r="Z50" i="17" s="1"/>
  <c r="X50" i="17"/>
  <c r="Y45" i="17"/>
  <c r="Z45" i="17" s="1"/>
  <c r="X45" i="17"/>
  <c r="Y16" i="17"/>
  <c r="Z16" i="17" s="1"/>
  <c r="X16" i="17"/>
  <c r="Y32" i="17"/>
  <c r="Z32" i="17" s="1"/>
  <c r="X32" i="17"/>
  <c r="Y198" i="17"/>
  <c r="Z198" i="17" s="1"/>
  <c r="X198" i="17"/>
  <c r="Y217" i="17"/>
  <c r="Z217" i="17" s="1"/>
  <c r="X217" i="17"/>
  <c r="Y191" i="17"/>
  <c r="Z191" i="17" s="1"/>
  <c r="X191" i="17"/>
  <c r="Y162" i="17"/>
  <c r="Z162" i="17" s="1"/>
  <c r="X162" i="17"/>
  <c r="Y238" i="17"/>
  <c r="Z238" i="17" s="1"/>
  <c r="X238" i="17"/>
  <c r="Y194" i="17"/>
  <c r="Z194" i="17" s="1"/>
  <c r="X194" i="17"/>
  <c r="Y189" i="17"/>
  <c r="Z189" i="17" s="1"/>
  <c r="X189" i="17"/>
  <c r="Y142" i="17"/>
  <c r="Z142" i="17" s="1"/>
  <c r="X142" i="17"/>
  <c r="Y158" i="17"/>
  <c r="Z158" i="17" s="1"/>
  <c r="X158" i="17"/>
  <c r="Y360" i="17"/>
  <c r="Z360" i="17" s="1"/>
  <c r="X360" i="17"/>
  <c r="Y391" i="17"/>
  <c r="Z391" i="17" s="1"/>
  <c r="X391" i="17"/>
  <c r="Y353" i="17"/>
  <c r="Z353" i="17" s="1"/>
  <c r="X353" i="17"/>
  <c r="Y330" i="17"/>
  <c r="Z330" i="17" s="1"/>
  <c r="X330" i="17"/>
  <c r="Y412" i="17"/>
  <c r="Z412" i="17" s="1"/>
  <c r="X412" i="17"/>
  <c r="Y356" i="17"/>
  <c r="Z356" i="17" s="1"/>
  <c r="X356" i="17"/>
  <c r="Y351" i="17"/>
  <c r="Z351" i="17" s="1"/>
  <c r="X351" i="17"/>
  <c r="Y304" i="17"/>
  <c r="Z304" i="17" s="1"/>
  <c r="X304" i="17"/>
  <c r="Y326" i="17"/>
  <c r="Z326" i="17" s="1"/>
  <c r="X326" i="17"/>
  <c r="Y30" i="17"/>
  <c r="Z30" i="17" s="1"/>
  <c r="X30" i="17"/>
  <c r="Y43" i="17"/>
  <c r="Z43" i="17" s="1"/>
  <c r="X43" i="17"/>
  <c r="Y23" i="17"/>
  <c r="Z23" i="17" s="1"/>
  <c r="X23" i="17"/>
  <c r="Y12" i="17"/>
  <c r="Z12" i="17" s="1"/>
  <c r="X12" i="17"/>
  <c r="Y58" i="17"/>
  <c r="Z58" i="17" s="1"/>
  <c r="X58" i="17"/>
  <c r="Y26" i="17"/>
  <c r="Z26" i="17" s="1"/>
  <c r="X26" i="17"/>
  <c r="Y21" i="17"/>
  <c r="Z21" i="17" s="1"/>
  <c r="X21" i="17"/>
  <c r="Y6" i="17"/>
  <c r="Z6" i="17" s="1"/>
  <c r="X6" i="17"/>
  <c r="Y8" i="17"/>
  <c r="Z8" i="17" s="1"/>
  <c r="X8" i="17"/>
  <c r="X323" i="17"/>
  <c r="X312" i="17"/>
  <c r="X283" i="17"/>
  <c r="X293" i="17"/>
  <c r="X321" i="17"/>
  <c r="X340" i="17"/>
  <c r="X308" i="17"/>
  <c r="X291" i="17"/>
  <c r="X523" i="17"/>
  <c r="X497" i="17"/>
  <c r="X486" i="17"/>
  <c r="X463" i="17"/>
  <c r="X473" i="17"/>
  <c r="X495" i="17"/>
  <c r="X508" i="17"/>
  <c r="X482" i="17"/>
  <c r="X471" i="17"/>
  <c r="X175" i="17"/>
  <c r="X137" i="17"/>
  <c r="X126" i="17"/>
  <c r="X103" i="17"/>
  <c r="X113" i="17"/>
  <c r="X135" i="17"/>
  <c r="X154" i="17"/>
  <c r="X122" i="17"/>
  <c r="X111" i="17"/>
  <c r="X427" i="17"/>
  <c r="X377" i="17"/>
  <c r="X366" i="17"/>
  <c r="X319" i="17"/>
  <c r="X335" i="17"/>
  <c r="X375" i="17"/>
  <c r="X394" i="17"/>
  <c r="X362" i="17"/>
  <c r="X333" i="17"/>
  <c r="X541" i="17"/>
  <c r="X527" i="17"/>
  <c r="X516" i="17"/>
  <c r="X493" i="17"/>
  <c r="X503" i="17"/>
  <c r="X525" i="17"/>
  <c r="X532" i="17"/>
  <c r="X512" i="17"/>
  <c r="X501" i="17"/>
  <c r="X223" i="17"/>
  <c r="X179" i="17"/>
  <c r="X168" i="17"/>
  <c r="X133" i="17"/>
  <c r="X149" i="17"/>
  <c r="X177" i="17"/>
  <c r="X202" i="17"/>
  <c r="X164" i="17"/>
  <c r="X147" i="17"/>
  <c r="X301" i="17"/>
  <c r="X275" i="17"/>
  <c r="X270" i="17"/>
  <c r="X247" i="17"/>
  <c r="X257" i="17"/>
  <c r="X274" i="17"/>
  <c r="X268" i="17"/>
  <c r="X255" i="17"/>
  <c r="X479" i="17"/>
  <c r="X467" i="17"/>
  <c r="X421" i="17"/>
  <c r="X477" i="17"/>
  <c r="X466" i="17"/>
  <c r="X435" i="17"/>
  <c r="X95" i="17"/>
  <c r="X93" i="17"/>
  <c r="X265" i="17"/>
  <c r="Y330" i="18"/>
  <c r="Y100" i="18"/>
  <c r="Y143" i="18"/>
  <c r="Y424" i="18"/>
  <c r="Y369" i="18"/>
  <c r="Y423" i="18"/>
  <c r="Y348" i="18"/>
  <c r="Y533" i="18"/>
  <c r="Y488" i="18"/>
  <c r="Y487" i="18"/>
  <c r="Y224" i="18"/>
  <c r="Y169" i="18"/>
  <c r="Y204" i="18"/>
  <c r="Y150" i="18"/>
  <c r="Y287" i="18"/>
  <c r="Y276" i="18"/>
  <c r="Y229" i="18"/>
  <c r="Y478" i="18"/>
  <c r="Y477" i="18"/>
  <c r="Y44" i="18"/>
  <c r="Y461" i="18"/>
  <c r="Y310" i="18"/>
  <c r="Y511" i="18"/>
  <c r="Y494" i="18"/>
  <c r="Y141" i="18"/>
  <c r="Y441" i="18"/>
  <c r="Y91" i="18"/>
  <c r="Y221" i="18"/>
  <c r="Y357" i="18"/>
  <c r="Y374" i="18"/>
  <c r="Y277" i="18"/>
  <c r="Y154" i="18"/>
  <c r="Y323" i="18"/>
  <c r="Y292" i="18"/>
  <c r="Y306" i="18"/>
  <c r="Y496" i="18"/>
  <c r="Y469" i="18"/>
  <c r="Y481" i="18"/>
  <c r="Y135" i="18"/>
  <c r="Y112" i="18"/>
  <c r="Y120" i="18"/>
  <c r="Y378" i="18"/>
  <c r="Y341" i="18"/>
  <c r="Y359" i="18"/>
  <c r="Y515" i="18"/>
  <c r="Y524" i="18"/>
  <c r="Y512" i="18"/>
  <c r="Y179" i="18"/>
  <c r="Y178" i="18"/>
  <c r="Y147" i="18"/>
  <c r="Y264" i="18"/>
  <c r="Y274" i="18"/>
  <c r="Y454" i="18"/>
  <c r="Y428" i="18"/>
  <c r="Y61" i="18"/>
  <c r="Y108" i="18"/>
  <c r="Y258" i="18"/>
  <c r="Y406" i="18"/>
  <c r="Y92" i="18"/>
  <c r="Y34" i="18"/>
  <c r="Y33" i="18"/>
  <c r="Y144" i="18"/>
  <c r="Y176" i="18"/>
  <c r="Y356" i="18"/>
  <c r="Y394" i="18"/>
  <c r="Y27" i="18"/>
  <c r="Y10" i="18"/>
  <c r="Y353" i="18"/>
  <c r="Y475" i="18"/>
  <c r="Y124" i="18"/>
  <c r="Y191" i="18"/>
  <c r="Y383" i="18"/>
  <c r="Y283" i="18"/>
  <c r="Y358" i="18"/>
  <c r="Y527" i="18"/>
  <c r="Y463" i="18"/>
  <c r="Y495" i="18"/>
  <c r="Y471" i="18"/>
  <c r="Y127" i="18"/>
  <c r="Y139" i="18"/>
  <c r="Y435" i="18"/>
  <c r="Y325" i="18"/>
  <c r="Y419" i="18"/>
  <c r="Y541" i="18"/>
  <c r="Y493" i="18"/>
  <c r="Y534" i="18"/>
  <c r="Y236" i="18"/>
  <c r="Y134" i="18"/>
  <c r="Y210" i="18"/>
  <c r="Y312" i="18"/>
  <c r="Y241" i="18"/>
  <c r="Y288" i="18"/>
  <c r="Y252" i="18"/>
  <c r="Y444" i="18"/>
  <c r="Y453" i="18"/>
  <c r="Y440" i="18"/>
  <c r="Y94" i="18"/>
  <c r="Y69" i="18"/>
  <c r="Y235" i="18"/>
  <c r="Y202" i="18"/>
  <c r="Y451" i="18"/>
  <c r="Y373" i="18"/>
  <c r="Y45" i="18"/>
  <c r="Y55" i="18"/>
  <c r="Y42" i="18"/>
  <c r="Y196" i="18"/>
  <c r="Y157" i="18"/>
  <c r="Y195" i="18"/>
  <c r="Y158" i="18"/>
  <c r="Y303" i="18"/>
  <c r="Y355" i="18"/>
  <c r="Y335" i="18"/>
  <c r="Y67" i="18"/>
  <c r="Y7" i="18"/>
  <c r="Y46" i="18"/>
  <c r="Y372" i="18"/>
  <c r="Y280" i="18"/>
  <c r="Y296" i="18"/>
  <c r="Y507" i="18"/>
  <c r="Y504" i="18"/>
  <c r="Y155" i="18"/>
  <c r="Y152" i="18"/>
  <c r="Y413" i="18"/>
  <c r="Y538" i="18"/>
  <c r="Y188" i="18"/>
  <c r="Y269" i="18"/>
  <c r="Y284" i="18"/>
  <c r="Y467" i="18"/>
  <c r="Y464" i="18"/>
  <c r="Y436" i="18"/>
  <c r="Y107" i="18"/>
  <c r="Y52" i="18"/>
  <c r="Y118" i="18"/>
  <c r="Y96" i="18"/>
  <c r="Y104" i="18"/>
  <c r="Y51" i="18"/>
  <c r="Y76" i="18"/>
  <c r="Y266" i="18"/>
  <c r="Y255" i="18"/>
  <c r="Y227" i="18"/>
  <c r="Y242" i="18"/>
  <c r="Y250" i="18"/>
  <c r="Y180" i="18"/>
  <c r="Y208" i="18"/>
  <c r="Y446" i="18"/>
  <c r="Y433" i="18"/>
  <c r="Y398" i="18"/>
  <c r="Y334" i="18"/>
  <c r="Y445" i="18"/>
  <c r="Y416" i="18"/>
  <c r="Y429" i="18"/>
  <c r="Y333" i="18"/>
  <c r="Y380" i="18"/>
  <c r="Y86" i="18"/>
  <c r="Y75" i="18"/>
  <c r="Y49" i="18"/>
  <c r="Y15" i="18"/>
  <c r="Y85" i="18"/>
  <c r="Y62" i="18"/>
  <c r="Y70" i="18"/>
  <c r="Y16" i="18"/>
  <c r="Y36" i="18"/>
  <c r="Y239" i="18"/>
  <c r="Y215" i="18"/>
  <c r="Y193" i="18"/>
  <c r="Y138" i="18"/>
  <c r="Y243" i="18"/>
  <c r="Y198" i="18"/>
  <c r="Y212" i="18"/>
  <c r="Y137" i="18"/>
  <c r="Y166" i="18"/>
  <c r="Y410" i="18"/>
  <c r="Y390" i="18"/>
  <c r="Y349" i="18"/>
  <c r="Y295" i="18"/>
  <c r="Y409" i="18"/>
  <c r="Y363" i="18"/>
  <c r="Y386" i="18"/>
  <c r="Y297" i="18"/>
  <c r="Y328" i="18"/>
  <c r="Y60" i="18"/>
  <c r="Y41" i="18"/>
  <c r="Y25" i="18"/>
  <c r="Y4" i="18"/>
  <c r="Y63" i="18"/>
  <c r="Y30" i="18"/>
  <c r="Y38" i="18"/>
  <c r="Y3" i="18"/>
  <c r="Y12" i="18"/>
  <c r="C5" i="8"/>
  <c r="Y307" i="18"/>
  <c r="Y521" i="18"/>
  <c r="Y99" i="18"/>
  <c r="Y403" i="18"/>
  <c r="Y528" i="18"/>
  <c r="Y223" i="18"/>
  <c r="Y230" i="18"/>
  <c r="Y449" i="18"/>
  <c r="Y54" i="18"/>
  <c r="Y216" i="18"/>
  <c r="Y317" i="18"/>
  <c r="Y347" i="18"/>
  <c r="Y459" i="18"/>
  <c r="Y460" i="18"/>
  <c r="Y131" i="18"/>
  <c r="Y311" i="18"/>
  <c r="Y314" i="18"/>
  <c r="Y537" i="18"/>
  <c r="Y508" i="18"/>
  <c r="Y126" i="18"/>
  <c r="Y128" i="18"/>
  <c r="Y301" i="18"/>
  <c r="Y256" i="18"/>
  <c r="Y399" i="18"/>
  <c r="Y402" i="18"/>
  <c r="Y174" i="18"/>
  <c r="Y361" i="18"/>
  <c r="Y293" i="18"/>
  <c r="Y381" i="18"/>
  <c r="Y319" i="18"/>
  <c r="Y282" i="18"/>
  <c r="Y289" i="18"/>
  <c r="Y497" i="18"/>
  <c r="Y484" i="18"/>
  <c r="Y473" i="18"/>
  <c r="Y526" i="18"/>
  <c r="Y482" i="18"/>
  <c r="Y462" i="18"/>
  <c r="Y468" i="18"/>
  <c r="Y162" i="18"/>
  <c r="Y121" i="18"/>
  <c r="Y113" i="18"/>
  <c r="Y186" i="18"/>
  <c r="Y133" i="18"/>
  <c r="Y125" i="18"/>
  <c r="Y102" i="18"/>
  <c r="Y109" i="18"/>
  <c r="Y379" i="18"/>
  <c r="Y421" i="18"/>
  <c r="Y362" i="18"/>
  <c r="Y343" i="18"/>
  <c r="Y434" i="18"/>
  <c r="Y376" i="18"/>
  <c r="Y360" i="18"/>
  <c r="Y321" i="18"/>
  <c r="Y337" i="18"/>
  <c r="Y525" i="18"/>
  <c r="Y535" i="18"/>
  <c r="Y513" i="18"/>
  <c r="Y503" i="18"/>
  <c r="Y540" i="18"/>
  <c r="Y520" i="18"/>
  <c r="Y514" i="18"/>
  <c r="Y492" i="18"/>
  <c r="Y500" i="18"/>
  <c r="Y181" i="18"/>
  <c r="Y211" i="18"/>
  <c r="Y164" i="18"/>
  <c r="Y149" i="18"/>
  <c r="Y233" i="18"/>
  <c r="Y177" i="18"/>
  <c r="Y163" i="18"/>
  <c r="Y132" i="18"/>
  <c r="Y146" i="18"/>
  <c r="Y275" i="18"/>
  <c r="Y290" i="18"/>
  <c r="Y261" i="18"/>
  <c r="Y253" i="18"/>
  <c r="Y309" i="18"/>
  <c r="Y271" i="18"/>
  <c r="Y263" i="18"/>
  <c r="Y240" i="18"/>
  <c r="Y248" i="18"/>
  <c r="Y455" i="18"/>
  <c r="Y472" i="18"/>
  <c r="Y442" i="18"/>
  <c r="Y430" i="18"/>
  <c r="Y480" i="18"/>
  <c r="Y452" i="18"/>
  <c r="Y414" i="18"/>
  <c r="Y426" i="18"/>
  <c r="Y95" i="18"/>
  <c r="Y110" i="18"/>
  <c r="Y83" i="18"/>
  <c r="Y73" i="18"/>
  <c r="Y122" i="18"/>
  <c r="Y82" i="18"/>
  <c r="Y59" i="18"/>
  <c r="Y68" i="18"/>
  <c r="Y237" i="18"/>
  <c r="Y259" i="18"/>
  <c r="Y218" i="18"/>
  <c r="Y203" i="18"/>
  <c r="Y270" i="18"/>
  <c r="Y231" i="18"/>
  <c r="Y217" i="18"/>
  <c r="Y189" i="18"/>
  <c r="Y200" i="18"/>
  <c r="Y408" i="18"/>
  <c r="Y439" i="18"/>
  <c r="Y391" i="18"/>
  <c r="Y375" i="18"/>
  <c r="Y450" i="18"/>
  <c r="Y400" i="18"/>
  <c r="Y392" i="18"/>
  <c r="Y344" i="18"/>
  <c r="Y366" i="18"/>
  <c r="Y57" i="18"/>
  <c r="Y79" i="18"/>
  <c r="Y35" i="18"/>
  <c r="Y90" i="18"/>
  <c r="Y53" i="18"/>
  <c r="Y43" i="18"/>
  <c r="Y22" i="18"/>
  <c r="Y32" i="18"/>
  <c r="Y197" i="18"/>
  <c r="Y184" i="18"/>
  <c r="Y159" i="18"/>
  <c r="Y246" i="18"/>
  <c r="Y194" i="18"/>
  <c r="Y183" i="18"/>
  <c r="Y142" i="18"/>
  <c r="Y156" i="18"/>
  <c r="Y395" i="18"/>
  <c r="Y339" i="18"/>
  <c r="Y324" i="18"/>
  <c r="Y418" i="18"/>
  <c r="Y354" i="18"/>
  <c r="Y338" i="18"/>
  <c r="Y302" i="18"/>
  <c r="Y318" i="18"/>
  <c r="Y29" i="18"/>
  <c r="Y47" i="18"/>
  <c r="Y20" i="18"/>
  <c r="Y11" i="18"/>
  <c r="Y66" i="18"/>
  <c r="Y26" i="18"/>
  <c r="Y19" i="18"/>
  <c r="Y6" i="18"/>
  <c r="Y8" i="18"/>
  <c r="Y298" i="18"/>
  <c r="Y518" i="18"/>
  <c r="Y393" i="18"/>
  <c r="Y313" i="18"/>
  <c r="Y326" i="18"/>
  <c r="Y291" i="18"/>
  <c r="Y485" i="18"/>
  <c r="Y510" i="18"/>
  <c r="Y187" i="18"/>
  <c r="Y103" i="18"/>
  <c r="Y160" i="18"/>
  <c r="Y111" i="18"/>
  <c r="Y364" i="18"/>
  <c r="Y377" i="18"/>
  <c r="Y340" i="18"/>
  <c r="Y522" i="18"/>
  <c r="Y501" i="18"/>
  <c r="Y502" i="18"/>
  <c r="Y165" i="18"/>
  <c r="Y148" i="18"/>
  <c r="Y161" i="18"/>
  <c r="Y273" i="18"/>
  <c r="Y249" i="18"/>
  <c r="Y260" i="18"/>
  <c r="Y483" i="18"/>
  <c r="Y415" i="18"/>
  <c r="Y470" i="18"/>
  <c r="Y427" i="18"/>
  <c r="Y84" i="18"/>
  <c r="Y93" i="18"/>
  <c r="Y80" i="18"/>
  <c r="Y272" i="18"/>
  <c r="Y219" i="18"/>
  <c r="Y234" i="18"/>
  <c r="Y201" i="18"/>
  <c r="Y401" i="18"/>
  <c r="Y345" i="18"/>
  <c r="Y368" i="18"/>
  <c r="Y389" i="18"/>
  <c r="Y56" i="18"/>
  <c r="Y23" i="18"/>
  <c r="Y78" i="18"/>
  <c r="Y247" i="18"/>
  <c r="Y185" i="18"/>
  <c r="Y220" i="18"/>
  <c r="Y420" i="18"/>
  <c r="Y342" i="18"/>
  <c r="Y322" i="18"/>
  <c r="Y320" i="18"/>
  <c r="Y28" i="18"/>
  <c r="Y9" i="18"/>
  <c r="Y18" i="18"/>
  <c r="Y371" i="18"/>
  <c r="Y279" i="18"/>
  <c r="Y491" i="18"/>
  <c r="Y498" i="18"/>
  <c r="Y173" i="18"/>
  <c r="Y172" i="18"/>
  <c r="Y114" i="18"/>
  <c r="Y384" i="18"/>
  <c r="Y519" i="18"/>
  <c r="Y530" i="18"/>
  <c r="Y207" i="18"/>
  <c r="Y304" i="18"/>
  <c r="Y456" i="18"/>
  <c r="Y117" i="18"/>
  <c r="Y89" i="18"/>
  <c r="Y265" i="18"/>
  <c r="Y327" i="18"/>
  <c r="Y331" i="18"/>
  <c r="Y352" i="18"/>
  <c r="Y281" i="18"/>
  <c r="Y370" i="18"/>
  <c r="Y351" i="18"/>
  <c r="Y316" i="18"/>
  <c r="Y523" i="18"/>
  <c r="Y499" i="18"/>
  <c r="Y506" i="18"/>
  <c r="X461" i="18"/>
  <c r="Y476" i="18"/>
  <c r="Y516" i="18"/>
  <c r="Y505" i="18"/>
  <c r="Y458" i="18"/>
  <c r="Y175" i="18"/>
  <c r="Y145" i="18"/>
  <c r="Y101" i="18"/>
  <c r="Y115" i="18"/>
  <c r="Y170" i="18"/>
  <c r="Y153" i="18"/>
  <c r="Y130" i="18"/>
  <c r="X130" i="18"/>
  <c r="Y97" i="18"/>
  <c r="Y425" i="18"/>
  <c r="Y385" i="18"/>
  <c r="Y405" i="18"/>
  <c r="Y315" i="18"/>
  <c r="Y350" i="18"/>
  <c r="Y422" i="18"/>
  <c r="Y411" i="18"/>
  <c r="X411" i="18"/>
  <c r="Y367" i="18"/>
  <c r="Y308" i="18"/>
  <c r="Y539" i="18"/>
  <c r="Y529" i="18"/>
  <c r="Y532" i="18"/>
  <c r="Y489" i="18"/>
  <c r="Y509" i="18"/>
  <c r="Y536" i="18"/>
  <c r="X536" i="18"/>
  <c r="Y531" i="18"/>
  <c r="Y517" i="18"/>
  <c r="Y486" i="18"/>
  <c r="Y225" i="18"/>
  <c r="Y190" i="18"/>
  <c r="Y205" i="18"/>
  <c r="Y129" i="18"/>
  <c r="Y151" i="18"/>
  <c r="X151" i="18"/>
  <c r="Y222" i="18"/>
  <c r="Y206" i="18"/>
  <c r="Y168" i="18"/>
  <c r="Y123" i="18"/>
  <c r="Y305" i="18"/>
  <c r="Y278" i="18"/>
  <c r="Y286" i="18"/>
  <c r="Y232" i="18"/>
  <c r="X232" i="18"/>
  <c r="Y257" i="18"/>
  <c r="Y300" i="18"/>
  <c r="Y285" i="18"/>
  <c r="Y268" i="18"/>
  <c r="Y228" i="18"/>
  <c r="Y479" i="18"/>
  <c r="Y457" i="18"/>
  <c r="Y465" i="18"/>
  <c r="X465" i="18"/>
  <c r="Y404" i="18"/>
  <c r="Y437" i="18"/>
  <c r="Y474" i="18"/>
  <c r="Y466" i="18"/>
  <c r="Y448" i="18"/>
  <c r="Y397" i="18"/>
  <c r="Y119" i="18"/>
  <c r="Y98" i="18"/>
  <c r="Y106" i="18"/>
  <c r="Y77" i="18"/>
  <c r="Y116" i="18"/>
  <c r="X116" i="18"/>
  <c r="Y105" i="18"/>
  <c r="Y88" i="18"/>
  <c r="Y50" i="18"/>
  <c r="Y267" i="18"/>
  <c r="Y244" i="18"/>
  <c r="Y251" i="18"/>
  <c r="Y182" i="18"/>
  <c r="Y209" i="18"/>
  <c r="Y262" i="18"/>
  <c r="X262" i="18"/>
  <c r="Y254" i="18"/>
  <c r="Y226" i="18"/>
  <c r="Y171" i="18"/>
  <c r="Y447" i="18"/>
  <c r="Y417" i="18"/>
  <c r="Y432" i="18"/>
  <c r="Y336" i="18"/>
  <c r="Y382" i="18"/>
  <c r="Y443" i="18"/>
  <c r="Y431" i="18"/>
  <c r="Y396" i="18"/>
  <c r="Y332" i="18"/>
  <c r="Y87" i="18"/>
  <c r="Y64" i="18"/>
  <c r="Y71" i="18"/>
  <c r="Y17" i="18"/>
  <c r="Y37" i="18"/>
  <c r="Y81" i="18"/>
  <c r="Y74" i="18"/>
  <c r="Y48" i="18"/>
  <c r="X48" i="18"/>
  <c r="Y14" i="18"/>
  <c r="Y245" i="18"/>
  <c r="Y199" i="18"/>
  <c r="X199" i="18"/>
  <c r="Y214" i="18"/>
  <c r="Y140" i="18"/>
  <c r="Y167" i="18"/>
  <c r="Y238" i="18"/>
  <c r="Y213" i="18"/>
  <c r="Y192" i="18"/>
  <c r="Y136" i="18"/>
  <c r="Y412" i="18"/>
  <c r="Y365" i="18"/>
  <c r="X365" i="18"/>
  <c r="Y387" i="18"/>
  <c r="Y299" i="18"/>
  <c r="Y329" i="18"/>
  <c r="Y407" i="18"/>
  <c r="Y388" i="18"/>
  <c r="Y346" i="18"/>
  <c r="Y294" i="18"/>
  <c r="Y65" i="18"/>
  <c r="Y31" i="18"/>
  <c r="Y40" i="18"/>
  <c r="Y5" i="18"/>
  <c r="Y13" i="18"/>
  <c r="Y58" i="18"/>
  <c r="Y39" i="18"/>
  <c r="Y24" i="18"/>
  <c r="Y2" i="18"/>
  <c r="B5" i="8"/>
  <c r="X122" i="18" s="1"/>
  <c r="X352" i="18"/>
  <c r="X504" i="18"/>
  <c r="X519" i="18"/>
  <c r="X304" i="18"/>
  <c r="X118" i="18"/>
  <c r="X344" i="18"/>
  <c r="X387" i="18"/>
  <c r="Y490" i="18"/>
  <c r="Y72" i="18"/>
  <c r="Y438" i="18"/>
  <c r="Y21" i="18"/>
  <c r="B19" i="8"/>
  <c r="C11" i="8"/>
  <c r="D11" i="8"/>
  <c r="B11" i="8"/>
  <c r="S11" i="11" l="1"/>
  <c r="F15" i="1"/>
  <c r="S11" i="10"/>
  <c r="D35" i="1"/>
  <c r="Z405" i="16"/>
  <c r="AA405" i="16" s="1"/>
  <c r="Z226" i="16"/>
  <c r="AA226" i="16" s="1"/>
  <c r="Z259" i="16"/>
  <c r="AA259" i="16" s="1"/>
  <c r="Z383" i="16"/>
  <c r="AA383" i="16" s="1"/>
  <c r="Z418" i="16"/>
  <c r="AA418" i="16" s="1"/>
  <c r="Y40" i="16"/>
  <c r="Y291" i="16"/>
  <c r="Z70" i="16"/>
  <c r="Y271" i="16"/>
  <c r="Y204" i="16"/>
  <c r="Z470" i="16"/>
  <c r="Y460" i="16"/>
  <c r="Y380" i="16"/>
  <c r="Y373" i="16"/>
  <c r="Y517" i="16"/>
  <c r="Y232" i="16"/>
  <c r="Y113" i="16"/>
  <c r="Y110" i="16"/>
  <c r="Y422" i="16"/>
  <c r="Y534" i="16"/>
  <c r="Y304" i="16"/>
  <c r="Y438" i="16"/>
  <c r="Y181" i="16"/>
  <c r="Y168" i="16"/>
  <c r="Y529" i="16"/>
  <c r="Y175" i="16"/>
  <c r="AA175" i="16" s="1"/>
  <c r="Y162" i="16"/>
  <c r="Y276" i="16"/>
  <c r="Y223" i="16"/>
  <c r="Y341" i="16"/>
  <c r="Y15" i="16"/>
  <c r="Y387" i="16"/>
  <c r="Y497" i="16"/>
  <c r="Y211" i="16"/>
  <c r="Y350" i="16"/>
  <c r="Y4" i="16"/>
  <c r="Y472" i="16"/>
  <c r="Y471" i="16"/>
  <c r="Y198" i="16"/>
  <c r="Y293" i="16"/>
  <c r="Y38" i="16"/>
  <c r="Y270" i="16"/>
  <c r="Y41" i="16"/>
  <c r="Y343" i="16"/>
  <c r="Y296" i="16"/>
  <c r="Y335" i="16"/>
  <c r="Y390" i="16"/>
  <c r="Y54" i="16"/>
  <c r="Y231" i="16"/>
  <c r="Y476" i="16"/>
  <c r="Y216" i="16"/>
  <c r="Y323" i="16"/>
  <c r="Y123" i="16"/>
  <c r="Y366" i="16"/>
  <c r="Y114" i="16"/>
  <c r="Y11" i="16"/>
  <c r="Y6" i="16"/>
  <c r="Y202" i="16"/>
  <c r="Y201" i="16"/>
  <c r="Y295" i="16"/>
  <c r="Y266" i="16"/>
  <c r="Y401" i="16"/>
  <c r="Y398" i="16"/>
  <c r="Y225" i="16"/>
  <c r="Y246" i="16"/>
  <c r="Y382" i="16"/>
  <c r="Y448" i="16"/>
  <c r="Y92" i="16"/>
  <c r="Y384" i="16"/>
  <c r="Y107" i="16"/>
  <c r="Y416" i="16"/>
  <c r="Y150" i="16"/>
  <c r="Y520" i="16"/>
  <c r="Y513" i="16"/>
  <c r="Y247" i="16"/>
  <c r="Y514" i="16"/>
  <c r="Y224" i="16"/>
  <c r="Y385" i="16"/>
  <c r="Y89" i="16"/>
  <c r="Y404" i="16"/>
  <c r="Y132" i="16"/>
  <c r="Y449" i="16"/>
  <c r="Y441" i="16"/>
  <c r="Y169" i="16"/>
  <c r="Y442" i="16"/>
  <c r="Y152" i="16"/>
  <c r="Y528" i="16"/>
  <c r="Y263" i="16"/>
  <c r="Y538" i="16"/>
  <c r="Y306" i="16"/>
  <c r="Y437" i="16"/>
  <c r="Y429" i="16"/>
  <c r="Y163" i="16"/>
  <c r="Y430" i="16"/>
  <c r="Y139" i="16"/>
  <c r="Y277" i="16"/>
  <c r="Y403" i="16"/>
  <c r="Y148" i="16"/>
  <c r="AA148" i="16" s="1"/>
  <c r="Y245" i="16"/>
  <c r="Y242" i="16"/>
  <c r="Y408" i="16"/>
  <c r="Y445" i="16"/>
  <c r="Y177" i="16"/>
  <c r="Y303" i="16"/>
  <c r="AA303" i="16" s="1"/>
  <c r="Y282" i="16"/>
  <c r="Y151" i="16"/>
  <c r="Y515" i="16"/>
  <c r="Y406" i="16"/>
  <c r="Y118" i="16"/>
  <c r="Y158" i="16"/>
  <c r="Y331" i="16"/>
  <c r="Y69" i="16"/>
  <c r="Y36" i="16"/>
  <c r="Y463" i="16"/>
  <c r="Y220" i="16"/>
  <c r="Y492" i="16"/>
  <c r="Y219" i="16"/>
  <c r="Y206" i="16"/>
  <c r="Y47" i="16"/>
  <c r="Y18" i="16"/>
  <c r="Y82" i="16"/>
  <c r="Y81" i="16"/>
  <c r="Y499" i="16"/>
  <c r="Y124" i="16"/>
  <c r="Y286" i="16"/>
  <c r="Y248" i="16"/>
  <c r="Y455" i="16"/>
  <c r="Y474" i="16"/>
  <c r="Y194" i="16"/>
  <c r="Y67" i="16"/>
  <c r="Y43" i="16"/>
  <c r="Y440" i="16"/>
  <c r="Y539" i="16"/>
  <c r="Y431" i="16"/>
  <c r="Y428" i="16"/>
  <c r="Y346" i="16"/>
  <c r="Y485" i="16"/>
  <c r="Y190" i="16"/>
  <c r="Y57" i="16"/>
  <c r="Y48" i="16"/>
  <c r="Y336" i="16"/>
  <c r="Y212" i="16"/>
  <c r="Y364" i="16"/>
  <c r="Y363" i="16"/>
  <c r="Y281" i="16"/>
  <c r="Y12" i="16"/>
  <c r="Y184" i="16"/>
  <c r="Y143" i="16"/>
  <c r="Y467" i="16"/>
  <c r="Y340" i="16"/>
  <c r="Y49" i="16"/>
  <c r="Y339" i="16"/>
  <c r="Y14" i="16"/>
  <c r="Y337" i="16"/>
  <c r="Y29" i="16"/>
  <c r="Y386" i="16"/>
  <c r="Y84" i="16"/>
  <c r="Y509" i="16"/>
  <c r="Y496" i="16"/>
  <c r="Y235" i="16"/>
  <c r="Y495" i="16"/>
  <c r="Y210" i="16"/>
  <c r="Y325" i="16"/>
  <c r="Y100" i="16"/>
  <c r="Y147" i="16"/>
  <c r="Y134" i="16"/>
  <c r="Y523" i="16"/>
  <c r="Y381" i="16"/>
  <c r="Y130" i="16"/>
  <c r="Y178" i="16"/>
  <c r="Y156" i="16"/>
  <c r="Y541" i="16"/>
  <c r="Y413" i="16"/>
  <c r="Y426" i="16"/>
  <c r="Y307" i="16"/>
  <c r="Y288" i="16"/>
  <c r="Y414" i="16"/>
  <c r="Y97" i="16"/>
  <c r="Y72" i="16"/>
  <c r="Y466" i="16"/>
  <c r="Y358" i="16"/>
  <c r="Y371" i="16"/>
  <c r="Y28" i="16"/>
  <c r="Y507" i="16"/>
  <c r="Y98" i="16"/>
  <c r="Y312" i="16"/>
  <c r="Y278" i="16"/>
  <c r="Y183" i="16"/>
  <c r="Y456" i="16"/>
  <c r="Y310" i="16"/>
  <c r="Y78" i="16"/>
  <c r="Y311" i="16"/>
  <c r="Y290" i="16"/>
  <c r="Y71" i="16"/>
  <c r="Y52" i="16"/>
  <c r="Y51" i="16"/>
  <c r="Y376" i="16"/>
  <c r="Y332" i="16"/>
  <c r="Y479" i="16"/>
  <c r="Y320" i="16"/>
  <c r="Y251" i="16"/>
  <c r="Y318" i="16"/>
  <c r="Y8" i="16"/>
  <c r="Y197" i="16"/>
  <c r="Y186" i="16"/>
  <c r="Y74" i="16"/>
  <c r="Y77" i="16"/>
  <c r="Y417" i="16"/>
  <c r="Y518" i="16"/>
  <c r="Y504" i="16"/>
  <c r="Y133" i="16"/>
  <c r="Y392" i="16"/>
  <c r="Y419" i="16"/>
  <c r="Y400" i="16"/>
  <c r="Y140" i="16"/>
  <c r="Y399" i="16"/>
  <c r="Y104" i="16"/>
  <c r="Y505" i="16"/>
  <c r="Y228" i="16"/>
  <c r="Y519" i="16"/>
  <c r="Y258" i="16"/>
  <c r="Y407" i="16"/>
  <c r="Y394" i="16"/>
  <c r="Y121" i="16"/>
  <c r="Y393" i="16"/>
  <c r="Y86" i="16"/>
  <c r="Y427" i="16"/>
  <c r="Y155" i="16"/>
  <c r="Y446" i="16"/>
  <c r="Y180" i="16"/>
  <c r="Y537" i="16"/>
  <c r="Y530" i="16"/>
  <c r="Y289" i="16"/>
  <c r="Y533" i="16"/>
  <c r="Y260" i="16"/>
  <c r="Y415" i="16"/>
  <c r="Y434" i="16"/>
  <c r="Y174" i="16"/>
  <c r="Y347" i="16"/>
  <c r="Y328" i="16"/>
  <c r="Y73" i="16"/>
  <c r="Y327" i="16"/>
  <c r="Y32" i="16"/>
  <c r="Y191" i="16"/>
  <c r="Y488" i="16"/>
  <c r="Y222" i="16"/>
  <c r="Y359" i="16"/>
  <c r="Z24" i="16"/>
  <c r="Y13" i="16"/>
  <c r="Y253" i="16"/>
  <c r="Z99" i="16"/>
  <c r="Y362" i="16"/>
  <c r="Z351" i="16"/>
  <c r="Y365" i="16"/>
  <c r="Z495" i="16"/>
  <c r="AA495" i="16" s="1"/>
  <c r="Z213" i="16"/>
  <c r="Z26" i="16"/>
  <c r="Z61" i="16"/>
  <c r="Z389" i="16"/>
  <c r="Z356" i="16"/>
  <c r="Z301" i="16"/>
  <c r="Z484" i="16"/>
  <c r="Z483" i="16"/>
  <c r="Z96" i="16"/>
  <c r="Z35" i="16"/>
  <c r="Z163" i="16"/>
  <c r="AA163" i="16" s="1"/>
  <c r="Z538" i="16"/>
  <c r="AA538" i="16" s="1"/>
  <c r="Z442" i="16"/>
  <c r="AA442" i="16" s="1"/>
  <c r="Z132" i="16"/>
  <c r="AA132" i="16" s="1"/>
  <c r="Z224" i="16"/>
  <c r="AA224" i="16" s="1"/>
  <c r="Z520" i="16"/>
  <c r="AA520" i="16" s="1"/>
  <c r="Z384" i="16"/>
  <c r="AA384" i="16" s="1"/>
  <c r="Z425" i="16"/>
  <c r="AA425" i="16" s="1"/>
  <c r="Y205" i="16"/>
  <c r="Y494" i="16"/>
  <c r="Y357" i="16"/>
  <c r="Y141" i="16"/>
  <c r="Z392" i="16"/>
  <c r="AA392" i="16" s="1"/>
  <c r="Z417" i="16"/>
  <c r="AA417" i="16" s="1"/>
  <c r="Z74" i="16"/>
  <c r="AA74" i="16" s="1"/>
  <c r="Z197" i="16"/>
  <c r="AA197" i="16" s="1"/>
  <c r="Z318" i="16"/>
  <c r="AA318" i="16" s="1"/>
  <c r="Z320" i="16"/>
  <c r="AA320" i="16" s="1"/>
  <c r="Y238" i="16"/>
  <c r="Y30" i="16"/>
  <c r="Y44" i="16"/>
  <c r="Y299" i="16"/>
  <c r="Y487" i="16"/>
  <c r="Y275" i="16"/>
  <c r="Z270" i="16"/>
  <c r="AA270" i="16" s="1"/>
  <c r="Z471" i="16"/>
  <c r="AA471" i="16" s="1"/>
  <c r="Z211" i="16"/>
  <c r="AA211" i="16" s="1"/>
  <c r="Z341" i="16"/>
  <c r="AA341" i="16" s="1"/>
  <c r="Y88" i="16"/>
  <c r="Y525" i="16"/>
  <c r="Y129" i="16"/>
  <c r="Z486" i="16"/>
  <c r="AA486" i="16" s="1"/>
  <c r="Z221" i="16"/>
  <c r="AA221" i="16" s="1"/>
  <c r="Z159" i="16"/>
  <c r="AA159" i="16" s="1"/>
  <c r="Z160" i="16"/>
  <c r="AA160" i="16" s="1"/>
  <c r="Z302" i="16"/>
  <c r="AA302" i="16" s="1"/>
  <c r="Z265" i="16"/>
  <c r="AA265" i="16" s="1"/>
  <c r="Z165" i="16"/>
  <c r="AA165" i="16" s="1"/>
  <c r="Z166" i="16"/>
  <c r="AA166" i="16" s="1"/>
  <c r="Z282" i="16"/>
  <c r="AA282" i="16" s="1"/>
  <c r="Z526" i="16"/>
  <c r="Z445" i="16"/>
  <c r="AA445" i="16" s="1"/>
  <c r="Z129" i="16"/>
  <c r="Z245" i="16"/>
  <c r="AA245" i="16" s="1"/>
  <c r="Z420" i="16"/>
  <c r="Z458" i="16"/>
  <c r="AA458" i="16" s="1"/>
  <c r="Z3" i="16"/>
  <c r="AA3" i="16" s="1"/>
  <c r="Z25" i="16"/>
  <c r="AA25" i="16" s="1"/>
  <c r="Z324" i="16"/>
  <c r="AA324" i="16" s="1"/>
  <c r="Z234" i="16"/>
  <c r="AA234" i="16" s="1"/>
  <c r="Z241" i="16"/>
  <c r="AA241" i="16" s="1"/>
  <c r="Z368" i="16"/>
  <c r="AA368" i="16" s="1"/>
  <c r="Z388" i="16"/>
  <c r="AA388" i="16" s="1"/>
  <c r="Z16" i="16"/>
  <c r="AA16" i="16" s="1"/>
  <c r="Z482" i="16"/>
  <c r="AA482" i="16" s="1"/>
  <c r="Z489" i="16"/>
  <c r="AA489" i="16" s="1"/>
  <c r="Z34" i="16"/>
  <c r="AA34" i="16" s="1"/>
  <c r="Z142" i="16"/>
  <c r="AA142" i="16" s="1"/>
  <c r="Z436" i="16"/>
  <c r="AA436" i="16" s="1"/>
  <c r="Z262" i="16"/>
  <c r="AA262" i="16" s="1"/>
  <c r="Z154" i="16"/>
  <c r="AA154" i="16" s="1"/>
  <c r="Z443" i="16"/>
  <c r="AA443" i="16" s="1"/>
  <c r="Z40" i="16"/>
  <c r="AA40" i="16" s="1"/>
  <c r="Z291" i="16"/>
  <c r="AA291" i="16" s="1"/>
  <c r="Y39" i="16"/>
  <c r="Y313" i="16"/>
  <c r="Z204" i="16"/>
  <c r="AA204" i="16" s="1"/>
  <c r="Y199" i="16"/>
  <c r="Y457" i="16"/>
  <c r="Z105" i="16"/>
  <c r="Z512" i="16"/>
  <c r="Z88" i="16"/>
  <c r="AA88" i="16" s="1"/>
  <c r="Z410" i="16"/>
  <c r="AA410" i="16" s="1"/>
  <c r="Z158" i="16"/>
  <c r="AA158" i="16" s="1"/>
  <c r="Z331" i="16"/>
  <c r="AA331" i="16" s="1"/>
  <c r="Z69" i="16"/>
  <c r="AA69" i="16" s="1"/>
  <c r="Z36" i="16"/>
  <c r="AA36" i="16" s="1"/>
  <c r="Z463" i="16"/>
  <c r="AA463" i="16" s="1"/>
  <c r="Z220" i="16"/>
  <c r="AA220" i="16" s="1"/>
  <c r="Z492" i="16"/>
  <c r="AA492" i="16" s="1"/>
  <c r="Z219" i="16"/>
  <c r="AA219" i="16" s="1"/>
  <c r="Z206" i="16"/>
  <c r="AA206" i="16" s="1"/>
  <c r="Z47" i="16"/>
  <c r="AA47" i="16" s="1"/>
  <c r="Z18" i="16"/>
  <c r="AA18" i="16" s="1"/>
  <c r="Z82" i="16"/>
  <c r="AA82" i="16" s="1"/>
  <c r="Z81" i="16"/>
  <c r="AA81" i="16" s="1"/>
  <c r="Z499" i="16"/>
  <c r="AA499" i="16" s="1"/>
  <c r="Z124" i="16"/>
  <c r="AA124" i="16" s="1"/>
  <c r="Z286" i="16"/>
  <c r="AA286" i="16" s="1"/>
  <c r="Z248" i="16"/>
  <c r="AA248" i="16" s="1"/>
  <c r="Z455" i="16"/>
  <c r="AA455" i="16" s="1"/>
  <c r="Z474" i="16"/>
  <c r="AA474" i="16" s="1"/>
  <c r="Z194" i="16"/>
  <c r="AA194" i="16" s="1"/>
  <c r="Z67" i="16"/>
  <c r="AA67" i="16" s="1"/>
  <c r="Z43" i="16"/>
  <c r="AA43" i="16" s="1"/>
  <c r="Z440" i="16"/>
  <c r="AA440" i="16" s="1"/>
  <c r="Z539" i="16"/>
  <c r="AA539" i="16" s="1"/>
  <c r="Z431" i="16"/>
  <c r="AA431" i="16" s="1"/>
  <c r="Z428" i="16"/>
  <c r="AA428" i="16" s="1"/>
  <c r="Z346" i="16"/>
  <c r="AA346" i="16" s="1"/>
  <c r="Z485" i="16"/>
  <c r="AA485" i="16" s="1"/>
  <c r="Z190" i="16"/>
  <c r="AA190" i="16" s="1"/>
  <c r="Z57" i="16"/>
  <c r="AA57" i="16" s="1"/>
  <c r="Z48" i="16"/>
  <c r="AA48" i="16" s="1"/>
  <c r="Z336" i="16"/>
  <c r="AA336" i="16" s="1"/>
  <c r="Z212" i="16"/>
  <c r="AA212" i="16" s="1"/>
  <c r="Z364" i="16"/>
  <c r="AA364" i="16" s="1"/>
  <c r="Z363" i="16"/>
  <c r="AA363" i="16" s="1"/>
  <c r="Z281" i="16"/>
  <c r="AA281" i="16" s="1"/>
  <c r="Z12" i="16"/>
  <c r="AA12" i="16" s="1"/>
  <c r="Z184" i="16"/>
  <c r="AA184" i="16" s="1"/>
  <c r="Z373" i="16"/>
  <c r="AA373" i="16" s="1"/>
  <c r="Z523" i="16"/>
  <c r="AA523" i="16" s="1"/>
  <c r="Z113" i="16"/>
  <c r="AA113" i="16" s="1"/>
  <c r="Z178" i="16"/>
  <c r="AA178" i="16" s="1"/>
  <c r="Z534" i="16"/>
  <c r="AA534" i="16" s="1"/>
  <c r="Z413" i="16"/>
  <c r="AA413" i="16" s="1"/>
  <c r="Z426" i="16"/>
  <c r="AA426" i="16" s="1"/>
  <c r="Z307" i="16"/>
  <c r="AA307" i="16" s="1"/>
  <c r="Z288" i="16"/>
  <c r="AA288" i="16" s="1"/>
  <c r="Z414" i="16"/>
  <c r="AA414" i="16" s="1"/>
  <c r="Z97" i="16"/>
  <c r="AA97" i="16" s="1"/>
  <c r="Z72" i="16"/>
  <c r="AA72" i="16" s="1"/>
  <c r="Z466" i="16"/>
  <c r="AA466" i="16" s="1"/>
  <c r="Z358" i="16"/>
  <c r="AA358" i="16" s="1"/>
  <c r="Z371" i="16"/>
  <c r="AA371" i="16" s="1"/>
  <c r="Z28" i="16"/>
  <c r="AA28" i="16" s="1"/>
  <c r="Z507" i="16"/>
  <c r="AA507" i="16" s="1"/>
  <c r="Z98" i="16"/>
  <c r="AA98" i="16" s="1"/>
  <c r="Z312" i="16"/>
  <c r="AA312" i="16" s="1"/>
  <c r="Z278" i="16"/>
  <c r="AA278" i="16" s="1"/>
  <c r="Z183" i="16"/>
  <c r="AA183" i="16" s="1"/>
  <c r="Z456" i="16"/>
  <c r="AA456" i="16" s="1"/>
  <c r="Z310" i="16"/>
  <c r="AA310" i="16" s="1"/>
  <c r="Z78" i="16"/>
  <c r="AA78" i="16" s="1"/>
  <c r="Z311" i="16"/>
  <c r="AA311" i="16" s="1"/>
  <c r="Z290" i="16"/>
  <c r="AA290" i="16" s="1"/>
  <c r="Z71" i="16"/>
  <c r="AA71" i="16" s="1"/>
  <c r="Z171" i="16"/>
  <c r="AA171" i="16" s="1"/>
  <c r="Z343" i="16"/>
  <c r="AA343" i="16" s="1"/>
  <c r="Z296" i="16"/>
  <c r="AA296" i="16" s="1"/>
  <c r="Z335" i="16"/>
  <c r="AA335" i="16" s="1"/>
  <c r="Z390" i="16"/>
  <c r="AA390" i="16" s="1"/>
  <c r="Z54" i="16"/>
  <c r="AA54" i="16" s="1"/>
  <c r="Z231" i="16"/>
  <c r="AA231" i="16" s="1"/>
  <c r="Z476" i="16"/>
  <c r="AA476" i="16" s="1"/>
  <c r="Z216" i="16"/>
  <c r="AA216" i="16" s="1"/>
  <c r="Z323" i="16"/>
  <c r="AA323" i="16" s="1"/>
  <c r="Z123" i="16"/>
  <c r="AA123" i="16" s="1"/>
  <c r="Z366" i="16"/>
  <c r="AA366" i="16" s="1"/>
  <c r="Z114" i="16"/>
  <c r="AA114" i="16" s="1"/>
  <c r="Z11" i="16"/>
  <c r="AA11" i="16" s="1"/>
  <c r="Z6" i="16"/>
  <c r="AA6" i="16" s="1"/>
  <c r="Z202" i="16"/>
  <c r="AA202" i="16" s="1"/>
  <c r="Z201" i="16"/>
  <c r="AA201" i="16" s="1"/>
  <c r="Z295" i="16"/>
  <c r="AA295" i="16" s="1"/>
  <c r="Z266" i="16"/>
  <c r="AA266" i="16" s="1"/>
  <c r="Z401" i="16"/>
  <c r="AA401" i="16" s="1"/>
  <c r="Z398" i="16"/>
  <c r="AA398" i="16" s="1"/>
  <c r="Z225" i="16"/>
  <c r="AA225" i="16" s="1"/>
  <c r="Z246" i="16"/>
  <c r="AA246" i="16" s="1"/>
  <c r="Z382" i="16"/>
  <c r="AA382" i="16" s="1"/>
  <c r="Z448" i="16"/>
  <c r="AA448" i="16" s="1"/>
  <c r="Z108" i="16"/>
  <c r="AA108" i="16" s="1"/>
  <c r="Z255" i="16"/>
  <c r="AA255" i="16" s="1"/>
  <c r="Z374" i="16"/>
  <c r="AA374" i="16" s="1"/>
  <c r="Z450" i="16"/>
  <c r="AA450" i="16" s="1"/>
  <c r="Z287" i="16"/>
  <c r="AA287" i="16" s="1"/>
  <c r="Z433" i="16"/>
  <c r="Z419" i="16"/>
  <c r="AA419" i="16" s="1"/>
  <c r="Z400" i="16"/>
  <c r="AA400" i="16" s="1"/>
  <c r="Z140" i="16"/>
  <c r="AA140" i="16" s="1"/>
  <c r="Z399" i="16"/>
  <c r="AA399" i="16" s="1"/>
  <c r="Z104" i="16"/>
  <c r="AA104" i="16" s="1"/>
  <c r="Z505" i="16"/>
  <c r="AA505" i="16" s="1"/>
  <c r="Z228" i="16"/>
  <c r="AA228" i="16" s="1"/>
  <c r="Z519" i="16"/>
  <c r="AA519" i="16" s="1"/>
  <c r="Z258" i="16"/>
  <c r="AA258" i="16" s="1"/>
  <c r="Z407" i="16"/>
  <c r="Z394" i="16"/>
  <c r="AA394" i="16" s="1"/>
  <c r="Z121" i="16"/>
  <c r="AA121" i="16" s="1"/>
  <c r="Z393" i="16"/>
  <c r="AA393" i="16" s="1"/>
  <c r="Z86" i="16"/>
  <c r="Z427" i="16"/>
  <c r="AA427" i="16" s="1"/>
  <c r="Z155" i="16"/>
  <c r="AA155" i="16" s="1"/>
  <c r="Z446" i="16"/>
  <c r="AA446" i="16" s="1"/>
  <c r="Z180" i="16"/>
  <c r="Z537" i="16"/>
  <c r="AA537" i="16" s="1"/>
  <c r="Z530" i="16"/>
  <c r="AA530" i="16" s="1"/>
  <c r="Z289" i="16"/>
  <c r="AA289" i="16" s="1"/>
  <c r="Z533" i="16"/>
  <c r="Z260" i="16"/>
  <c r="AA260" i="16" s="1"/>
  <c r="Z415" i="16"/>
  <c r="AA415" i="16" s="1"/>
  <c r="Z434" i="16"/>
  <c r="AA434" i="16" s="1"/>
  <c r="Z174" i="16"/>
  <c r="Z347" i="16"/>
  <c r="AA347" i="16" s="1"/>
  <c r="Z328" i="16"/>
  <c r="AA328" i="16" s="1"/>
  <c r="Z73" i="16"/>
  <c r="AA73" i="16" s="1"/>
  <c r="Z327" i="16"/>
  <c r="Z32" i="16"/>
  <c r="AA32" i="16" s="1"/>
  <c r="Z191" i="16"/>
  <c r="AA191" i="16" s="1"/>
  <c r="Z488" i="16"/>
  <c r="AA488" i="16" s="1"/>
  <c r="Z222" i="16"/>
  <c r="Z359" i="16"/>
  <c r="AA359" i="16" s="1"/>
  <c r="Z362" i="16"/>
  <c r="AA362" i="16" s="1"/>
  <c r="Z126" i="16"/>
  <c r="AA126" i="16" s="1"/>
  <c r="Z315" i="16"/>
  <c r="Z280" i="16"/>
  <c r="AA280" i="16" s="1"/>
  <c r="Z13" i="16"/>
  <c r="AA13" i="16" s="1"/>
  <c r="Z279" i="16"/>
  <c r="Z2" i="16"/>
  <c r="Z473" i="16"/>
  <c r="Z460" i="16"/>
  <c r="AA460" i="16" s="1"/>
  <c r="Z199" i="16"/>
  <c r="Z464" i="16"/>
  <c r="Z182" i="16"/>
  <c r="AA182" i="16" s="1"/>
  <c r="Z271" i="16"/>
  <c r="AA271" i="16" s="1"/>
  <c r="Z39" i="16"/>
  <c r="AA39" i="16" s="1"/>
  <c r="Z308" i="16"/>
  <c r="Z151" i="16"/>
  <c r="AA151" i="16" s="1"/>
  <c r="Z515" i="16"/>
  <c r="AA515" i="16" s="1"/>
  <c r="Z406" i="16"/>
  <c r="AA406" i="16" s="1"/>
  <c r="Z118" i="16"/>
  <c r="AA118" i="16" s="1"/>
  <c r="Z144" i="16"/>
  <c r="AA144" i="16" s="1"/>
  <c r="Z275" i="16"/>
  <c r="AA275" i="16" s="1"/>
  <c r="Z91" i="16"/>
  <c r="Z348" i="16"/>
  <c r="Z62" i="16"/>
  <c r="Z487" i="16"/>
  <c r="AA487" i="16" s="1"/>
  <c r="Z209" i="16"/>
  <c r="Z459" i="16"/>
  <c r="Z192" i="16"/>
  <c r="AA192" i="16" s="1"/>
  <c r="Z299" i="16"/>
  <c r="AA299" i="16" s="1"/>
  <c r="Z360" i="16"/>
  <c r="Z44" i="16"/>
  <c r="Z59" i="16"/>
  <c r="AA59" i="16" s="1"/>
  <c r="Z30" i="16"/>
  <c r="AA30" i="16" s="1"/>
  <c r="Z237" i="16"/>
  <c r="Z510" i="16"/>
  <c r="Z238" i="16"/>
  <c r="AA238" i="16" s="1"/>
  <c r="Z227" i="16"/>
  <c r="Z355" i="16"/>
  <c r="Z117" i="16"/>
  <c r="Z103" i="16"/>
  <c r="Z22" i="16"/>
  <c r="Z21" i="16"/>
  <c r="Z469" i="16"/>
  <c r="Z452" i="16"/>
  <c r="Z269" i="16"/>
  <c r="Z316" i="16"/>
  <c r="Z66" i="16"/>
  <c r="Z153" i="16"/>
  <c r="AA153" i="16" s="1"/>
  <c r="Z536" i="16"/>
  <c r="Z261" i="16"/>
  <c r="AA261" i="16" s="1"/>
  <c r="Z141" i="16"/>
  <c r="AA141" i="16" s="1"/>
  <c r="Z345" i="16"/>
  <c r="Z33" i="16"/>
  <c r="Z490" i="16"/>
  <c r="Z357" i="16"/>
  <c r="AA357" i="16" s="1"/>
  <c r="Z300" i="16"/>
  <c r="AA300" i="16" s="1"/>
  <c r="Z85" i="16"/>
  <c r="Z508" i="16"/>
  <c r="AA508" i="16" s="1"/>
  <c r="Z494" i="16"/>
  <c r="AA494" i="16" s="1"/>
  <c r="Z127" i="16"/>
  <c r="Z101" i="16"/>
  <c r="Z252" i="16"/>
  <c r="Z205" i="16"/>
  <c r="Z403" i="16"/>
  <c r="AA403" i="16" s="1"/>
  <c r="Z503" i="16"/>
  <c r="Z242" i="16"/>
  <c r="AA242" i="16" s="1"/>
  <c r="Z93" i="16"/>
  <c r="Z177" i="16"/>
  <c r="AA177" i="16" s="1"/>
  <c r="Z525" i="16"/>
  <c r="AA525" i="16" s="1"/>
  <c r="Z161" i="16"/>
  <c r="Z143" i="16"/>
  <c r="AA143" i="16" s="1"/>
  <c r="Z467" i="16"/>
  <c r="AA467" i="16" s="1"/>
  <c r="Z340" i="16"/>
  <c r="AA340" i="16" s="1"/>
  <c r="Z49" i="16"/>
  <c r="AA49" i="16" s="1"/>
  <c r="Z339" i="16"/>
  <c r="AA339" i="16" s="1"/>
  <c r="Z14" i="16"/>
  <c r="AA14" i="16" s="1"/>
  <c r="Z337" i="16"/>
  <c r="AA337" i="16" s="1"/>
  <c r="Z29" i="16"/>
  <c r="AA29" i="16" s="1"/>
  <c r="Z386" i="16"/>
  <c r="AA386" i="16" s="1"/>
  <c r="Z84" i="16"/>
  <c r="AA84" i="16" s="1"/>
  <c r="Z509" i="16"/>
  <c r="AA509" i="16" s="1"/>
  <c r="Z496" i="16"/>
  <c r="AA496" i="16" s="1"/>
  <c r="Z235" i="16"/>
  <c r="AA235" i="16" s="1"/>
  <c r="Y279" i="16"/>
  <c r="Y5" i="16"/>
  <c r="Z253" i="16"/>
  <c r="AA253" i="16" s="1"/>
  <c r="Y126" i="16"/>
  <c r="Y120" i="16"/>
  <c r="Y351" i="16"/>
  <c r="Z210" i="16"/>
  <c r="AA210" i="16" s="1"/>
  <c r="Z506" i="16"/>
  <c r="Z481" i="16"/>
  <c r="Z370" i="16"/>
  <c r="Z369" i="16"/>
  <c r="Z56" i="16"/>
  <c r="Z17" i="16"/>
  <c r="Y188" i="16"/>
  <c r="Y215" i="16"/>
  <c r="Y491" i="16"/>
  <c r="Y344" i="16"/>
  <c r="Z277" i="16"/>
  <c r="AA277" i="16" s="1"/>
  <c r="Z429" i="16"/>
  <c r="AA429" i="16" s="1"/>
  <c r="Z263" i="16"/>
  <c r="AA263" i="16" s="1"/>
  <c r="Z169" i="16"/>
  <c r="AA169" i="16" s="1"/>
  <c r="Z404" i="16"/>
  <c r="AA404" i="16" s="1"/>
  <c r="Z514" i="16"/>
  <c r="AA514" i="16" s="1"/>
  <c r="Z150" i="16"/>
  <c r="AA150" i="16" s="1"/>
  <c r="Z92" i="16"/>
  <c r="AA92" i="16" s="1"/>
  <c r="Z397" i="16"/>
  <c r="AA397" i="16" s="1"/>
  <c r="Y252" i="16"/>
  <c r="Y508" i="16"/>
  <c r="Y490" i="16"/>
  <c r="Y261" i="16"/>
  <c r="Z133" i="16"/>
  <c r="AA133" i="16" s="1"/>
  <c r="Y66" i="16"/>
  <c r="Y269" i="16"/>
  <c r="Y469" i="16"/>
  <c r="Y22" i="16"/>
  <c r="Y117" i="16"/>
  <c r="Y510" i="16"/>
  <c r="Z332" i="16"/>
  <c r="AA332" i="16" s="1"/>
  <c r="Z51" i="16"/>
  <c r="AA51" i="16" s="1"/>
  <c r="Y192" i="16"/>
  <c r="Y62" i="16"/>
  <c r="Y144" i="16"/>
  <c r="Z38" i="16"/>
  <c r="AA38" i="16" s="1"/>
  <c r="Z472" i="16"/>
  <c r="AA472" i="16" s="1"/>
  <c r="Z497" i="16"/>
  <c r="AA497" i="16" s="1"/>
  <c r="Z223" i="16"/>
  <c r="AA223" i="16" s="1"/>
  <c r="Z529" i="16"/>
  <c r="AA529" i="16" s="1"/>
  <c r="Y512" i="16"/>
  <c r="Y526" i="16"/>
  <c r="Y500" i="16"/>
  <c r="AA500" i="16" s="1"/>
  <c r="AA167" i="16"/>
  <c r="Z75" i="16"/>
  <c r="AA75" i="16" s="1"/>
  <c r="Z267" i="16"/>
  <c r="AA267" i="16" s="1"/>
  <c r="Z268" i="16"/>
  <c r="AA268" i="16" s="1"/>
  <c r="Z195" i="16"/>
  <c r="AA195" i="16" s="1"/>
  <c r="Z468" i="16"/>
  <c r="AA468" i="16" s="1"/>
  <c r="Z196" i="16"/>
  <c r="AA196" i="16" s="1"/>
  <c r="Z203" i="16"/>
  <c r="AA203" i="16" s="1"/>
  <c r="Z475" i="16"/>
  <c r="AA475" i="16" s="1"/>
  <c r="Z20" i="16"/>
  <c r="AA20" i="16" s="1"/>
  <c r="Z249" i="16"/>
  <c r="AA249" i="16" s="1"/>
  <c r="Z7" i="16"/>
  <c r="AA7" i="16" s="1"/>
  <c r="Z250" i="16"/>
  <c r="AA250" i="16" s="1"/>
  <c r="Z116" i="16"/>
  <c r="AA116" i="16" s="1"/>
  <c r="Z354" i="16"/>
  <c r="AA354" i="16" s="1"/>
  <c r="Z115" i="16"/>
  <c r="AA115" i="16" s="1"/>
  <c r="Z125" i="16"/>
  <c r="AA125" i="16" s="1"/>
  <c r="Z367" i="16"/>
  <c r="AA367" i="16" s="1"/>
  <c r="Z236" i="16"/>
  <c r="AA236" i="16" s="1"/>
  <c r="Z478" i="16"/>
  <c r="AA478" i="16" s="1"/>
  <c r="Z217" i="16"/>
  <c r="AA217" i="16" s="1"/>
  <c r="Z477" i="16"/>
  <c r="AA477" i="16" s="1"/>
  <c r="Z55" i="16"/>
  <c r="AA55" i="16" s="1"/>
  <c r="Z372" i="16"/>
  <c r="AA372" i="16" s="1"/>
  <c r="Z83" i="16"/>
  <c r="AA83" i="16" s="1"/>
  <c r="Z391" i="16"/>
  <c r="AA391" i="16" s="1"/>
  <c r="Z50" i="16"/>
  <c r="AA50" i="16" s="1"/>
  <c r="Z297" i="16"/>
  <c r="AA297" i="16" s="1"/>
  <c r="Z19" i="16"/>
  <c r="AA19" i="16" s="1"/>
  <c r="Z298" i="16"/>
  <c r="AA298" i="16" s="1"/>
  <c r="Z207" i="16"/>
  <c r="AA207" i="16" s="1"/>
  <c r="Z208" i="16"/>
  <c r="AA208" i="16" s="1"/>
  <c r="Z493" i="16"/>
  <c r="AA493" i="16" s="1"/>
  <c r="Z90" i="16"/>
  <c r="AA90" i="16" s="1"/>
  <c r="Z274" i="16"/>
  <c r="AA274" i="16" s="1"/>
  <c r="Z37" i="16"/>
  <c r="AA37" i="16" s="1"/>
  <c r="Z273" i="16"/>
  <c r="AA273" i="16" s="1"/>
  <c r="Z432" i="16"/>
  <c r="AA432" i="16" s="1"/>
  <c r="Z173" i="16"/>
  <c r="AA173" i="16" s="1"/>
  <c r="Z439" i="16"/>
  <c r="AA439" i="16" s="1"/>
  <c r="Z527" i="16"/>
  <c r="AA527" i="16" s="1"/>
  <c r="Z524" i="16"/>
  <c r="AA524" i="16" s="1"/>
  <c r="Z444" i="16"/>
  <c r="AA444" i="16" s="1"/>
  <c r="Z179" i="16"/>
  <c r="AA179" i="16" s="1"/>
  <c r="Z451" i="16"/>
  <c r="AA451" i="16" s="1"/>
  <c r="Z128" i="16"/>
  <c r="AA128" i="16" s="1"/>
  <c r="Z379" i="16"/>
  <c r="AA379" i="16" s="1"/>
  <c r="Z94" i="16"/>
  <c r="AA94" i="16" s="1"/>
  <c r="Z377" i="16"/>
  <c r="AA377" i="16" s="1"/>
  <c r="Z244" i="16"/>
  <c r="AA244" i="16" s="1"/>
  <c r="Z516" i="16"/>
  <c r="AA516" i="16" s="1"/>
  <c r="Z243" i="16"/>
  <c r="AA243" i="16" s="1"/>
  <c r="Z257" i="16"/>
  <c r="AA257" i="16" s="1"/>
  <c r="Z522" i="16"/>
  <c r="AA522" i="16" s="1"/>
  <c r="Z146" i="16"/>
  <c r="AA146" i="16" s="1"/>
  <c r="Z378" i="16"/>
  <c r="AA378" i="16" s="1"/>
  <c r="Z109" i="16"/>
  <c r="AA109" i="16" s="1"/>
  <c r="Z375" i="16"/>
  <c r="AA375" i="16" s="1"/>
  <c r="Z272" i="16"/>
  <c r="AA272" i="16" s="1"/>
  <c r="Z304" i="16"/>
  <c r="AA304" i="16" s="1"/>
  <c r="Z156" i="16"/>
  <c r="AA156" i="16" s="1"/>
  <c r="Z110" i="16"/>
  <c r="AA110" i="16" s="1"/>
  <c r="Z381" i="16"/>
  <c r="AA381" i="16" s="1"/>
  <c r="Z517" i="16"/>
  <c r="AA517" i="16" s="1"/>
  <c r="Z147" i="16"/>
  <c r="AA147" i="16" s="1"/>
  <c r="Z87" i="16"/>
  <c r="Z395" i="16"/>
  <c r="AA395" i="16" s="1"/>
  <c r="Z521" i="16"/>
  <c r="Z138" i="16"/>
  <c r="AA138" i="16" s="1"/>
  <c r="Z106" i="16"/>
  <c r="Y79" i="16"/>
  <c r="Y308" i="16"/>
  <c r="Y292" i="16"/>
  <c r="Z313" i="16"/>
  <c r="AA313" i="16" s="1"/>
  <c r="Y464" i="16"/>
  <c r="Y185" i="16"/>
  <c r="Z457" i="16"/>
  <c r="AA457" i="16" s="1"/>
  <c r="Y2" i="16"/>
  <c r="Y309" i="16"/>
  <c r="Z5" i="16"/>
  <c r="AA5" i="16" s="1"/>
  <c r="Y315" i="16"/>
  <c r="Y352" i="16"/>
  <c r="Z120" i="16"/>
  <c r="AA120" i="16" s="1"/>
  <c r="Z325" i="16"/>
  <c r="AA325" i="16" s="1"/>
  <c r="Z240" i="16"/>
  <c r="Y506" i="16"/>
  <c r="Y481" i="16"/>
  <c r="Y370" i="16"/>
  <c r="Y369" i="16"/>
  <c r="Y56" i="16"/>
  <c r="Y17" i="16"/>
  <c r="Z188" i="16"/>
  <c r="AA188" i="16" s="1"/>
  <c r="Z215" i="16"/>
  <c r="AA215" i="16" s="1"/>
  <c r="Z491" i="16"/>
  <c r="AA491" i="16" s="1"/>
  <c r="Z344" i="16"/>
  <c r="AA344" i="16" s="1"/>
  <c r="Z139" i="16"/>
  <c r="AA139" i="16" s="1"/>
  <c r="Z437" i="16"/>
  <c r="AA437" i="16" s="1"/>
  <c r="Z528" i="16"/>
  <c r="AA528" i="16" s="1"/>
  <c r="Z441" i="16"/>
  <c r="AA441" i="16" s="1"/>
  <c r="Z89" i="16"/>
  <c r="AA89" i="16" s="1"/>
  <c r="Z247" i="16"/>
  <c r="AA247" i="16" s="1"/>
  <c r="Z416" i="16"/>
  <c r="AA416" i="16" s="1"/>
  <c r="Z264" i="16"/>
  <c r="AA264" i="16" s="1"/>
  <c r="Z256" i="16"/>
  <c r="AA256" i="16" s="1"/>
  <c r="Y101" i="16"/>
  <c r="Y85" i="16"/>
  <c r="Y33" i="16"/>
  <c r="Y536" i="16"/>
  <c r="Z504" i="16"/>
  <c r="AA504" i="16" s="1"/>
  <c r="Z77" i="16"/>
  <c r="AA77" i="16" s="1"/>
  <c r="Z186" i="16"/>
  <c r="AA186" i="16" s="1"/>
  <c r="Z8" i="16"/>
  <c r="AA8" i="16" s="1"/>
  <c r="Z251" i="16"/>
  <c r="AA251" i="16" s="1"/>
  <c r="Y355" i="16"/>
  <c r="Y237" i="16"/>
  <c r="Y59" i="16"/>
  <c r="Y360" i="16"/>
  <c r="Y459" i="16"/>
  <c r="Y348" i="16"/>
  <c r="Z293" i="16"/>
  <c r="AA293" i="16" s="1"/>
  <c r="Z4" i="16"/>
  <c r="AA4" i="16" s="1"/>
  <c r="Z387" i="16"/>
  <c r="AA387" i="16" s="1"/>
  <c r="Z276" i="16"/>
  <c r="AA276" i="16" s="1"/>
  <c r="Z168" i="16"/>
  <c r="AA168" i="16" s="1"/>
  <c r="Y105" i="16"/>
  <c r="Y167" i="16"/>
  <c r="Y503" i="16"/>
  <c r="AA408" i="16"/>
  <c r="Z42" i="16"/>
  <c r="AA42" i="16" s="1"/>
  <c r="Z285" i="16"/>
  <c r="AA285" i="16" s="1"/>
  <c r="Z283" i="16"/>
  <c r="AA283" i="16" s="1"/>
  <c r="Z540" i="16"/>
  <c r="AA540" i="16" s="1"/>
  <c r="Z423" i="16"/>
  <c r="AA423" i="16" s="1"/>
  <c r="Z424" i="16"/>
  <c r="AA424" i="16" s="1"/>
  <c r="Z111" i="16"/>
  <c r="AA111" i="16" s="1"/>
  <c r="Z396" i="16"/>
  <c r="AA396" i="16" s="1"/>
  <c r="Z112" i="16"/>
  <c r="AA112" i="16" s="1"/>
  <c r="Z131" i="16"/>
  <c r="AA131" i="16" s="1"/>
  <c r="Z409" i="16"/>
  <c r="AA409" i="16" s="1"/>
  <c r="Z254" i="16"/>
  <c r="AA254" i="16" s="1"/>
  <c r="Z502" i="16"/>
  <c r="AA502" i="16" s="1"/>
  <c r="Z233" i="16"/>
  <c r="AA233" i="16" s="1"/>
  <c r="Z501" i="16"/>
  <c r="AA501" i="16" s="1"/>
  <c r="Z135" i="16"/>
  <c r="AA135" i="16" s="1"/>
  <c r="Z402" i="16"/>
  <c r="AA402" i="16" s="1"/>
  <c r="Z149" i="16"/>
  <c r="AA149" i="16" s="1"/>
  <c r="Z421" i="16"/>
  <c r="AA421" i="16" s="1"/>
  <c r="Z438" i="16"/>
  <c r="AA438" i="16" s="1"/>
  <c r="Z541" i="16"/>
  <c r="AA541" i="16" s="1"/>
  <c r="Z422" i="16"/>
  <c r="AA422" i="16" s="1"/>
  <c r="Z130" i="16"/>
  <c r="AA130" i="16" s="1"/>
  <c r="Z232" i="16"/>
  <c r="AA232" i="16" s="1"/>
  <c r="Z134" i="16"/>
  <c r="AA134" i="16" s="1"/>
  <c r="Z380" i="16"/>
  <c r="AA380" i="16" s="1"/>
  <c r="Z465" i="16"/>
  <c r="AA465" i="16" s="1"/>
  <c r="Z314" i="16"/>
  <c r="AA314" i="16" s="1"/>
  <c r="Z119" i="16"/>
  <c r="AA119" i="16" s="1"/>
  <c r="Z353" i="16"/>
  <c r="AA353" i="16" s="1"/>
  <c r="Z480" i="16"/>
  <c r="AA480" i="16" s="1"/>
  <c r="Z60" i="16"/>
  <c r="AA60" i="16" s="1"/>
  <c r="Z27" i="16"/>
  <c r="AA27" i="16" s="1"/>
  <c r="Z338" i="16"/>
  <c r="AA338" i="16" s="1"/>
  <c r="Z214" i="16"/>
  <c r="AA214" i="16" s="1"/>
  <c r="Z189" i="16"/>
  <c r="AA189" i="16" s="1"/>
  <c r="Z326" i="16"/>
  <c r="AA326" i="16" s="1"/>
  <c r="Z329" i="16"/>
  <c r="AA329" i="16" s="1"/>
  <c r="Z435" i="16"/>
  <c r="AA435" i="16" s="1"/>
  <c r="Z531" i="16"/>
  <c r="AA531" i="16" s="1"/>
  <c r="Z532" i="16"/>
  <c r="AA532" i="16" s="1"/>
  <c r="Y87" i="16"/>
  <c r="Y521" i="16"/>
  <c r="Y138" i="16"/>
  <c r="Y106" i="16"/>
  <c r="Y433" i="16"/>
  <c r="Z79" i="16"/>
  <c r="AA79" i="16" s="1"/>
  <c r="Y70" i="16"/>
  <c r="Z292" i="16"/>
  <c r="AA292" i="16" s="1"/>
  <c r="Y182" i="16"/>
  <c r="Y470" i="16"/>
  <c r="Z185" i="16"/>
  <c r="AA185" i="16" s="1"/>
  <c r="Y473" i="16"/>
  <c r="Y24" i="16"/>
  <c r="Z309" i="16"/>
  <c r="AA309" i="16" s="1"/>
  <c r="Y280" i="16"/>
  <c r="Y99" i="16"/>
  <c r="Z352" i="16"/>
  <c r="AA352" i="16" s="1"/>
  <c r="Z100" i="16"/>
  <c r="AA100" i="16" s="1"/>
  <c r="Z365" i="16"/>
  <c r="AA365" i="16" s="1"/>
  <c r="Y240" i="16"/>
  <c r="Y213" i="16"/>
  <c r="Y26" i="16"/>
  <c r="Y61" i="16"/>
  <c r="Y389" i="16"/>
  <c r="Y356" i="16"/>
  <c r="Y301" i="16"/>
  <c r="Y484" i="16"/>
  <c r="Y483" i="16"/>
  <c r="Y96" i="16"/>
  <c r="Y35" i="16"/>
  <c r="Z430" i="16"/>
  <c r="AA430" i="16" s="1"/>
  <c r="Z306" i="16"/>
  <c r="AA306" i="16" s="1"/>
  <c r="Z152" i="16"/>
  <c r="AA152" i="16" s="1"/>
  <c r="Z449" i="16"/>
  <c r="AA449" i="16" s="1"/>
  <c r="Z385" i="16"/>
  <c r="AA385" i="16" s="1"/>
  <c r="Z513" i="16"/>
  <c r="AA513" i="16" s="1"/>
  <c r="Z107" i="16"/>
  <c r="AA107" i="16" s="1"/>
  <c r="Z164" i="16"/>
  <c r="AA164" i="16" s="1"/>
  <c r="Z137" i="16"/>
  <c r="AA137" i="16" s="1"/>
  <c r="Y127" i="16"/>
  <c r="Y300" i="16"/>
  <c r="Y345" i="16"/>
  <c r="Y153" i="16"/>
  <c r="Z518" i="16"/>
  <c r="AA518" i="16" s="1"/>
  <c r="Y316" i="16"/>
  <c r="Y452" i="16"/>
  <c r="Y21" i="16"/>
  <c r="Y103" i="16"/>
  <c r="Y227" i="16"/>
  <c r="Z479" i="16"/>
  <c r="AA479" i="16" s="1"/>
  <c r="Z376" i="16"/>
  <c r="AA376" i="16" s="1"/>
  <c r="Z52" i="16"/>
  <c r="AA52" i="16" s="1"/>
  <c r="Y209" i="16"/>
  <c r="Y91" i="16"/>
  <c r="Z41" i="16"/>
  <c r="AA41" i="16" s="1"/>
  <c r="Z198" i="16"/>
  <c r="AA198" i="16" s="1"/>
  <c r="Z350" i="16"/>
  <c r="AA350" i="16" s="1"/>
  <c r="Z15" i="16"/>
  <c r="AA15" i="16" s="1"/>
  <c r="Z162" i="16"/>
  <c r="AA162" i="16" s="1"/>
  <c r="Z181" i="16"/>
  <c r="AA181" i="16" s="1"/>
  <c r="Y161" i="16"/>
  <c r="Y93" i="16"/>
  <c r="Y420" i="16"/>
  <c r="X75" i="17"/>
  <c r="X454" i="17"/>
  <c r="X481" i="17"/>
  <c r="X259" i="17"/>
  <c r="X300" i="17"/>
  <c r="X218" i="17"/>
  <c r="X181" i="17"/>
  <c r="X531" i="17"/>
  <c r="X533" i="17"/>
  <c r="X364" i="17"/>
  <c r="X318" i="17"/>
  <c r="X98" i="17"/>
  <c r="X115" i="17"/>
  <c r="X174" i="17"/>
  <c r="X518" i="17"/>
  <c r="X499" i="17"/>
  <c r="X339" i="17"/>
  <c r="X341" i="17"/>
  <c r="X10" i="17"/>
  <c r="X38" i="17"/>
  <c r="X57" i="17"/>
  <c r="X25" i="17"/>
  <c r="X59" i="17"/>
  <c r="X303" i="17"/>
  <c r="X358" i="17"/>
  <c r="X305" i="17"/>
  <c r="X390" i="17"/>
  <c r="X160" i="17"/>
  <c r="X212" i="17"/>
  <c r="X237" i="17"/>
  <c r="X193" i="17"/>
  <c r="X17" i="17"/>
  <c r="X441" i="17"/>
  <c r="X443" i="17"/>
  <c r="X232" i="17"/>
  <c r="X252" i="17"/>
  <c r="X104" i="17"/>
  <c r="X91" i="17"/>
  <c r="Z454" i="17"/>
  <c r="X296" i="17"/>
  <c r="X7" i="17"/>
  <c r="Z10" i="17"/>
  <c r="Z38" i="17"/>
  <c r="Z57" i="17"/>
  <c r="Z25" i="17"/>
  <c r="Z59" i="17"/>
  <c r="Z303" i="17"/>
  <c r="Z358" i="17"/>
  <c r="Z305" i="17"/>
  <c r="Z390" i="17"/>
  <c r="Z160" i="17"/>
  <c r="Z212" i="17"/>
  <c r="Z237" i="17"/>
  <c r="Z193" i="17"/>
  <c r="X52" i="17"/>
  <c r="Z17" i="17"/>
  <c r="X428" i="17"/>
  <c r="Z441" i="17"/>
  <c r="Z443" i="17"/>
  <c r="Z232" i="17"/>
  <c r="Z252" i="17"/>
  <c r="Z104" i="17"/>
  <c r="Z91" i="17"/>
  <c r="Z477" i="17"/>
  <c r="Z274" i="17"/>
  <c r="X29" i="17"/>
  <c r="X119" i="17"/>
  <c r="X420" i="17"/>
  <c r="X284" i="17"/>
  <c r="Z284" i="17" s="1"/>
  <c r="X287" i="17"/>
  <c r="X166" i="17"/>
  <c r="X132" i="17"/>
  <c r="X488" i="17"/>
  <c r="X505" i="17"/>
  <c r="X539" i="17"/>
  <c r="X422" i="17"/>
  <c r="X379" i="17"/>
  <c r="X153" i="17"/>
  <c r="X155" i="17"/>
  <c r="X484" i="17"/>
  <c r="X462" i="17"/>
  <c r="X278" i="17"/>
  <c r="X295" i="17"/>
  <c r="X372" i="17"/>
  <c r="X3" i="17"/>
  <c r="X28" i="17"/>
  <c r="X4" i="17"/>
  <c r="X42" i="17"/>
  <c r="X328" i="17"/>
  <c r="X386" i="17"/>
  <c r="X411" i="17"/>
  <c r="X355" i="17"/>
  <c r="X413" i="17"/>
  <c r="X141" i="17"/>
  <c r="X196" i="17"/>
  <c r="X143" i="17"/>
  <c r="X15" i="17"/>
  <c r="Z52" i="17"/>
  <c r="X382" i="17"/>
  <c r="Z428" i="17"/>
  <c r="X403" i="17"/>
  <c r="X183" i="17"/>
  <c r="X185" i="17"/>
  <c r="X76" i="17"/>
  <c r="X117" i="17"/>
  <c r="Z119" i="17"/>
  <c r="Z468" i="17"/>
  <c r="X67" i="17"/>
  <c r="X476" i="17"/>
  <c r="X455" i="17"/>
  <c r="X121" i="17"/>
  <c r="X228" i="17"/>
  <c r="X209" i="17"/>
  <c r="X250" i="17"/>
  <c r="X207" i="17"/>
  <c r="X407" i="17"/>
  <c r="X349" i="17"/>
  <c r="X405" i="17"/>
  <c r="X395" i="17"/>
  <c r="X85" i="17"/>
  <c r="X48" i="17"/>
  <c r="X35" i="17"/>
  <c r="X70" i="17"/>
  <c r="X33" i="17"/>
  <c r="X197" i="17"/>
  <c r="X145" i="17"/>
  <c r="X195" i="17"/>
  <c r="X188" i="17"/>
  <c r="X415" i="17"/>
  <c r="X354" i="17"/>
  <c r="X329" i="17"/>
  <c r="X388" i="17"/>
  <c r="X327" i="17"/>
  <c r="X286" i="17"/>
  <c r="X453" i="17"/>
  <c r="X86" i="17"/>
  <c r="X53" i="17"/>
  <c r="X19" i="17"/>
  <c r="X51" i="17"/>
  <c r="X44" i="17"/>
  <c r="X241" i="17"/>
  <c r="X192" i="17"/>
  <c r="X161" i="17"/>
  <c r="X214" i="17"/>
  <c r="X159" i="17"/>
  <c r="X359" i="17"/>
  <c r="X307" i="17"/>
  <c r="X357" i="17"/>
  <c r="X350" i="17"/>
  <c r="X61" i="17"/>
  <c r="X24" i="17"/>
  <c r="X11" i="17"/>
  <c r="X40" i="17"/>
  <c r="X9" i="17"/>
  <c r="X480" i="17"/>
  <c r="X446" i="17"/>
  <c r="X108" i="17"/>
  <c r="X65" i="17"/>
  <c r="X94" i="17"/>
  <c r="X63" i="17"/>
  <c r="X263" i="17"/>
  <c r="X229" i="17"/>
  <c r="X261" i="17"/>
  <c r="X248" i="17"/>
  <c r="X208" i="17"/>
  <c r="X432" i="17"/>
  <c r="X347" i="17"/>
  <c r="X406" i="17"/>
  <c r="X345" i="17"/>
  <c r="Z345" i="17" s="1"/>
  <c r="X83" i="17"/>
  <c r="Z83" i="17" s="1"/>
  <c r="X49" i="17"/>
  <c r="Z49" i="17" s="1"/>
  <c r="X81" i="17"/>
  <c r="X68" i="17"/>
  <c r="Z68" i="17" s="1"/>
  <c r="X34" i="17"/>
  <c r="Z34" i="17" s="1"/>
  <c r="X216" i="17"/>
  <c r="Z216" i="17" s="1"/>
  <c r="Z3" i="17"/>
  <c r="Z28" i="17"/>
  <c r="Z4" i="17"/>
  <c r="Z42" i="17"/>
  <c r="Z328" i="17"/>
  <c r="Z386" i="17"/>
  <c r="Z411" i="17"/>
  <c r="Z355" i="17"/>
  <c r="Z413" i="17"/>
  <c r="Z141" i="17"/>
  <c r="Z196" i="17"/>
  <c r="Z143" i="17"/>
  <c r="X239" i="17"/>
  <c r="Z239" i="17" s="1"/>
  <c r="Z15" i="17"/>
  <c r="Z81" i="17"/>
  <c r="X72" i="17"/>
  <c r="Z72" i="17" s="1"/>
  <c r="Z382" i="17"/>
  <c r="Z403" i="17"/>
  <c r="Z183" i="17"/>
  <c r="Z185" i="17"/>
  <c r="Z76" i="17"/>
  <c r="Z117" i="17"/>
  <c r="Z479" i="17"/>
  <c r="X439" i="17"/>
  <c r="X27" i="17"/>
  <c r="X324" i="17"/>
  <c r="Z324" i="17" s="1"/>
  <c r="Y417" i="17"/>
  <c r="Z417" i="17" s="1"/>
  <c r="Y419" i="17"/>
  <c r="Y256" i="17"/>
  <c r="Y297" i="17"/>
  <c r="Y299" i="17"/>
  <c r="Y178" i="17"/>
  <c r="Y204" i="17"/>
  <c r="Y530" i="17"/>
  <c r="Y517" i="17"/>
  <c r="Y315" i="17"/>
  <c r="Y317" i="17"/>
  <c r="Y112" i="17"/>
  <c r="Y171" i="17"/>
  <c r="Y173" i="17"/>
  <c r="X381" i="17"/>
  <c r="X430" i="17"/>
  <c r="X383" i="17"/>
  <c r="X402" i="17"/>
  <c r="X445" i="17"/>
  <c r="X224" i="17"/>
  <c r="X231" i="17"/>
  <c r="X187" i="17"/>
  <c r="X233" i="17"/>
  <c r="Y86" i="17"/>
  <c r="Z86" i="17" s="1"/>
  <c r="Y67" i="17"/>
  <c r="Z67" i="17" s="1"/>
  <c r="Y435" i="17"/>
  <c r="Z435" i="17" s="1"/>
  <c r="Y437" i="17"/>
  <c r="Z437" i="17" s="1"/>
  <c r="Y481" i="17"/>
  <c r="Z481" i="17" s="1"/>
  <c r="Y273" i="17"/>
  <c r="Z273" i="17" s="1"/>
  <c r="Y275" i="17"/>
  <c r="Z275" i="17" s="1"/>
  <c r="Y202" i="17"/>
  <c r="Z202" i="17" s="1"/>
  <c r="Y168" i="17"/>
  <c r="Z168" i="17" s="1"/>
  <c r="Y512" i="17"/>
  <c r="Z512" i="17" s="1"/>
  <c r="Y493" i="17"/>
  <c r="Z493" i="17" s="1"/>
  <c r="Y333" i="17"/>
  <c r="Z333" i="17" s="1"/>
  <c r="Y335" i="17"/>
  <c r="Z335" i="17" s="1"/>
  <c r="Y427" i="17"/>
  <c r="Z427" i="17" s="1"/>
  <c r="Y135" i="17"/>
  <c r="Z135" i="17" s="1"/>
  <c r="Y137" i="17"/>
  <c r="Z137" i="17" s="1"/>
  <c r="Y508" i="17"/>
  <c r="Z508" i="17" s="1"/>
  <c r="Y486" i="17"/>
  <c r="Z486" i="17" s="1"/>
  <c r="Y308" i="17"/>
  <c r="Z308" i="17" s="1"/>
  <c r="Y283" i="17"/>
  <c r="Z283" i="17" s="1"/>
  <c r="X457" i="17"/>
  <c r="X2" i="17"/>
  <c r="X39" i="17"/>
  <c r="X13" i="17"/>
  <c r="X41" i="17"/>
  <c r="X60" i="17"/>
  <c r="X352" i="17"/>
  <c r="X410" i="17"/>
  <c r="X306" i="17"/>
  <c r="X361" i="17"/>
  <c r="X140" i="17"/>
  <c r="X213" i="17"/>
  <c r="X163" i="17"/>
  <c r="X215" i="17"/>
  <c r="X240" i="17"/>
  <c r="X46" i="17"/>
  <c r="X80" i="17"/>
  <c r="X18" i="17"/>
  <c r="X55" i="17"/>
  <c r="X344" i="17"/>
  <c r="X429" i="17"/>
  <c r="X385" i="17"/>
  <c r="X431" i="17"/>
  <c r="X444" i="17"/>
  <c r="X226" i="17"/>
  <c r="X260" i="17"/>
  <c r="X186" i="17"/>
  <c r="X235" i="17"/>
  <c r="X62" i="17"/>
  <c r="X105" i="17"/>
  <c r="X79" i="17"/>
  <c r="X107" i="17"/>
  <c r="X120" i="17"/>
  <c r="X448" i="17"/>
  <c r="Y476" i="17"/>
  <c r="Z476" i="17" s="1"/>
  <c r="Y457" i="17"/>
  <c r="Z457" i="17" s="1"/>
  <c r="Y285" i="17"/>
  <c r="Y287" i="17"/>
  <c r="Z287" i="17" s="1"/>
  <c r="Y166" i="17"/>
  <c r="Z166" i="17" s="1"/>
  <c r="Y132" i="17"/>
  <c r="Z132" i="17" s="1"/>
  <c r="Y488" i="17"/>
  <c r="Z488" i="17" s="1"/>
  <c r="Y505" i="17"/>
  <c r="Z505" i="17" s="1"/>
  <c r="Y539" i="17"/>
  <c r="Z539" i="17" s="1"/>
  <c r="Y422" i="17"/>
  <c r="Z422" i="17" s="1"/>
  <c r="Y379" i="17"/>
  <c r="Z379" i="17" s="1"/>
  <c r="Y153" i="17"/>
  <c r="Z153" i="17" s="1"/>
  <c r="Y155" i="17"/>
  <c r="Z155" i="17" s="1"/>
  <c r="Y484" i="17"/>
  <c r="Z484" i="17" s="1"/>
  <c r="Y462" i="17"/>
  <c r="Z462" i="17" s="1"/>
  <c r="Y278" i="17"/>
  <c r="Z278" i="17" s="1"/>
  <c r="Y295" i="17"/>
  <c r="Z295" i="17" s="1"/>
  <c r="Y372" i="17"/>
  <c r="Z372" i="17" s="1"/>
  <c r="X205" i="17"/>
  <c r="Z205" i="17" s="1"/>
  <c r="X363" i="17"/>
  <c r="Z363" i="17" s="1"/>
  <c r="X125" i="17"/>
  <c r="Z125" i="17" s="1"/>
  <c r="X280" i="17"/>
  <c r="Z280" i="17" s="1"/>
  <c r="X464" i="17"/>
  <c r="X243" i="17"/>
  <c r="X288" i="17"/>
  <c r="Z288" i="17" s="1"/>
  <c r="X200" i="17"/>
  <c r="Z200" i="17" s="1"/>
  <c r="X169" i="17"/>
  <c r="Z169" i="17" s="1"/>
  <c r="X489" i="17"/>
  <c r="Z489" i="17" s="1"/>
  <c r="X491" i="17"/>
  <c r="Z491" i="17" s="1"/>
  <c r="X334" i="17"/>
  <c r="Z334" i="17" s="1"/>
  <c r="X423" i="17"/>
  <c r="Z423" i="17" s="1"/>
  <c r="X425" i="17"/>
  <c r="Z425" i="17" s="1"/>
  <c r="X136" i="17"/>
  <c r="Z136" i="17" s="1"/>
  <c r="X156" i="17"/>
  <c r="X459" i="17"/>
  <c r="X496" i="17"/>
  <c r="X461" i="17"/>
  <c r="X510" i="17"/>
  <c r="X292" i="17"/>
  <c r="X338" i="17"/>
  <c r="X369" i="17"/>
  <c r="X313" i="17"/>
  <c r="X371" i="17"/>
  <c r="X450" i="17"/>
  <c r="X289" i="17"/>
  <c r="Z289" i="17" s="1"/>
  <c r="X180" i="17"/>
  <c r="Z180" i="17" s="1"/>
  <c r="X316" i="17"/>
  <c r="Z316" i="17" s="1"/>
  <c r="X172" i="17"/>
  <c r="Z172" i="17" s="1"/>
  <c r="X485" i="17"/>
  <c r="Z485" i="17" s="1"/>
  <c r="X269" i="17"/>
  <c r="Z269" i="17" s="1"/>
  <c r="X500" i="17"/>
  <c r="Z500" i="17" s="1"/>
  <c r="X374" i="17"/>
  <c r="Z374" i="17" s="1"/>
  <c r="X114" i="17"/>
  <c r="Z114" i="17" s="1"/>
  <c r="X498" i="17"/>
  <c r="Z498" i="17" s="1"/>
  <c r="Z406" i="17"/>
  <c r="Y347" i="17"/>
  <c r="Z347" i="17" s="1"/>
  <c r="Y432" i="17"/>
  <c r="Z432" i="17" s="1"/>
  <c r="Y208" i="17"/>
  <c r="Z208" i="17" s="1"/>
  <c r="Y248" i="17"/>
  <c r="Z248" i="17" s="1"/>
  <c r="Y261" i="17"/>
  <c r="Z261" i="17" s="1"/>
  <c r="Y229" i="17"/>
  <c r="Z229" i="17" s="1"/>
  <c r="Y263" i="17"/>
  <c r="Z263" i="17" s="1"/>
  <c r="Y63" i="17"/>
  <c r="Z63" i="17" s="1"/>
  <c r="Y94" i="17"/>
  <c r="Z94" i="17" s="1"/>
  <c r="Y65" i="17"/>
  <c r="Z65" i="17" s="1"/>
  <c r="Y108" i="17"/>
  <c r="Z108" i="17" s="1"/>
  <c r="Y464" i="17"/>
  <c r="Z464" i="17" s="1"/>
  <c r="Y451" i="17"/>
  <c r="Y243" i="17"/>
  <c r="Z243" i="17" s="1"/>
  <c r="Y245" i="17"/>
  <c r="Y148" i="17"/>
  <c r="Y219" i="17"/>
  <c r="Y221" i="17"/>
  <c r="Y526" i="17"/>
  <c r="Y534" i="17"/>
  <c r="Y392" i="17"/>
  <c r="Y367" i="17"/>
  <c r="Y99" i="17"/>
  <c r="Y101" i="17"/>
  <c r="Y9" i="17"/>
  <c r="Z9" i="17" s="1"/>
  <c r="Y40" i="17"/>
  <c r="Z40" i="17" s="1"/>
  <c r="Y11" i="17"/>
  <c r="Z11" i="17" s="1"/>
  <c r="Y24" i="17"/>
  <c r="Z24" i="17" s="1"/>
  <c r="Y61" i="17"/>
  <c r="Z61" i="17" s="1"/>
  <c r="Y350" i="17"/>
  <c r="Z350" i="17" s="1"/>
  <c r="Y357" i="17"/>
  <c r="Z357" i="17" s="1"/>
  <c r="Y307" i="17"/>
  <c r="Z307" i="17" s="1"/>
  <c r="Y359" i="17"/>
  <c r="Z359" i="17" s="1"/>
  <c r="Y159" i="17"/>
  <c r="Z159" i="17" s="1"/>
  <c r="Y214" i="17"/>
  <c r="Z214" i="17" s="1"/>
  <c r="Y161" i="17"/>
  <c r="Z161" i="17" s="1"/>
  <c r="Y192" i="17"/>
  <c r="Z192" i="17" s="1"/>
  <c r="Y241" i="17"/>
  <c r="Z241" i="17" s="1"/>
  <c r="Y44" i="17"/>
  <c r="Z44" i="17" s="1"/>
  <c r="Y51" i="17"/>
  <c r="Z51" i="17" s="1"/>
  <c r="Y19" i="17"/>
  <c r="Z19" i="17" s="1"/>
  <c r="Y53" i="17"/>
  <c r="Z53" i="17" s="1"/>
  <c r="Y381" i="17"/>
  <c r="Z381" i="17" s="1"/>
  <c r="Y430" i="17"/>
  <c r="Z430" i="17" s="1"/>
  <c r="Y383" i="17"/>
  <c r="Z383" i="17" s="1"/>
  <c r="Y402" i="17"/>
  <c r="Z402" i="17" s="1"/>
  <c r="Y445" i="17"/>
  <c r="Z445" i="17" s="1"/>
  <c r="Y224" i="17"/>
  <c r="Z224" i="17" s="1"/>
  <c r="Y231" i="17"/>
  <c r="Z231" i="17" s="1"/>
  <c r="Y187" i="17"/>
  <c r="Z187" i="17" s="1"/>
  <c r="Y233" i="17"/>
  <c r="Z233" i="17" s="1"/>
  <c r="Y106" i="17"/>
  <c r="Y90" i="17"/>
  <c r="Y446" i="17"/>
  <c r="Z446" i="17" s="1"/>
  <c r="Y421" i="17"/>
  <c r="Z421" i="17" s="1"/>
  <c r="Y255" i="17"/>
  <c r="Z255" i="17" s="1"/>
  <c r="Y257" i="17"/>
  <c r="Z257" i="17" s="1"/>
  <c r="Y301" i="17"/>
  <c r="Z301" i="17" s="1"/>
  <c r="Y177" i="17"/>
  <c r="Z177" i="17" s="1"/>
  <c r="Y179" i="17"/>
  <c r="Z179" i="17" s="1"/>
  <c r="Y532" i="17"/>
  <c r="Z532" i="17" s="1"/>
  <c r="Y516" i="17"/>
  <c r="Z516" i="17" s="1"/>
  <c r="Y362" i="17"/>
  <c r="Z362" i="17" s="1"/>
  <c r="Y319" i="17"/>
  <c r="Z319" i="17" s="1"/>
  <c r="Y111" i="17"/>
  <c r="Z111" i="17" s="1"/>
  <c r="Y113" i="17"/>
  <c r="Z113" i="17" s="1"/>
  <c r="Y175" i="17"/>
  <c r="Z175" i="17" s="1"/>
  <c r="Y495" i="17"/>
  <c r="Z495" i="17" s="1"/>
  <c r="Y497" i="17"/>
  <c r="Z497" i="17" s="1"/>
  <c r="Y340" i="17"/>
  <c r="Z340" i="17" s="1"/>
  <c r="Y312" i="17"/>
  <c r="Z312" i="17" s="1"/>
  <c r="X285" i="17"/>
  <c r="Y2" i="17"/>
  <c r="Z2" i="17" s="1"/>
  <c r="Y39" i="17"/>
  <c r="Z39" i="17" s="1"/>
  <c r="Y13" i="17"/>
  <c r="Z13" i="17" s="1"/>
  <c r="Y41" i="17"/>
  <c r="Z41" i="17" s="1"/>
  <c r="Y60" i="17"/>
  <c r="Z60" i="17" s="1"/>
  <c r="Y352" i="17"/>
  <c r="Z352" i="17" s="1"/>
  <c r="Y410" i="17"/>
  <c r="Z410" i="17" s="1"/>
  <c r="Y306" i="17"/>
  <c r="Z306" i="17" s="1"/>
  <c r="Y361" i="17"/>
  <c r="Z361" i="17" s="1"/>
  <c r="Y140" i="17"/>
  <c r="Z140" i="17" s="1"/>
  <c r="Y213" i="17"/>
  <c r="Z213" i="17" s="1"/>
  <c r="Y163" i="17"/>
  <c r="Z163" i="17" s="1"/>
  <c r="Y215" i="17"/>
  <c r="Z215" i="17" s="1"/>
  <c r="Y240" i="17"/>
  <c r="Z240" i="17" s="1"/>
  <c r="Y46" i="17"/>
  <c r="Z46" i="17" s="1"/>
  <c r="Y80" i="17"/>
  <c r="Z80" i="17" s="1"/>
  <c r="Y18" i="17"/>
  <c r="Z18" i="17" s="1"/>
  <c r="Y55" i="17"/>
  <c r="Z55" i="17" s="1"/>
  <c r="Y344" i="17"/>
  <c r="Z344" i="17" s="1"/>
  <c r="Y429" i="17"/>
  <c r="Z429" i="17" s="1"/>
  <c r="Y385" i="17"/>
  <c r="Z385" i="17" s="1"/>
  <c r="Y431" i="17"/>
  <c r="Z431" i="17" s="1"/>
  <c r="Y444" i="17"/>
  <c r="Z444" i="17" s="1"/>
  <c r="Y226" i="17"/>
  <c r="Z226" i="17" s="1"/>
  <c r="Y260" i="17"/>
  <c r="Z260" i="17" s="1"/>
  <c r="Y186" i="17"/>
  <c r="Z186" i="17" s="1"/>
  <c r="Y235" i="17"/>
  <c r="Z235" i="17" s="1"/>
  <c r="Y62" i="17"/>
  <c r="Z62" i="17" s="1"/>
  <c r="Y105" i="17"/>
  <c r="Z105" i="17" s="1"/>
  <c r="Y79" i="17"/>
  <c r="Z79" i="17" s="1"/>
  <c r="Y107" i="17"/>
  <c r="Z107" i="17" s="1"/>
  <c r="Y120" i="17"/>
  <c r="Z120" i="17" s="1"/>
  <c r="Y448" i="17"/>
  <c r="Z448" i="17" s="1"/>
  <c r="Y439" i="17"/>
  <c r="Z439" i="17" s="1"/>
  <c r="Y480" i="17"/>
  <c r="Z480" i="17" s="1"/>
  <c r="Y296" i="17"/>
  <c r="Z296" i="17" s="1"/>
  <c r="Y277" i="17"/>
  <c r="Z277" i="17" s="1"/>
  <c r="Y201" i="17"/>
  <c r="Z201" i="17" s="1"/>
  <c r="Y203" i="17"/>
  <c r="Z203" i="17" s="1"/>
  <c r="Y514" i="17"/>
  <c r="Z514" i="17" s="1"/>
  <c r="Y492" i="17"/>
  <c r="Z492" i="17" s="1"/>
  <c r="Y314" i="17"/>
  <c r="Z314" i="17" s="1"/>
  <c r="Y337" i="17"/>
  <c r="Z337" i="17" s="1"/>
  <c r="Y426" i="17"/>
  <c r="Z426" i="17" s="1"/>
  <c r="Y170" i="17"/>
  <c r="Z170" i="17" s="1"/>
  <c r="Y139" i="17"/>
  <c r="Z139" i="17" s="1"/>
  <c r="Y507" i="17"/>
  <c r="Z507" i="17" s="1"/>
  <c r="Y509" i="17"/>
  <c r="Z509" i="17" s="1"/>
  <c r="Y310" i="17"/>
  <c r="Z310" i="17" s="1"/>
  <c r="Y282" i="17"/>
  <c r="Z282" i="17" s="1"/>
  <c r="X258" i="17"/>
  <c r="Z258" i="17" s="1"/>
  <c r="X490" i="17"/>
  <c r="Z490" i="17" s="1"/>
  <c r="X336" i="17"/>
  <c r="Z336" i="17" s="1"/>
  <c r="X460" i="17"/>
  <c r="Z460" i="17" s="1"/>
  <c r="X370" i="17"/>
  <c r="Z370" i="17" s="1"/>
  <c r="X419" i="17"/>
  <c r="X297" i="17"/>
  <c r="X299" i="17"/>
  <c r="X178" i="17"/>
  <c r="X204" i="17"/>
  <c r="X530" i="17"/>
  <c r="X517" i="17"/>
  <c r="X315" i="17"/>
  <c r="X317" i="17"/>
  <c r="X112" i="17"/>
  <c r="X171" i="17"/>
  <c r="X173" i="17"/>
  <c r="Y459" i="17"/>
  <c r="Z459" i="17" s="1"/>
  <c r="Y496" i="17"/>
  <c r="Z496" i="17" s="1"/>
  <c r="Y461" i="17"/>
  <c r="Z461" i="17" s="1"/>
  <c r="Y510" i="17"/>
  <c r="Z510" i="17" s="1"/>
  <c r="Y292" i="17"/>
  <c r="Z292" i="17" s="1"/>
  <c r="Y338" i="17"/>
  <c r="Z338" i="17" s="1"/>
  <c r="Y369" i="17"/>
  <c r="Z369" i="17" s="1"/>
  <c r="Y313" i="17"/>
  <c r="Z313" i="17" s="1"/>
  <c r="Y371" i="17"/>
  <c r="Z371" i="17" s="1"/>
  <c r="X266" i="17"/>
  <c r="X276" i="17"/>
  <c r="Z276" i="17" s="1"/>
  <c r="X513" i="17"/>
  <c r="Z513" i="17" s="1"/>
  <c r="X424" i="17"/>
  <c r="Z424" i="17" s="1"/>
  <c r="X157" i="17"/>
  <c r="Z157" i="17" s="1"/>
  <c r="X290" i="17"/>
  <c r="Z290" i="17" s="1"/>
  <c r="X130" i="17"/>
  <c r="Z130" i="17" s="1"/>
  <c r="X524" i="17"/>
  <c r="Z524" i="17" s="1"/>
  <c r="X365" i="17"/>
  <c r="Z365" i="17" s="1"/>
  <c r="X138" i="17"/>
  <c r="Z138" i="17" s="1"/>
  <c r="X309" i="17"/>
  <c r="Z309" i="17" s="1"/>
  <c r="Y265" i="17"/>
  <c r="Z265" i="17" s="1"/>
  <c r="Y93" i="17"/>
  <c r="Z93" i="17" s="1"/>
  <c r="Y95" i="17"/>
  <c r="Z95" i="17" s="1"/>
  <c r="Y466" i="17"/>
  <c r="Z466" i="17" s="1"/>
  <c r="Y450" i="17"/>
  <c r="Z450" i="17" s="1"/>
  <c r="Y266" i="17"/>
  <c r="Z266" i="17" s="1"/>
  <c r="Y247" i="17"/>
  <c r="Z247" i="17" s="1"/>
  <c r="Y147" i="17"/>
  <c r="Z147" i="17" s="1"/>
  <c r="Y149" i="17"/>
  <c r="Z149" i="17" s="1"/>
  <c r="Y223" i="17"/>
  <c r="Z223" i="17" s="1"/>
  <c r="Y525" i="17"/>
  <c r="Z525" i="17" s="1"/>
  <c r="Y527" i="17"/>
  <c r="Z527" i="17" s="1"/>
  <c r="Y394" i="17"/>
  <c r="Z394" i="17" s="1"/>
  <c r="Y366" i="17"/>
  <c r="Z366" i="17" s="1"/>
  <c r="Y122" i="17"/>
  <c r="Z122" i="17" s="1"/>
  <c r="Y103" i="17"/>
  <c r="Z103" i="17" s="1"/>
  <c r="Y471" i="17"/>
  <c r="Z471" i="17" s="1"/>
  <c r="Y473" i="17"/>
  <c r="Z473" i="17" s="1"/>
  <c r="Y523" i="17"/>
  <c r="Z523" i="17" s="1"/>
  <c r="Y321" i="17"/>
  <c r="Z321" i="17" s="1"/>
  <c r="Y323" i="17"/>
  <c r="Z323" i="17" s="1"/>
  <c r="X22" i="17"/>
  <c r="X56" i="17"/>
  <c r="X5" i="17"/>
  <c r="X31" i="17"/>
  <c r="X302" i="17"/>
  <c r="X387" i="17"/>
  <c r="X331" i="17"/>
  <c r="X389" i="17"/>
  <c r="X414" i="17"/>
  <c r="X190" i="17"/>
  <c r="X236" i="17"/>
  <c r="X144" i="17"/>
  <c r="X199" i="17"/>
  <c r="X14" i="17"/>
  <c r="X69" i="17"/>
  <c r="X37" i="17"/>
  <c r="X71" i="17"/>
  <c r="X84" i="17"/>
  <c r="X399" i="17"/>
  <c r="X440" i="17"/>
  <c r="X348" i="17"/>
  <c r="X409" i="17"/>
  <c r="X182" i="17"/>
  <c r="X249" i="17"/>
  <c r="X211" i="17"/>
  <c r="X251" i="17"/>
  <c r="X264" i="17"/>
  <c r="X88" i="17"/>
  <c r="X116" i="17"/>
  <c r="X66" i="17"/>
  <c r="X97" i="17"/>
  <c r="X416" i="17"/>
  <c r="X465" i="17"/>
  <c r="Y420" i="17"/>
  <c r="Z420" i="17" s="1"/>
  <c r="Y242" i="17"/>
  <c r="Z242" i="17" s="1"/>
  <c r="Y259" i="17"/>
  <c r="Z259" i="17" s="1"/>
  <c r="Y300" i="17"/>
  <c r="Z300" i="17" s="1"/>
  <c r="Y218" i="17"/>
  <c r="Z218" i="17" s="1"/>
  <c r="Y181" i="17"/>
  <c r="Z181" i="17" s="1"/>
  <c r="Y531" i="17"/>
  <c r="Z531" i="17" s="1"/>
  <c r="Y533" i="17"/>
  <c r="Z533" i="17" s="1"/>
  <c r="Y364" i="17"/>
  <c r="Z364" i="17" s="1"/>
  <c r="Y318" i="17"/>
  <c r="Z318" i="17" s="1"/>
  <c r="Y98" i="17"/>
  <c r="Z98" i="17" s="1"/>
  <c r="Y115" i="17"/>
  <c r="Z115" i="17" s="1"/>
  <c r="Y174" i="17"/>
  <c r="Z174" i="17" s="1"/>
  <c r="Y518" i="17"/>
  <c r="Z518" i="17" s="1"/>
  <c r="Y499" i="17"/>
  <c r="Z499" i="17" s="1"/>
  <c r="Y339" i="17"/>
  <c r="Z339" i="17" s="1"/>
  <c r="Y341" i="17"/>
  <c r="Z341" i="17" s="1"/>
  <c r="X146" i="17"/>
  <c r="Z146" i="17" s="1"/>
  <c r="X504" i="17"/>
  <c r="Z504" i="17" s="1"/>
  <c r="X378" i="17"/>
  <c r="Z378" i="17" s="1"/>
  <c r="X520" i="17"/>
  <c r="Z520" i="17" s="1"/>
  <c r="X343" i="17"/>
  <c r="Z343" i="17" s="1"/>
  <c r="X451" i="17"/>
  <c r="X245" i="17"/>
  <c r="X148" i="17"/>
  <c r="X219" i="17"/>
  <c r="X221" i="17"/>
  <c r="X526" i="17"/>
  <c r="X534" i="17"/>
  <c r="X392" i="17"/>
  <c r="X367" i="17"/>
  <c r="X99" i="17"/>
  <c r="X101" i="17"/>
  <c r="X472" i="17"/>
  <c r="X506" i="17"/>
  <c r="X519" i="17"/>
  <c r="X487" i="17"/>
  <c r="X521" i="17"/>
  <c r="X279" i="17"/>
  <c r="X322" i="17"/>
  <c r="X281" i="17"/>
  <c r="X342" i="17"/>
  <c r="X106" i="17"/>
  <c r="X373" i="17"/>
  <c r="Z373" i="17" s="1"/>
  <c r="X165" i="17"/>
  <c r="Z165" i="17" s="1"/>
  <c r="X540" i="17"/>
  <c r="Z540" i="17" s="1"/>
  <c r="X400" i="17"/>
  <c r="Z400" i="17" s="1"/>
  <c r="X470" i="17"/>
  <c r="Z470" i="17" s="1"/>
  <c r="X320" i="17"/>
  <c r="Z320" i="17" s="1"/>
  <c r="X176" i="17"/>
  <c r="Z176" i="17" s="1"/>
  <c r="X515" i="17"/>
  <c r="Z515" i="17" s="1"/>
  <c r="X110" i="17"/>
  <c r="Z110" i="17" s="1"/>
  <c r="X483" i="17"/>
  <c r="Z483" i="17" s="1"/>
  <c r="X294" i="17"/>
  <c r="Z294" i="17" s="1"/>
  <c r="Z156" i="17"/>
  <c r="Y20" i="17"/>
  <c r="Z20" i="17" s="1"/>
  <c r="Y27" i="17"/>
  <c r="Z27" i="17" s="1"/>
  <c r="Y7" i="17"/>
  <c r="Z7" i="17" s="1"/>
  <c r="Y29" i="17"/>
  <c r="Z29" i="17" s="1"/>
  <c r="Y327" i="17"/>
  <c r="Z327" i="17" s="1"/>
  <c r="Y388" i="17"/>
  <c r="Z388" i="17" s="1"/>
  <c r="Y329" i="17"/>
  <c r="Z329" i="17" s="1"/>
  <c r="Y354" i="17"/>
  <c r="Z354" i="17" s="1"/>
  <c r="Y415" i="17"/>
  <c r="Z415" i="17" s="1"/>
  <c r="Y188" i="17"/>
  <c r="Z188" i="17" s="1"/>
  <c r="Y195" i="17"/>
  <c r="Z195" i="17" s="1"/>
  <c r="Y145" i="17"/>
  <c r="Z145" i="17" s="1"/>
  <c r="Y197" i="17"/>
  <c r="Z197" i="17" s="1"/>
  <c r="Y33" i="17"/>
  <c r="Z33" i="17" s="1"/>
  <c r="Y70" i="17"/>
  <c r="Z70" i="17" s="1"/>
  <c r="Y35" i="17"/>
  <c r="Z35" i="17" s="1"/>
  <c r="Y48" i="17"/>
  <c r="Z48" i="17" s="1"/>
  <c r="Y85" i="17"/>
  <c r="Z85" i="17" s="1"/>
  <c r="Y395" i="17"/>
  <c r="Z395" i="17" s="1"/>
  <c r="Y405" i="17"/>
  <c r="Z405" i="17" s="1"/>
  <c r="Y349" i="17"/>
  <c r="Z349" i="17" s="1"/>
  <c r="Y407" i="17"/>
  <c r="Z407" i="17" s="1"/>
  <c r="Y207" i="17"/>
  <c r="Z207" i="17" s="1"/>
  <c r="Y250" i="17"/>
  <c r="Z250" i="17" s="1"/>
  <c r="Y209" i="17"/>
  <c r="Z209" i="17" s="1"/>
  <c r="Y228" i="17"/>
  <c r="Z228" i="17" s="1"/>
  <c r="Y75" i="17"/>
  <c r="Z75" i="17" s="1"/>
  <c r="Y77" i="17"/>
  <c r="Z77" i="17" s="1"/>
  <c r="Y121" i="17"/>
  <c r="Z121" i="17" s="1"/>
  <c r="Y453" i="17"/>
  <c r="Z453" i="17" s="1"/>
  <c r="Y455" i="17"/>
  <c r="Z455" i="17" s="1"/>
  <c r="Y286" i="17"/>
  <c r="Z286" i="17" s="1"/>
  <c r="Y270" i="17"/>
  <c r="Z270" i="17" s="1"/>
  <c r="Y164" i="17"/>
  <c r="Z164" i="17" s="1"/>
  <c r="Y133" i="17"/>
  <c r="Z133" i="17" s="1"/>
  <c r="Y501" i="17"/>
  <c r="Z501" i="17" s="1"/>
  <c r="Y503" i="17"/>
  <c r="Z503" i="17" s="1"/>
  <c r="Y541" i="17"/>
  <c r="Z541" i="17" s="1"/>
  <c r="Y375" i="17"/>
  <c r="Z375" i="17" s="1"/>
  <c r="Y377" i="17"/>
  <c r="Z377" i="17" s="1"/>
  <c r="Y154" i="17"/>
  <c r="Z154" i="17" s="1"/>
  <c r="Y126" i="17"/>
  <c r="Z126" i="17" s="1"/>
  <c r="Y482" i="17"/>
  <c r="Z482" i="17" s="1"/>
  <c r="Y463" i="17"/>
  <c r="Z463" i="17" s="1"/>
  <c r="Y291" i="17"/>
  <c r="Z291" i="17" s="1"/>
  <c r="Y293" i="17"/>
  <c r="Z293" i="17" s="1"/>
  <c r="Y22" i="17"/>
  <c r="Z22" i="17" s="1"/>
  <c r="Y56" i="17"/>
  <c r="Z56" i="17" s="1"/>
  <c r="Y5" i="17"/>
  <c r="Z5" i="17" s="1"/>
  <c r="Y31" i="17"/>
  <c r="Z31" i="17" s="1"/>
  <c r="Y302" i="17"/>
  <c r="Z302" i="17" s="1"/>
  <c r="Y387" i="17"/>
  <c r="Z387" i="17" s="1"/>
  <c r="Y331" i="17"/>
  <c r="Z331" i="17" s="1"/>
  <c r="Y389" i="17"/>
  <c r="Z389" i="17" s="1"/>
  <c r="Y414" i="17"/>
  <c r="Z414" i="17" s="1"/>
  <c r="Y190" i="17"/>
  <c r="Z190" i="17" s="1"/>
  <c r="Y236" i="17"/>
  <c r="Z236" i="17" s="1"/>
  <c r="Y144" i="17"/>
  <c r="Z144" i="17" s="1"/>
  <c r="Y199" i="17"/>
  <c r="Z199" i="17" s="1"/>
  <c r="Y14" i="17"/>
  <c r="Z14" i="17" s="1"/>
  <c r="Y69" i="17"/>
  <c r="Z69" i="17" s="1"/>
  <c r="Y37" i="17"/>
  <c r="Z37" i="17" s="1"/>
  <c r="Y71" i="17"/>
  <c r="Z71" i="17" s="1"/>
  <c r="Y84" i="17"/>
  <c r="Z84" i="17" s="1"/>
  <c r="Y399" i="17"/>
  <c r="Z399" i="17" s="1"/>
  <c r="Y440" i="17"/>
  <c r="Z440" i="17" s="1"/>
  <c r="Y348" i="17"/>
  <c r="Z348" i="17" s="1"/>
  <c r="Y409" i="17"/>
  <c r="Z409" i="17" s="1"/>
  <c r="Y182" i="17"/>
  <c r="Z182" i="17" s="1"/>
  <c r="Y249" i="17"/>
  <c r="Z249" i="17" s="1"/>
  <c r="Y211" i="17"/>
  <c r="Z211" i="17" s="1"/>
  <c r="Y251" i="17"/>
  <c r="Z251" i="17" s="1"/>
  <c r="Y264" i="17"/>
  <c r="Z264" i="17" s="1"/>
  <c r="Y88" i="17"/>
  <c r="Z88" i="17" s="1"/>
  <c r="Y116" i="17"/>
  <c r="Z116" i="17" s="1"/>
  <c r="Y66" i="17"/>
  <c r="Z66" i="17" s="1"/>
  <c r="Y97" i="17"/>
  <c r="Z97" i="17" s="1"/>
  <c r="Y416" i="17"/>
  <c r="Z416" i="17" s="1"/>
  <c r="Y465" i="17"/>
  <c r="Z465" i="17" s="1"/>
  <c r="Y467" i="17"/>
  <c r="Z467" i="17" s="1"/>
  <c r="Y268" i="17"/>
  <c r="Z268" i="17" s="1"/>
  <c r="Y246" i="17"/>
  <c r="Z246" i="17" s="1"/>
  <c r="Y128" i="17"/>
  <c r="Z128" i="17" s="1"/>
  <c r="Y151" i="17"/>
  <c r="Z151" i="17" s="1"/>
  <c r="Y222" i="17"/>
  <c r="Z222" i="17" s="1"/>
  <c r="Y536" i="17"/>
  <c r="Z536" i="17" s="1"/>
  <c r="Y529" i="17"/>
  <c r="Z529" i="17" s="1"/>
  <c r="Y393" i="17"/>
  <c r="Z393" i="17" s="1"/>
  <c r="Y396" i="17"/>
  <c r="Z396" i="17" s="1"/>
  <c r="Y124" i="17"/>
  <c r="Z124" i="17" s="1"/>
  <c r="Y102" i="17"/>
  <c r="Z102" i="17" s="1"/>
  <c r="Y458" i="17"/>
  <c r="Z458" i="17" s="1"/>
  <c r="Y475" i="17"/>
  <c r="Z475" i="17" s="1"/>
  <c r="Y522" i="17"/>
  <c r="Z522" i="17" s="1"/>
  <c r="Y368" i="17"/>
  <c r="Z368" i="17" s="1"/>
  <c r="Y325" i="17"/>
  <c r="Z325" i="17" s="1"/>
  <c r="X220" i="17"/>
  <c r="Z220" i="17" s="1"/>
  <c r="X528" i="17"/>
  <c r="Z528" i="17" s="1"/>
  <c r="X134" i="17"/>
  <c r="Z134" i="17" s="1"/>
  <c r="X511" i="17"/>
  <c r="Z511" i="17" s="1"/>
  <c r="X436" i="17"/>
  <c r="Z436" i="17" s="1"/>
  <c r="X256" i="17"/>
  <c r="X271" i="17"/>
  <c r="Z271" i="17" s="1"/>
  <c r="X129" i="17"/>
  <c r="Z129" i="17" s="1"/>
  <c r="X131" i="17"/>
  <c r="Z131" i="17" s="1"/>
  <c r="X502" i="17"/>
  <c r="Z502" i="17" s="1"/>
  <c r="X537" i="17"/>
  <c r="Z537" i="17" s="1"/>
  <c r="X538" i="17"/>
  <c r="Z538" i="17" s="1"/>
  <c r="X376" i="17"/>
  <c r="Z376" i="17" s="1"/>
  <c r="X398" i="17"/>
  <c r="Z398" i="17" s="1"/>
  <c r="X152" i="17"/>
  <c r="Z152" i="17" s="1"/>
  <c r="X127" i="17"/>
  <c r="Z127" i="17" s="1"/>
  <c r="Y472" i="17"/>
  <c r="Z472" i="17" s="1"/>
  <c r="Y506" i="17"/>
  <c r="Z506" i="17" s="1"/>
  <c r="Y519" i="17"/>
  <c r="Z519" i="17" s="1"/>
  <c r="Y487" i="17"/>
  <c r="Z487" i="17" s="1"/>
  <c r="Y521" i="17"/>
  <c r="Z521" i="17" s="1"/>
  <c r="Y279" i="17"/>
  <c r="Z279" i="17" s="1"/>
  <c r="Y322" i="17"/>
  <c r="Z322" i="17" s="1"/>
  <c r="Y281" i="17"/>
  <c r="Z281" i="17" s="1"/>
  <c r="Y342" i="17"/>
  <c r="Z342" i="17" s="1"/>
  <c r="X90" i="17"/>
  <c r="X150" i="17"/>
  <c r="Z150" i="17" s="1"/>
  <c r="X535" i="17"/>
  <c r="Z535" i="17" s="1"/>
  <c r="X100" i="17"/>
  <c r="Z100" i="17" s="1"/>
  <c r="X494" i="17"/>
  <c r="Z494" i="17" s="1"/>
  <c r="X311" i="17"/>
  <c r="Z311" i="17" s="1"/>
  <c r="X167" i="17"/>
  <c r="Z167" i="17" s="1"/>
  <c r="X332" i="17"/>
  <c r="Z332" i="17" s="1"/>
  <c r="X123" i="17"/>
  <c r="Z123" i="17" s="1"/>
  <c r="X474" i="17"/>
  <c r="Z474" i="17" s="1"/>
  <c r="X25" i="18"/>
  <c r="X289" i="18"/>
  <c r="X26" i="18"/>
  <c r="X302" i="18"/>
  <c r="X83" i="18"/>
  <c r="X194" i="18"/>
  <c r="X398" i="18"/>
  <c r="X397" i="18"/>
  <c r="X301" i="18"/>
  <c r="X311" i="18"/>
  <c r="X491" i="18"/>
  <c r="X331" i="18"/>
  <c r="X13" i="18"/>
  <c r="X40" i="18"/>
  <c r="X294" i="18"/>
  <c r="X407" i="18"/>
  <c r="X299" i="18"/>
  <c r="Z365" i="18"/>
  <c r="Z199" i="18"/>
  <c r="X64" i="18"/>
  <c r="X396" i="18"/>
  <c r="X226" i="18"/>
  <c r="Z262" i="18"/>
  <c r="Z116" i="18"/>
  <c r="X437" i="18"/>
  <c r="X300" i="18"/>
  <c r="X206" i="18"/>
  <c r="X517" i="18"/>
  <c r="X308" i="18"/>
  <c r="X425" i="18"/>
  <c r="X145" i="18"/>
  <c r="X516" i="18"/>
  <c r="X401" i="18"/>
  <c r="X270" i="18"/>
  <c r="X395" i="18"/>
  <c r="X58" i="18"/>
  <c r="X318" i="18"/>
  <c r="X295" i="18"/>
  <c r="X192" i="18"/>
  <c r="X221" i="18"/>
  <c r="X62" i="18"/>
  <c r="X87" i="18"/>
  <c r="X375" i="18"/>
  <c r="X180" i="18"/>
  <c r="X251" i="18"/>
  <c r="X91" i="18"/>
  <c r="X482" i="18"/>
  <c r="X526" i="18"/>
  <c r="X484" i="18"/>
  <c r="X497" i="18"/>
  <c r="X282" i="18"/>
  <c r="X319" i="18"/>
  <c r="X383" i="18"/>
  <c r="X317" i="18"/>
  <c r="X518" i="18"/>
  <c r="X460" i="18"/>
  <c r="X528" i="18"/>
  <c r="X128" i="18"/>
  <c r="X307" i="18"/>
  <c r="X298" i="18"/>
  <c r="X54" i="18"/>
  <c r="X14" i="18"/>
  <c r="X306" i="18"/>
  <c r="X469" i="18"/>
  <c r="X135" i="18"/>
  <c r="X120" i="18"/>
  <c r="X341" i="18"/>
  <c r="X515" i="18"/>
  <c r="X512" i="18"/>
  <c r="X178" i="18"/>
  <c r="X264" i="18"/>
  <c r="X454" i="18"/>
  <c r="X61" i="18"/>
  <c r="X191" i="18"/>
  <c r="X406" i="18"/>
  <c r="X21" i="18"/>
  <c r="X10" i="18"/>
  <c r="X423" i="18"/>
  <c r="X169" i="18"/>
  <c r="X478" i="18"/>
  <c r="X440" i="18"/>
  <c r="X69" i="18"/>
  <c r="X451" i="18"/>
  <c r="X55" i="18"/>
  <c r="X196" i="18"/>
  <c r="X195" i="18"/>
  <c r="X303" i="18"/>
  <c r="X7" i="18"/>
  <c r="X104" i="18"/>
  <c r="X208" i="18"/>
  <c r="X433" i="18"/>
  <c r="X380" i="18"/>
  <c r="X70" i="18"/>
  <c r="X36" i="18"/>
  <c r="X212" i="18"/>
  <c r="X409" i="18"/>
  <c r="X386" i="18"/>
  <c r="X63" i="18"/>
  <c r="X313" i="18"/>
  <c r="X371" i="18"/>
  <c r="X459" i="18"/>
  <c r="X475" i="18"/>
  <c r="X126" i="18"/>
  <c r="X456" i="18"/>
  <c r="X381" i="18"/>
  <c r="X200" i="18"/>
  <c r="X370" i="18"/>
  <c r="X88" i="18"/>
  <c r="X140" i="18"/>
  <c r="X258" i="18"/>
  <c r="X34" i="18"/>
  <c r="X144" i="18"/>
  <c r="X356" i="18"/>
  <c r="X323" i="18"/>
  <c r="X348" i="18"/>
  <c r="X204" i="18"/>
  <c r="X477" i="18"/>
  <c r="X358" i="18"/>
  <c r="X463" i="18"/>
  <c r="X471" i="18"/>
  <c r="X139" i="18"/>
  <c r="X325" i="18"/>
  <c r="X541" i="18"/>
  <c r="X534" i="18"/>
  <c r="X134" i="18"/>
  <c r="X312" i="18"/>
  <c r="X288" i="18"/>
  <c r="X444" i="18"/>
  <c r="X202" i="18"/>
  <c r="X46" i="18"/>
  <c r="X464" i="18"/>
  <c r="X107" i="18"/>
  <c r="X266" i="18"/>
  <c r="X227" i="18"/>
  <c r="X250" i="18"/>
  <c r="X445" i="18"/>
  <c r="X49" i="18"/>
  <c r="X85" i="18"/>
  <c r="X193" i="18"/>
  <c r="X410" i="18"/>
  <c r="X349" i="18"/>
  <c r="X60" i="18"/>
  <c r="X3" i="18"/>
  <c r="X372" i="18"/>
  <c r="X152" i="18"/>
  <c r="X284" i="18"/>
  <c r="X38" i="18"/>
  <c r="X283" i="18"/>
  <c r="X521" i="18"/>
  <c r="X155" i="18"/>
  <c r="X99" i="18"/>
  <c r="Z99" i="18" s="1"/>
  <c r="X384" i="18"/>
  <c r="X508" i="18"/>
  <c r="X223" i="18"/>
  <c r="X117" i="18"/>
  <c r="Z117" i="18" s="1"/>
  <c r="X310" i="18"/>
  <c r="X44" i="18"/>
  <c r="X418" i="18"/>
  <c r="X417" i="18"/>
  <c r="Z417" i="18" s="1"/>
  <c r="X388" i="18"/>
  <c r="Z388" i="18" s="1"/>
  <c r="X292" i="18"/>
  <c r="X496" i="18"/>
  <c r="X481" i="18"/>
  <c r="X112" i="18"/>
  <c r="X378" i="18"/>
  <c r="X359" i="18"/>
  <c r="X524" i="18"/>
  <c r="X179" i="18"/>
  <c r="X147" i="18"/>
  <c r="X274" i="18"/>
  <c r="X428" i="18"/>
  <c r="X108" i="18"/>
  <c r="X27" i="18"/>
  <c r="X143" i="18"/>
  <c r="X488" i="18"/>
  <c r="X287" i="18"/>
  <c r="X72" i="18"/>
  <c r="Z72" i="18" s="1"/>
  <c r="X438" i="18"/>
  <c r="X45" i="18"/>
  <c r="X42" i="18"/>
  <c r="X157" i="18"/>
  <c r="X158" i="18"/>
  <c r="X355" i="18"/>
  <c r="X67" i="18"/>
  <c r="X96" i="18"/>
  <c r="X51" i="18"/>
  <c r="X446" i="18"/>
  <c r="X333" i="18"/>
  <c r="X86" i="18"/>
  <c r="X16" i="18"/>
  <c r="X353" i="18"/>
  <c r="X347" i="18"/>
  <c r="X498" i="18"/>
  <c r="X131" i="18"/>
  <c r="X403" i="18"/>
  <c r="X537" i="18"/>
  <c r="X230" i="18"/>
  <c r="X449" i="18"/>
  <c r="X174" i="18"/>
  <c r="X327" i="18"/>
  <c r="X110" i="18"/>
  <c r="X43" i="18"/>
  <c r="X443" i="18"/>
  <c r="Z443" i="18" s="1"/>
  <c r="X31" i="18"/>
  <c r="X124" i="18"/>
  <c r="X393" i="18"/>
  <c r="Z393" i="18" s="1"/>
  <c r="X92" i="18"/>
  <c r="X33" i="18"/>
  <c r="X176" i="18"/>
  <c r="X394" i="18"/>
  <c r="X424" i="18"/>
  <c r="X487" i="18"/>
  <c r="X276" i="18"/>
  <c r="X527" i="18"/>
  <c r="X495" i="18"/>
  <c r="X127" i="18"/>
  <c r="X435" i="18"/>
  <c r="X419" i="18"/>
  <c r="X493" i="18"/>
  <c r="X236" i="18"/>
  <c r="X210" i="18"/>
  <c r="X241" i="18"/>
  <c r="X252" i="18"/>
  <c r="Z252" i="18" s="1"/>
  <c r="X453" i="18"/>
  <c r="X94" i="18"/>
  <c r="X235" i="18"/>
  <c r="X216" i="18"/>
  <c r="Z216" i="18" s="1"/>
  <c r="X373" i="18"/>
  <c r="X335" i="18"/>
  <c r="X436" i="18"/>
  <c r="X52" i="18"/>
  <c r="Z52" i="18" s="1"/>
  <c r="X255" i="18"/>
  <c r="X242" i="18"/>
  <c r="X334" i="18"/>
  <c r="X416" i="18"/>
  <c r="X15" i="18"/>
  <c r="X215" i="18"/>
  <c r="X138" i="18"/>
  <c r="X198" i="18"/>
  <c r="X363" i="18"/>
  <c r="X328" i="18"/>
  <c r="X296" i="18"/>
  <c r="X269" i="18"/>
  <c r="X162" i="18"/>
  <c r="X113" i="18"/>
  <c r="X133" i="18"/>
  <c r="X102" i="18"/>
  <c r="Z102" i="18" s="1"/>
  <c r="X379" i="18"/>
  <c r="X362" i="18"/>
  <c r="X434" i="18"/>
  <c r="X360" i="18"/>
  <c r="Z360" i="18" s="1"/>
  <c r="X337" i="18"/>
  <c r="X535" i="18"/>
  <c r="X503" i="18"/>
  <c r="X520" i="18"/>
  <c r="Z520" i="18" s="1"/>
  <c r="X492" i="18"/>
  <c r="X181" i="18"/>
  <c r="X164" i="18"/>
  <c r="X233" i="18"/>
  <c r="Z233" i="18" s="1"/>
  <c r="X163" i="18"/>
  <c r="X146" i="18"/>
  <c r="X290" i="18"/>
  <c r="X253" i="18"/>
  <c r="Z253" i="18" s="1"/>
  <c r="X271" i="18"/>
  <c r="X240" i="18"/>
  <c r="X455" i="18"/>
  <c r="X442" i="18"/>
  <c r="Z442" i="18" s="1"/>
  <c r="X480" i="18"/>
  <c r="X414" i="18"/>
  <c r="Z414" i="18" s="1"/>
  <c r="X95" i="18"/>
  <c r="X259" i="18"/>
  <c r="X203" i="18"/>
  <c r="Z203" i="18" s="1"/>
  <c r="X439" i="18"/>
  <c r="Z439" i="18" s="1"/>
  <c r="X366" i="18"/>
  <c r="Z366" i="18" s="1"/>
  <c r="X79" i="18"/>
  <c r="Z79" i="18" s="1"/>
  <c r="X90" i="18"/>
  <c r="Z90" i="18" s="1"/>
  <c r="X142" i="18"/>
  <c r="X324" i="18"/>
  <c r="X47" i="18"/>
  <c r="Z47" i="18" s="1"/>
  <c r="X8" i="18"/>
  <c r="Z8" i="18" s="1"/>
  <c r="X511" i="18"/>
  <c r="X369" i="18"/>
  <c r="X229" i="18"/>
  <c r="Z229" i="18" s="1"/>
  <c r="X429" i="18"/>
  <c r="X6" i="18"/>
  <c r="X291" i="18"/>
  <c r="X510" i="18"/>
  <c r="Z510" i="18" s="1"/>
  <c r="X103" i="18"/>
  <c r="X111" i="18"/>
  <c r="Z111" i="18" s="1"/>
  <c r="X377" i="18"/>
  <c r="X522" i="18"/>
  <c r="Z522" i="18" s="1"/>
  <c r="X502" i="18"/>
  <c r="X148" i="18"/>
  <c r="Z148" i="18" s="1"/>
  <c r="X273" i="18"/>
  <c r="X260" i="18"/>
  <c r="Z260" i="18" s="1"/>
  <c r="X415" i="18"/>
  <c r="X93" i="18"/>
  <c r="Z93" i="18" s="1"/>
  <c r="X56" i="18"/>
  <c r="X78" i="18"/>
  <c r="Z78" i="18" s="1"/>
  <c r="X185" i="18"/>
  <c r="X420" i="18"/>
  <c r="Z420" i="18" s="1"/>
  <c r="X322" i="18"/>
  <c r="X28" i="18"/>
  <c r="Z28" i="18" s="1"/>
  <c r="X18" i="18"/>
  <c r="X89" i="18"/>
  <c r="Z89" i="18" s="1"/>
  <c r="X277" i="18"/>
  <c r="X499" i="18"/>
  <c r="X505" i="18"/>
  <c r="X458" i="18"/>
  <c r="X30" i="18"/>
  <c r="X12" i="18"/>
  <c r="Z12" i="18" s="1"/>
  <c r="X507" i="18"/>
  <c r="X467" i="18"/>
  <c r="X402" i="18"/>
  <c r="X468" i="18"/>
  <c r="X73" i="18"/>
  <c r="X82" i="18"/>
  <c r="X68" i="18"/>
  <c r="X217" i="18"/>
  <c r="X450" i="18"/>
  <c r="X392" i="18"/>
  <c r="X35" i="18"/>
  <c r="X22" i="18"/>
  <c r="X197" i="18"/>
  <c r="X159" i="18"/>
  <c r="X338" i="18"/>
  <c r="X66" i="18"/>
  <c r="X19" i="18"/>
  <c r="X361" i="18"/>
  <c r="X473" i="18"/>
  <c r="X533" i="18"/>
  <c r="Z533" i="18" s="1"/>
  <c r="X441" i="18"/>
  <c r="X243" i="18"/>
  <c r="X84" i="18"/>
  <c r="X80" i="18"/>
  <c r="Z80" i="18" s="1"/>
  <c r="X219" i="18"/>
  <c r="X201" i="18"/>
  <c r="X345" i="18"/>
  <c r="X389" i="18"/>
  <c r="Z389" i="18" s="1"/>
  <c r="X9" i="18"/>
  <c r="X351" i="18"/>
  <c r="X506" i="18"/>
  <c r="X476" i="18"/>
  <c r="Z476" i="18" s="1"/>
  <c r="X154" i="18"/>
  <c r="X115" i="18"/>
  <c r="X153" i="18"/>
  <c r="X97" i="18"/>
  <c r="Z97" i="18" s="1"/>
  <c r="X385" i="18"/>
  <c r="X315" i="18"/>
  <c r="X422" i="18"/>
  <c r="X367" i="18"/>
  <c r="Z367" i="18" s="1"/>
  <c r="X539" i="18"/>
  <c r="X532" i="18"/>
  <c r="X509" i="18"/>
  <c r="X531" i="18"/>
  <c r="Z531" i="18" s="1"/>
  <c r="X486" i="18"/>
  <c r="X190" i="18"/>
  <c r="X129" i="18"/>
  <c r="X222" i="18"/>
  <c r="Z222" i="18" s="1"/>
  <c r="X168" i="18"/>
  <c r="Z168" i="18" s="1"/>
  <c r="X305" i="18"/>
  <c r="Z305" i="18" s="1"/>
  <c r="X286" i="18"/>
  <c r="X257" i="18"/>
  <c r="X285" i="18"/>
  <c r="X228" i="18"/>
  <c r="Z228" i="18" s="1"/>
  <c r="X457" i="18"/>
  <c r="X404" i="18"/>
  <c r="Z404" i="18" s="1"/>
  <c r="X474" i="18"/>
  <c r="X448" i="18"/>
  <c r="Z448" i="18" s="1"/>
  <c r="X50" i="18"/>
  <c r="Z50" i="18" s="1"/>
  <c r="X244" i="18"/>
  <c r="X171" i="18"/>
  <c r="Z171" i="18" s="1"/>
  <c r="X431" i="18"/>
  <c r="X332" i="18"/>
  <c r="Z332" i="18" s="1"/>
  <c r="X74" i="18"/>
  <c r="Z74" i="18" s="1"/>
  <c r="X167" i="18"/>
  <c r="Z167" i="18" s="1"/>
  <c r="X213" i="18"/>
  <c r="X4" i="18"/>
  <c r="X413" i="18"/>
  <c r="X75" i="18"/>
  <c r="X141" i="18"/>
  <c r="X121" i="18"/>
  <c r="X186" i="18"/>
  <c r="Z186" i="18" s="1"/>
  <c r="X125" i="18"/>
  <c r="X109" i="18"/>
  <c r="X421" i="18"/>
  <c r="X343" i="18"/>
  <c r="Z343" i="18" s="1"/>
  <c r="X376" i="18"/>
  <c r="X321" i="18"/>
  <c r="X525" i="18"/>
  <c r="X513" i="18"/>
  <c r="Z513" i="18" s="1"/>
  <c r="X540" i="18"/>
  <c r="X514" i="18"/>
  <c r="X500" i="18"/>
  <c r="X211" i="18"/>
  <c r="Z211" i="18" s="1"/>
  <c r="X149" i="18"/>
  <c r="X177" i="18"/>
  <c r="X132" i="18"/>
  <c r="X275" i="18"/>
  <c r="Z275" i="18" s="1"/>
  <c r="X261" i="18"/>
  <c r="X309" i="18"/>
  <c r="X263" i="18"/>
  <c r="X248" i="18"/>
  <c r="Z248" i="18" s="1"/>
  <c r="X472" i="18"/>
  <c r="X430" i="18"/>
  <c r="X452" i="18"/>
  <c r="X426" i="18"/>
  <c r="Z426" i="18" s="1"/>
  <c r="X218" i="18"/>
  <c r="X408" i="18"/>
  <c r="X391" i="18"/>
  <c r="X57" i="18"/>
  <c r="Z57" i="18" s="1"/>
  <c r="X53" i="18"/>
  <c r="X184" i="18"/>
  <c r="Z184" i="18" s="1"/>
  <c r="X183" i="18"/>
  <c r="X156" i="18"/>
  <c r="X339" i="18"/>
  <c r="X29" i="18"/>
  <c r="X20" i="18"/>
  <c r="X293" i="18"/>
  <c r="Z293" i="18" s="1"/>
  <c r="X494" i="18"/>
  <c r="X224" i="18"/>
  <c r="X76" i="18"/>
  <c r="X357" i="18"/>
  <c r="Z357" i="18" s="1"/>
  <c r="X326" i="18"/>
  <c r="X485" i="18"/>
  <c r="X187" i="18"/>
  <c r="X160" i="18"/>
  <c r="Z160" i="18" s="1"/>
  <c r="X364" i="18"/>
  <c r="X340" i="18"/>
  <c r="X501" i="18"/>
  <c r="X165" i="18"/>
  <c r="Z165" i="18" s="1"/>
  <c r="X161" i="18"/>
  <c r="X249" i="18"/>
  <c r="X483" i="18"/>
  <c r="X470" i="18"/>
  <c r="Z470" i="18" s="1"/>
  <c r="X23" i="18"/>
  <c r="X247" i="18"/>
  <c r="X220" i="18"/>
  <c r="X342" i="18"/>
  <c r="Z342" i="18" s="1"/>
  <c r="X320" i="18"/>
  <c r="X265" i="18"/>
  <c r="X316" i="18"/>
  <c r="X523" i="18"/>
  <c r="Z523" i="18" s="1"/>
  <c r="X490" i="18"/>
  <c r="Z490" i="18" s="1"/>
  <c r="X175" i="18"/>
  <c r="X98" i="18"/>
  <c r="X77" i="18"/>
  <c r="Z77" i="18" s="1"/>
  <c r="X105" i="18"/>
  <c r="X209" i="18"/>
  <c r="X432" i="18"/>
  <c r="X382" i="18"/>
  <c r="Z382" i="18" s="1"/>
  <c r="X71" i="18"/>
  <c r="X245" i="18"/>
  <c r="X214" i="18"/>
  <c r="X412" i="18"/>
  <c r="Z412" i="18" s="1"/>
  <c r="X346" i="18"/>
  <c r="X65" i="18"/>
  <c r="X24" i="18"/>
  <c r="Z24" i="18" s="1"/>
  <c r="X374" i="18"/>
  <c r="X330" i="18"/>
  <c r="X173" i="18"/>
  <c r="X314" i="18"/>
  <c r="X188" i="18"/>
  <c r="Z188" i="18" s="1"/>
  <c r="X137" i="18"/>
  <c r="X390" i="18"/>
  <c r="X41" i="18"/>
  <c r="X280" i="18"/>
  <c r="Z280" i="18" s="1"/>
  <c r="X538" i="18"/>
  <c r="X166" i="18"/>
  <c r="X462" i="18"/>
  <c r="X39" i="18"/>
  <c r="Z39" i="18" s="1"/>
  <c r="Z40" i="18"/>
  <c r="Z213" i="18"/>
  <c r="X17" i="18"/>
  <c r="Z17" i="18" s="1"/>
  <c r="Z64" i="18"/>
  <c r="X336" i="18"/>
  <c r="X447" i="18"/>
  <c r="Z244" i="18"/>
  <c r="Z88" i="18"/>
  <c r="X119" i="18"/>
  <c r="X466" i="18"/>
  <c r="Z457" i="18"/>
  <c r="X268" i="18"/>
  <c r="Z286" i="18"/>
  <c r="X123" i="18"/>
  <c r="Z123" i="18" s="1"/>
  <c r="X225" i="18"/>
  <c r="Z225" i="18" s="1"/>
  <c r="X529" i="18"/>
  <c r="X405" i="18"/>
  <c r="X101" i="18"/>
  <c r="Z101" i="18" s="1"/>
  <c r="Z499" i="18"/>
  <c r="Z370" i="18"/>
  <c r="Z327" i="18"/>
  <c r="X368" i="18"/>
  <c r="Z415" i="18"/>
  <c r="Z273" i="18"/>
  <c r="Z502" i="18"/>
  <c r="Z377" i="18"/>
  <c r="Z103" i="18"/>
  <c r="Z291" i="18"/>
  <c r="X150" i="18"/>
  <c r="Z324" i="18"/>
  <c r="X246" i="18"/>
  <c r="Z246" i="18" s="1"/>
  <c r="Z43" i="18"/>
  <c r="Z375" i="18"/>
  <c r="X231" i="18"/>
  <c r="Z231" i="18" s="1"/>
  <c r="X59" i="18"/>
  <c r="Z65" i="18"/>
  <c r="Z474" i="18"/>
  <c r="Z285" i="18"/>
  <c r="Z316" i="18"/>
  <c r="Z207" i="18"/>
  <c r="Z491" i="18"/>
  <c r="X234" i="18"/>
  <c r="X427" i="18"/>
  <c r="Z21" i="18"/>
  <c r="X11" i="18"/>
  <c r="X239" i="18"/>
  <c r="X254" i="18"/>
  <c r="X399" i="18"/>
  <c r="Z399" i="18" s="1"/>
  <c r="X207" i="18"/>
  <c r="X114" i="18"/>
  <c r="Z114" i="18" s="1"/>
  <c r="X279" i="18"/>
  <c r="Z13" i="18"/>
  <c r="Z294" i="18"/>
  <c r="Z140" i="18"/>
  <c r="Z438" i="18"/>
  <c r="X297" i="18"/>
  <c r="X37" i="18"/>
  <c r="X237" i="18"/>
  <c r="X256" i="18"/>
  <c r="X530" i="18"/>
  <c r="X172" i="18"/>
  <c r="X281" i="18"/>
  <c r="X2" i="18"/>
  <c r="Z2" i="18" s="1"/>
  <c r="X5" i="18"/>
  <c r="Z31" i="18"/>
  <c r="Z346" i="18"/>
  <c r="X329" i="18"/>
  <c r="Z329" i="18" s="1"/>
  <c r="Z387" i="18"/>
  <c r="X136" i="18"/>
  <c r="Z136" i="18" s="1"/>
  <c r="X238" i="18"/>
  <c r="Z238" i="18" s="1"/>
  <c r="Z14" i="18"/>
  <c r="X81" i="18"/>
  <c r="Z431" i="18"/>
  <c r="Z336" i="18"/>
  <c r="X182" i="18"/>
  <c r="Z182" i="18" s="1"/>
  <c r="X267" i="18"/>
  <c r="X106" i="18"/>
  <c r="Z106" i="18" s="1"/>
  <c r="Z119" i="18"/>
  <c r="X479" i="18"/>
  <c r="Z257" i="18"/>
  <c r="X278" i="18"/>
  <c r="X205" i="18"/>
  <c r="X489" i="18"/>
  <c r="X350" i="18"/>
  <c r="X170" i="18"/>
  <c r="Z458" i="18"/>
  <c r="Z18" i="18"/>
  <c r="Z322" i="18"/>
  <c r="Z185" i="18"/>
  <c r="Z56" i="18"/>
  <c r="X272" i="18"/>
  <c r="X100" i="18"/>
  <c r="Z11" i="18"/>
  <c r="X354" i="18"/>
  <c r="Z142" i="18"/>
  <c r="X32" i="18"/>
  <c r="X400" i="18"/>
  <c r="X189" i="18"/>
  <c r="Z189" i="18" s="1"/>
  <c r="Z259" i="18"/>
  <c r="Z95" i="18"/>
  <c r="Z480" i="18"/>
  <c r="Z455" i="18"/>
  <c r="Z240" i="18"/>
  <c r="Z271" i="18"/>
  <c r="Z290" i="18"/>
  <c r="Z146" i="18"/>
  <c r="Z163" i="18"/>
  <c r="Z164" i="18"/>
  <c r="Z181" i="18"/>
  <c r="Z492" i="18"/>
  <c r="Z503" i="18"/>
  <c r="Z535" i="18"/>
  <c r="Z337" i="18"/>
  <c r="Z434" i="18"/>
  <c r="Z362" i="18"/>
  <c r="Z379" i="18"/>
  <c r="Z133" i="18"/>
  <c r="Z113" i="18"/>
  <c r="Z162" i="18"/>
  <c r="Z473" i="18"/>
  <c r="Z282" i="18"/>
  <c r="Z361" i="18"/>
  <c r="Z126" i="18"/>
  <c r="Z311" i="18"/>
  <c r="Z347" i="18"/>
  <c r="Z449" i="18"/>
  <c r="Z403" i="18"/>
  <c r="Z63" i="18"/>
  <c r="Z328" i="18"/>
  <c r="Z58" i="18"/>
  <c r="Z5" i="18"/>
  <c r="Z407" i="18"/>
  <c r="Z299" i="18"/>
  <c r="Z192" i="18"/>
  <c r="Z48" i="18"/>
  <c r="Z81" i="18"/>
  <c r="Z87" i="18"/>
  <c r="Z396" i="18"/>
  <c r="Z447" i="18"/>
  <c r="Z226" i="18"/>
  <c r="Z251" i="18"/>
  <c r="Z267" i="18"/>
  <c r="Z397" i="18"/>
  <c r="Z466" i="18"/>
  <c r="Z437" i="18"/>
  <c r="Z465" i="18"/>
  <c r="Z479" i="18"/>
  <c r="Z268" i="18"/>
  <c r="Z300" i="18"/>
  <c r="Z232" i="18"/>
  <c r="Z278" i="18"/>
  <c r="Z206" i="18"/>
  <c r="Z151" i="18"/>
  <c r="Z205" i="18"/>
  <c r="Z517" i="18"/>
  <c r="Z536" i="18"/>
  <c r="Z489" i="18"/>
  <c r="Z529" i="18"/>
  <c r="Z308" i="18"/>
  <c r="Z411" i="18"/>
  <c r="Z350" i="18"/>
  <c r="Z405" i="18"/>
  <c r="Z425" i="18"/>
  <c r="Z130" i="18"/>
  <c r="Z170" i="18"/>
  <c r="Z516" i="18"/>
  <c r="Z506" i="18"/>
  <c r="Z281" i="18"/>
  <c r="Z530" i="18"/>
  <c r="Z172" i="18"/>
  <c r="Z279" i="18"/>
  <c r="Z9" i="18"/>
  <c r="Z345" i="18"/>
  <c r="Z201" i="18"/>
  <c r="Z219" i="18"/>
  <c r="Z84" i="18"/>
  <c r="Z518" i="18"/>
  <c r="Z6" i="18"/>
  <c r="Z26" i="18"/>
  <c r="Z302" i="18"/>
  <c r="Z354" i="18"/>
  <c r="Z32" i="18"/>
  <c r="Z35" i="18"/>
  <c r="Z344" i="18"/>
  <c r="Z400" i="18"/>
  <c r="Z237" i="18"/>
  <c r="Z59" i="18"/>
  <c r="Z122" i="18"/>
  <c r="Z83" i="18"/>
  <c r="Z462" i="18"/>
  <c r="Z484" i="18"/>
  <c r="Z319" i="18"/>
  <c r="Z174" i="18"/>
  <c r="Z256" i="18"/>
  <c r="Z508" i="18"/>
  <c r="Z131" i="18"/>
  <c r="Z317" i="18"/>
  <c r="Z230" i="18"/>
  <c r="Z38" i="18"/>
  <c r="Z41" i="18"/>
  <c r="Z409" i="18"/>
  <c r="Z390" i="18"/>
  <c r="Z214" i="18"/>
  <c r="Z245" i="18"/>
  <c r="Z37" i="18"/>
  <c r="Z71" i="18"/>
  <c r="Z432" i="18"/>
  <c r="Z254" i="18"/>
  <c r="Z209" i="18"/>
  <c r="Z105" i="18"/>
  <c r="Z98" i="18"/>
  <c r="Z175" i="18"/>
  <c r="Z505" i="18"/>
  <c r="Z352" i="18"/>
  <c r="Z265" i="18"/>
  <c r="Z456" i="18"/>
  <c r="Z519" i="18"/>
  <c r="Z173" i="18"/>
  <c r="Z371" i="18"/>
  <c r="Z320" i="18"/>
  <c r="Z220" i="18"/>
  <c r="Z247" i="18"/>
  <c r="Z23" i="18"/>
  <c r="Z483" i="18"/>
  <c r="Z249" i="18"/>
  <c r="Z161" i="18"/>
  <c r="Z501" i="18"/>
  <c r="Z340" i="18"/>
  <c r="Z364" i="18"/>
  <c r="Z187" i="18"/>
  <c r="Z485" i="18"/>
  <c r="Z326" i="18"/>
  <c r="Z298" i="18"/>
  <c r="Z20" i="18"/>
  <c r="Z29" i="18"/>
  <c r="Z418" i="18"/>
  <c r="Z339" i="18"/>
  <c r="Z156" i="18"/>
  <c r="Z183" i="18"/>
  <c r="Z53" i="18"/>
  <c r="Z391" i="18"/>
  <c r="Z408" i="18"/>
  <c r="Z270" i="18"/>
  <c r="Z218" i="18"/>
  <c r="Z110" i="18"/>
  <c r="Z452" i="18"/>
  <c r="Z430" i="18"/>
  <c r="Z472" i="18"/>
  <c r="Z263" i="18"/>
  <c r="Z309" i="18"/>
  <c r="Z261" i="18"/>
  <c r="Z132" i="18"/>
  <c r="Z177" i="18"/>
  <c r="Z149" i="18"/>
  <c r="Z500" i="18"/>
  <c r="Z514" i="18"/>
  <c r="Z540" i="18"/>
  <c r="Z525" i="18"/>
  <c r="Z321" i="18"/>
  <c r="Z376" i="18"/>
  <c r="Z421" i="18"/>
  <c r="Z109" i="18"/>
  <c r="Z125" i="18"/>
  <c r="Z121" i="18"/>
  <c r="Z482" i="18"/>
  <c r="Z497" i="18"/>
  <c r="Z381" i="18"/>
  <c r="Z301" i="18"/>
  <c r="Z537" i="18"/>
  <c r="Z460" i="18"/>
  <c r="Z223" i="18"/>
  <c r="Z521" i="18"/>
  <c r="Z386" i="18"/>
  <c r="Z295" i="18"/>
  <c r="Z212" i="18"/>
  <c r="Z138" i="18"/>
  <c r="Z129" i="18"/>
  <c r="Z190" i="18"/>
  <c r="Z486" i="18"/>
  <c r="Z509" i="18"/>
  <c r="Z532" i="18"/>
  <c r="Z539" i="18"/>
  <c r="Z422" i="18"/>
  <c r="Z315" i="18"/>
  <c r="Z385" i="18"/>
  <c r="Z153" i="18"/>
  <c r="Z115" i="18"/>
  <c r="Z145" i="18"/>
  <c r="Z351" i="18"/>
  <c r="Z331" i="18"/>
  <c r="Z304" i="18"/>
  <c r="Z384" i="18"/>
  <c r="Z498" i="18"/>
  <c r="Z368" i="18"/>
  <c r="Z401" i="18"/>
  <c r="Z234" i="18"/>
  <c r="Z272" i="18"/>
  <c r="Z427" i="18"/>
  <c r="Z313" i="18"/>
  <c r="Z19" i="18"/>
  <c r="Z66" i="18"/>
  <c r="Z318" i="18"/>
  <c r="Z338" i="18"/>
  <c r="Z395" i="18"/>
  <c r="Z194" i="18"/>
  <c r="Z159" i="18"/>
  <c r="Z197" i="18"/>
  <c r="Z22" i="18"/>
  <c r="Z392" i="18"/>
  <c r="Z450" i="18"/>
  <c r="Z200" i="18"/>
  <c r="Z217" i="18"/>
  <c r="Z68" i="18"/>
  <c r="Z82" i="18"/>
  <c r="Z73" i="18"/>
  <c r="Z468" i="18"/>
  <c r="Z526" i="18"/>
  <c r="Z289" i="18"/>
  <c r="Z402" i="18"/>
  <c r="Z128" i="18"/>
  <c r="Z314" i="18"/>
  <c r="Z459" i="18"/>
  <c r="Z54" i="18"/>
  <c r="Z528" i="18"/>
  <c r="Z307" i="18"/>
  <c r="Z166" i="18"/>
  <c r="Z36" i="18"/>
  <c r="Z70" i="18"/>
  <c r="Z75" i="18"/>
  <c r="Z380" i="18"/>
  <c r="Z433" i="18"/>
  <c r="Z208" i="18"/>
  <c r="Z76" i="18"/>
  <c r="Z104" i="18"/>
  <c r="Z467" i="18"/>
  <c r="Z538" i="18"/>
  <c r="Z504" i="18"/>
  <c r="Z372" i="18"/>
  <c r="Z7" i="18"/>
  <c r="Z303" i="18"/>
  <c r="Z195" i="18"/>
  <c r="Z196" i="18"/>
  <c r="Z55" i="18"/>
  <c r="Z283" i="18"/>
  <c r="Z475" i="18"/>
  <c r="Z10" i="18"/>
  <c r="Z108" i="18"/>
  <c r="Z454" i="18"/>
  <c r="Z264" i="18"/>
  <c r="Z178" i="18"/>
  <c r="Z512" i="18"/>
  <c r="Z515" i="18"/>
  <c r="Z341" i="18"/>
  <c r="Z120" i="18"/>
  <c r="Z135" i="18"/>
  <c r="Z469" i="18"/>
  <c r="Z306" i="18"/>
  <c r="Z154" i="18"/>
  <c r="Z374" i="18"/>
  <c r="Z511" i="18"/>
  <c r="Z204" i="18"/>
  <c r="Z224" i="18"/>
  <c r="Z424" i="18"/>
  <c r="Z215" i="18"/>
  <c r="Z62" i="18"/>
  <c r="Z15" i="18"/>
  <c r="Z416" i="18"/>
  <c r="Z334" i="18"/>
  <c r="Z180" i="18"/>
  <c r="Z242" i="18"/>
  <c r="Z255" i="18"/>
  <c r="Z436" i="18"/>
  <c r="Z284" i="18"/>
  <c r="Z413" i="18"/>
  <c r="Z507" i="18"/>
  <c r="Z46" i="18"/>
  <c r="Z202" i="18"/>
  <c r="Z94" i="18"/>
  <c r="Z453" i="18"/>
  <c r="Z241" i="18"/>
  <c r="Z210" i="18"/>
  <c r="Z236" i="18"/>
  <c r="Z493" i="18"/>
  <c r="Z419" i="18"/>
  <c r="Z435" i="18"/>
  <c r="Z127" i="18"/>
  <c r="Z495" i="18"/>
  <c r="Z527" i="18"/>
  <c r="Z383" i="18"/>
  <c r="Z353" i="18"/>
  <c r="Z394" i="18"/>
  <c r="Z176" i="18"/>
  <c r="Z33" i="18"/>
  <c r="Z92" i="18"/>
  <c r="Z258" i="18"/>
  <c r="Z277" i="18"/>
  <c r="Z441" i="18"/>
  <c r="Z310" i="18"/>
  <c r="Z478" i="18"/>
  <c r="Z287" i="18"/>
  <c r="Z488" i="18"/>
  <c r="Z330" i="18"/>
  <c r="Z30" i="18"/>
  <c r="Z4" i="18"/>
  <c r="Z297" i="18"/>
  <c r="Z363" i="18"/>
  <c r="Z137" i="18"/>
  <c r="Z198" i="18"/>
  <c r="Z239" i="18"/>
  <c r="Z16" i="18"/>
  <c r="Z86" i="18"/>
  <c r="Z333" i="18"/>
  <c r="Z398" i="18"/>
  <c r="Z446" i="18"/>
  <c r="Z51" i="18"/>
  <c r="Z96" i="18"/>
  <c r="Z269" i="18"/>
  <c r="Z152" i="18"/>
  <c r="Z296" i="18"/>
  <c r="Z67" i="18"/>
  <c r="Z355" i="18"/>
  <c r="Z158" i="18"/>
  <c r="Z157" i="18"/>
  <c r="Z42" i="18"/>
  <c r="Z45" i="18"/>
  <c r="Z451" i="18"/>
  <c r="Z69" i="18"/>
  <c r="Z440" i="18"/>
  <c r="Z191" i="18"/>
  <c r="Z27" i="18"/>
  <c r="Z406" i="18"/>
  <c r="Z61" i="18"/>
  <c r="Z428" i="18"/>
  <c r="Z274" i="18"/>
  <c r="Z147" i="18"/>
  <c r="Z179" i="18"/>
  <c r="Z524" i="18"/>
  <c r="Z359" i="18"/>
  <c r="Z378" i="18"/>
  <c r="Z112" i="18"/>
  <c r="Z481" i="18"/>
  <c r="Z496" i="18"/>
  <c r="Z292" i="18"/>
  <c r="Z141" i="18"/>
  <c r="Z461" i="18"/>
  <c r="Z150" i="18"/>
  <c r="Z487" i="18"/>
  <c r="Z423" i="18"/>
  <c r="Z143" i="18"/>
  <c r="Z3" i="18"/>
  <c r="Z25" i="18"/>
  <c r="Z60" i="18"/>
  <c r="Z349" i="18"/>
  <c r="Z410" i="18"/>
  <c r="Z243" i="18"/>
  <c r="Z193" i="18"/>
  <c r="Z85" i="18"/>
  <c r="Z49" i="18"/>
  <c r="Z429" i="18"/>
  <c r="Z445" i="18"/>
  <c r="Z250" i="18"/>
  <c r="Z227" i="18"/>
  <c r="Z266" i="18"/>
  <c r="Z118" i="18"/>
  <c r="Z107" i="18"/>
  <c r="Z464" i="18"/>
  <c r="Z155" i="18"/>
  <c r="Z335" i="18"/>
  <c r="Z373" i="18"/>
  <c r="Z235" i="18"/>
  <c r="Z444" i="18"/>
  <c r="Z288" i="18"/>
  <c r="Z312" i="18"/>
  <c r="Z134" i="18"/>
  <c r="Z534" i="18"/>
  <c r="Z541" i="18"/>
  <c r="Z325" i="18"/>
  <c r="Z139" i="18"/>
  <c r="Z471" i="18"/>
  <c r="Z463" i="18"/>
  <c r="Z358" i="18"/>
  <c r="Z124" i="18"/>
  <c r="Z356" i="18"/>
  <c r="Z144" i="18"/>
  <c r="Z34" i="18"/>
  <c r="Z323" i="18"/>
  <c r="Z221" i="18"/>
  <c r="Z91" i="18"/>
  <c r="Z494" i="18"/>
  <c r="Z44" i="18"/>
  <c r="Z477" i="18"/>
  <c r="Z276" i="18"/>
  <c r="Z169" i="18"/>
  <c r="Z348" i="18"/>
  <c r="Z369" i="18"/>
  <c r="Z100" i="18"/>
  <c r="D20" i="8"/>
  <c r="C20" i="8"/>
  <c r="B20" i="8"/>
  <c r="D12" i="8"/>
  <c r="C12" i="8"/>
  <c r="B12" i="8"/>
  <c r="C4" i="8"/>
  <c r="D4" i="8"/>
  <c r="B4" i="8"/>
  <c r="H26" i="7"/>
  <c r="H25" i="7"/>
  <c r="H24" i="7"/>
  <c r="H23" i="7"/>
  <c r="AA106" i="16" l="1"/>
  <c r="AA87" i="16"/>
  <c r="AA56" i="16"/>
  <c r="AA506" i="16"/>
  <c r="AA93" i="16"/>
  <c r="AA205" i="16"/>
  <c r="AA66" i="16"/>
  <c r="AA469" i="16"/>
  <c r="AA117" i="16"/>
  <c r="AA510" i="16"/>
  <c r="AA44" i="16"/>
  <c r="AA459" i="16"/>
  <c r="AA348" i="16"/>
  <c r="AA308" i="16"/>
  <c r="AA464" i="16"/>
  <c r="AA2" i="16"/>
  <c r="AA315" i="16"/>
  <c r="AA222" i="16"/>
  <c r="AA327" i="16"/>
  <c r="AA174" i="16"/>
  <c r="AA533" i="16"/>
  <c r="AA180" i="16"/>
  <c r="AA86" i="16"/>
  <c r="AA407" i="16"/>
  <c r="AA512" i="16"/>
  <c r="AA129" i="16"/>
  <c r="AA35" i="16"/>
  <c r="AA301" i="16"/>
  <c r="AA26" i="16"/>
  <c r="AA351" i="16"/>
  <c r="AA240" i="16"/>
  <c r="AA369" i="16"/>
  <c r="AA161" i="16"/>
  <c r="AA252" i="16"/>
  <c r="AA490" i="16"/>
  <c r="AA316" i="16"/>
  <c r="AA21" i="16"/>
  <c r="AA355" i="16"/>
  <c r="AA237" i="16"/>
  <c r="AA360" i="16"/>
  <c r="AA209" i="16"/>
  <c r="AA91" i="16"/>
  <c r="AA199" i="16"/>
  <c r="AA279" i="16"/>
  <c r="AA105" i="16"/>
  <c r="AA96" i="16"/>
  <c r="AA356" i="16"/>
  <c r="AA213" i="16"/>
  <c r="AA24" i="16"/>
  <c r="AA70" i="16"/>
  <c r="AA521" i="16"/>
  <c r="AA370" i="16"/>
  <c r="AA503" i="16"/>
  <c r="AA101" i="16"/>
  <c r="AA85" i="16"/>
  <c r="AA33" i="16"/>
  <c r="AA536" i="16"/>
  <c r="AA269" i="16"/>
  <c r="AA22" i="16"/>
  <c r="AA227" i="16"/>
  <c r="AA433" i="16"/>
  <c r="AA420" i="16"/>
  <c r="AA526" i="16"/>
  <c r="AA483" i="16"/>
  <c r="AA389" i="16"/>
  <c r="AA99" i="16"/>
  <c r="AA470" i="16"/>
  <c r="AA17" i="16"/>
  <c r="AA481" i="16"/>
  <c r="AA127" i="16"/>
  <c r="AA345" i="16"/>
  <c r="AA452" i="16"/>
  <c r="AA103" i="16"/>
  <c r="AA62" i="16"/>
  <c r="AA473" i="16"/>
  <c r="AA484" i="16"/>
  <c r="AA61" i="16"/>
  <c r="Z99" i="17"/>
  <c r="Z526" i="17"/>
  <c r="Z245" i="17"/>
  <c r="Z317" i="17"/>
  <c r="Z204" i="17"/>
  <c r="Z256" i="17"/>
  <c r="Z367" i="17"/>
  <c r="Z221" i="17"/>
  <c r="Z173" i="17"/>
  <c r="Z315" i="17"/>
  <c r="Z178" i="17"/>
  <c r="Z419" i="17"/>
  <c r="Z90" i="17"/>
  <c r="Z392" i="17"/>
  <c r="Z219" i="17"/>
  <c r="Z451" i="17"/>
  <c r="Z171" i="17"/>
  <c r="Z517" i="17"/>
  <c r="Z299" i="17"/>
  <c r="Z106" i="17"/>
  <c r="Z101" i="17"/>
  <c r="Z534" i="17"/>
  <c r="Z148" i="17"/>
  <c r="Z285" i="17"/>
  <c r="Z112" i="17"/>
  <c r="Z530" i="17"/>
  <c r="Z297" i="17"/>
  <c r="H27" i="7"/>
  <c r="I23" i="7" l="1"/>
  <c r="Q23" i="7" s="1"/>
  <c r="I25" i="7"/>
  <c r="Q25" i="7" s="1"/>
  <c r="I26" i="7"/>
  <c r="Q26" i="7" s="1"/>
  <c r="I24" i="7"/>
  <c r="Q24" i="7" s="1"/>
  <c r="Q27" i="7" l="1"/>
  <c r="J23" i="7" a="1"/>
  <c r="I27" i="7"/>
  <c r="J23" i="7" l="1"/>
  <c r="K23" i="7" s="1"/>
  <c r="J24" i="7"/>
  <c r="K24" i="7" s="1"/>
  <c r="J26" i="7"/>
  <c r="K26" i="7" s="1"/>
  <c r="J25" i="7"/>
  <c r="K25" i="7" s="1"/>
  <c r="K27" i="7" l="1"/>
  <c r="L23" i="7" s="1"/>
  <c r="M23" i="7" s="1"/>
  <c r="M24" i="7" l="1"/>
  <c r="C28" i="7" s="1"/>
  <c r="G15" i="7" l="1"/>
  <c r="G14" i="7"/>
  <c r="G13" i="7"/>
  <c r="G5" i="7"/>
  <c r="G4" i="7"/>
  <c r="G3" i="7"/>
  <c r="G16" i="7" l="1"/>
  <c r="H15" i="7" s="1"/>
  <c r="P15" i="7" s="1"/>
  <c r="G6" i="7"/>
  <c r="H3" i="7" s="1"/>
  <c r="P3" i="7" s="1"/>
  <c r="J13" i="4"/>
  <c r="J14" i="4"/>
  <c r="J15" i="4"/>
  <c r="J16" i="4"/>
  <c r="J17" i="4"/>
  <c r="J18" i="4"/>
  <c r="J19" i="4"/>
  <c r="J20" i="4"/>
  <c r="J12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J2" i="4"/>
  <c r="F8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W5" i="5"/>
  <c r="G5" i="5"/>
  <c r="H19" i="2"/>
  <c r="I19" i="2"/>
  <c r="J19" i="2"/>
  <c r="K19" i="2"/>
  <c r="L19" i="2"/>
  <c r="M19" i="2"/>
  <c r="N19" i="2"/>
  <c r="G25" i="1" s="1"/>
  <c r="G44" i="1" s="1"/>
  <c r="O19" i="2"/>
  <c r="H25" i="1" s="1"/>
  <c r="H44" i="1" s="1"/>
  <c r="P19" i="2"/>
  <c r="I25" i="1" s="1"/>
  <c r="I44" i="1" s="1"/>
  <c r="Q19" i="2"/>
  <c r="J25" i="1" s="1"/>
  <c r="J44" i="1" s="1"/>
  <c r="R19" i="2"/>
  <c r="K25" i="1" s="1"/>
  <c r="K44" i="1" s="1"/>
  <c r="S19" i="2"/>
  <c r="L25" i="1" s="1"/>
  <c r="L44" i="1" s="1"/>
  <c r="T19" i="2"/>
  <c r="M25" i="1" s="1"/>
  <c r="M44" i="1" s="1"/>
  <c r="U19" i="2"/>
  <c r="N25" i="1" s="1"/>
  <c r="N44" i="1" s="1"/>
  <c r="V19" i="2"/>
  <c r="O25" i="1" s="1"/>
  <c r="O44" i="1" s="1"/>
  <c r="W19" i="2"/>
  <c r="P25" i="1" s="1"/>
  <c r="P44" i="1" s="1"/>
  <c r="X19" i="2"/>
  <c r="Q25" i="1" s="1"/>
  <c r="Q44" i="1" s="1"/>
  <c r="Y19" i="2"/>
  <c r="R25" i="1" s="1"/>
  <c r="R44" i="1" s="1"/>
  <c r="Z19" i="2"/>
  <c r="S25" i="1" s="1"/>
  <c r="S44" i="1" s="1"/>
  <c r="AA19" i="2"/>
  <c r="T25" i="1" s="1"/>
  <c r="T44" i="1" s="1"/>
  <c r="AB19" i="2"/>
  <c r="U25" i="1" s="1"/>
  <c r="U44" i="1" s="1"/>
  <c r="AC19" i="2"/>
  <c r="V25" i="1" s="1"/>
  <c r="V44" i="1" s="1"/>
  <c r="AD19" i="2"/>
  <c r="W25" i="1" s="1"/>
  <c r="W44" i="1" s="1"/>
  <c r="AE19" i="2"/>
  <c r="G19" i="2"/>
  <c r="G15" i="3"/>
  <c r="E36" i="1" s="1"/>
  <c r="X36" i="1" s="1"/>
  <c r="G16" i="3"/>
  <c r="E37" i="1" s="1"/>
  <c r="AA37" i="1" s="1"/>
  <c r="G17" i="3"/>
  <c r="E38" i="1" s="1"/>
  <c r="Z38" i="1" s="1"/>
  <c r="G18" i="3"/>
  <c r="E39" i="1" s="1"/>
  <c r="Y39" i="1" s="1"/>
  <c r="G19" i="3"/>
  <c r="E40" i="1" s="1"/>
  <c r="X40" i="1" s="1"/>
  <c r="G20" i="3"/>
  <c r="E41" i="1" s="1"/>
  <c r="AA41" i="1" s="1"/>
  <c r="G21" i="3"/>
  <c r="E42" i="1" s="1"/>
  <c r="Z42" i="1" s="1"/>
  <c r="G14" i="3"/>
  <c r="E35" i="1" s="1"/>
  <c r="Z35" i="1" s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G36" i="1"/>
  <c r="G37" i="1"/>
  <c r="G38" i="1"/>
  <c r="G39" i="1"/>
  <c r="G40" i="1"/>
  <c r="G41" i="1"/>
  <c r="G42" i="1"/>
  <c r="G35" i="1"/>
  <c r="H14" i="7" l="1"/>
  <c r="P14" i="7" s="1"/>
  <c r="H13" i="7"/>
  <c r="P13" i="7" s="1"/>
  <c r="H5" i="7"/>
  <c r="P5" i="7" s="1"/>
  <c r="H4" i="7"/>
  <c r="AN25" i="1"/>
  <c r="AJ25" i="1"/>
  <c r="AF25" i="1"/>
  <c r="AB25" i="1"/>
  <c r="AM25" i="1"/>
  <c r="AI25" i="1"/>
  <c r="AE25" i="1"/>
  <c r="AA25" i="1"/>
  <c r="X25" i="1"/>
  <c r="AL25" i="1"/>
  <c r="AH25" i="1"/>
  <c r="AD25" i="1"/>
  <c r="Z25" i="1"/>
  <c r="AK25" i="1"/>
  <c r="AG25" i="1"/>
  <c r="AC25" i="1"/>
  <c r="Y25" i="1"/>
  <c r="L31" i="1"/>
  <c r="AC31" i="1" s="1"/>
  <c r="L26" i="1"/>
  <c r="AC26" i="1" s="1"/>
  <c r="W26" i="1"/>
  <c r="AN26" i="1" s="1"/>
  <c r="W31" i="1"/>
  <c r="AN31" i="1" s="1"/>
  <c r="S26" i="1"/>
  <c r="AJ26" i="1" s="1"/>
  <c r="S31" i="1"/>
  <c r="AJ31" i="1" s="1"/>
  <c r="O26" i="1"/>
  <c r="AF26" i="1" s="1"/>
  <c r="O31" i="1"/>
  <c r="AF31" i="1" s="1"/>
  <c r="K26" i="1"/>
  <c r="AB26" i="1" s="1"/>
  <c r="K31" i="1"/>
  <c r="AB31" i="1" s="1"/>
  <c r="G31" i="1"/>
  <c r="X31" i="1" s="1"/>
  <c r="G26" i="1"/>
  <c r="X26" i="1" s="1"/>
  <c r="P31" i="1"/>
  <c r="AG31" i="1" s="1"/>
  <c r="P26" i="1"/>
  <c r="AG26" i="1" s="1"/>
  <c r="V31" i="1"/>
  <c r="AM31" i="1" s="1"/>
  <c r="V26" i="1"/>
  <c r="AM26" i="1" s="1"/>
  <c r="R31" i="1"/>
  <c r="AI31" i="1" s="1"/>
  <c r="R26" i="1"/>
  <c r="AI26" i="1" s="1"/>
  <c r="N31" i="1"/>
  <c r="AE31" i="1" s="1"/>
  <c r="N26" i="1"/>
  <c r="AE26" i="1" s="1"/>
  <c r="J31" i="1"/>
  <c r="AA31" i="1" s="1"/>
  <c r="J26" i="1"/>
  <c r="AA26" i="1" s="1"/>
  <c r="T31" i="1"/>
  <c r="AK31" i="1" s="1"/>
  <c r="T26" i="1"/>
  <c r="AK26" i="1" s="1"/>
  <c r="H31" i="1"/>
  <c r="Y31" i="1" s="1"/>
  <c r="H26" i="1"/>
  <c r="Y26" i="1" s="1"/>
  <c r="U31" i="1"/>
  <c r="AL31" i="1" s="1"/>
  <c r="U26" i="1"/>
  <c r="AL26" i="1" s="1"/>
  <c r="Q31" i="1"/>
  <c r="AH31" i="1" s="1"/>
  <c r="Q26" i="1"/>
  <c r="AH26" i="1" s="1"/>
  <c r="M31" i="1"/>
  <c r="AD31" i="1" s="1"/>
  <c r="M26" i="1"/>
  <c r="AD26" i="1" s="1"/>
  <c r="I31" i="1"/>
  <c r="Z31" i="1" s="1"/>
  <c r="I26" i="1"/>
  <c r="Z26" i="1" s="1"/>
  <c r="X35" i="1"/>
  <c r="AK35" i="1"/>
  <c r="AG35" i="1"/>
  <c r="AC35" i="1"/>
  <c r="Y35" i="1"/>
  <c r="AK42" i="1"/>
  <c r="AG42" i="1"/>
  <c r="AC42" i="1"/>
  <c r="Y42" i="1"/>
  <c r="AL41" i="1"/>
  <c r="AH41" i="1"/>
  <c r="AD41" i="1"/>
  <c r="Z41" i="1"/>
  <c r="AM40" i="1"/>
  <c r="AI40" i="1"/>
  <c r="AE40" i="1"/>
  <c r="AA40" i="1"/>
  <c r="AN39" i="1"/>
  <c r="AJ39" i="1"/>
  <c r="AF39" i="1"/>
  <c r="AB39" i="1"/>
  <c r="X39" i="1"/>
  <c r="AK38" i="1"/>
  <c r="AG38" i="1"/>
  <c r="AC38" i="1"/>
  <c r="Y38" i="1"/>
  <c r="AL37" i="1"/>
  <c r="AH37" i="1"/>
  <c r="AD37" i="1"/>
  <c r="Z37" i="1"/>
  <c r="AM36" i="1"/>
  <c r="AI36" i="1"/>
  <c r="AE36" i="1"/>
  <c r="AA36" i="1"/>
  <c r="AN35" i="1"/>
  <c r="AJ35" i="1"/>
  <c r="AF35" i="1"/>
  <c r="AB35" i="1"/>
  <c r="AN42" i="1"/>
  <c r="AJ42" i="1"/>
  <c r="AF42" i="1"/>
  <c r="AB42" i="1"/>
  <c r="X42" i="1"/>
  <c r="AK41" i="1"/>
  <c r="AG41" i="1"/>
  <c r="AC41" i="1"/>
  <c r="Y41" i="1"/>
  <c r="AL40" i="1"/>
  <c r="AH40" i="1"/>
  <c r="AD40" i="1"/>
  <c r="Z40" i="1"/>
  <c r="AM39" i="1"/>
  <c r="AI39" i="1"/>
  <c r="AE39" i="1"/>
  <c r="AA39" i="1"/>
  <c r="AN38" i="1"/>
  <c r="AJ38" i="1"/>
  <c r="AF38" i="1"/>
  <c r="AB38" i="1"/>
  <c r="X38" i="1"/>
  <c r="AK37" i="1"/>
  <c r="AG37" i="1"/>
  <c r="AC37" i="1"/>
  <c r="Y37" i="1"/>
  <c r="AL36" i="1"/>
  <c r="AH36" i="1"/>
  <c r="AD36" i="1"/>
  <c r="Z36" i="1"/>
  <c r="AM35" i="1"/>
  <c r="AI35" i="1"/>
  <c r="AE35" i="1"/>
  <c r="AA35" i="1"/>
  <c r="AM42" i="1"/>
  <c r="AI42" i="1"/>
  <c r="AE42" i="1"/>
  <c r="AA42" i="1"/>
  <c r="AN41" i="1"/>
  <c r="AJ41" i="1"/>
  <c r="AF41" i="1"/>
  <c r="AB41" i="1"/>
  <c r="X41" i="1"/>
  <c r="AK40" i="1"/>
  <c r="AG40" i="1"/>
  <c r="AC40" i="1"/>
  <c r="Y40" i="1"/>
  <c r="AL39" i="1"/>
  <c r="AH39" i="1"/>
  <c r="AD39" i="1"/>
  <c r="Z39" i="1"/>
  <c r="AM38" i="1"/>
  <c r="AI38" i="1"/>
  <c r="AE38" i="1"/>
  <c r="AA38" i="1"/>
  <c r="AN37" i="1"/>
  <c r="AJ37" i="1"/>
  <c r="AF37" i="1"/>
  <c r="AB37" i="1"/>
  <c r="X37" i="1"/>
  <c r="AK36" i="1"/>
  <c r="AG36" i="1"/>
  <c r="AC36" i="1"/>
  <c r="Y36" i="1"/>
  <c r="AL35" i="1"/>
  <c r="AH35" i="1"/>
  <c r="AD35" i="1"/>
  <c r="AL42" i="1"/>
  <c r="AH42" i="1"/>
  <c r="AD42" i="1"/>
  <c r="AM41" i="1"/>
  <c r="AI41" i="1"/>
  <c r="AE41" i="1"/>
  <c r="AN40" i="1"/>
  <c r="AJ40" i="1"/>
  <c r="AF40" i="1"/>
  <c r="AB40" i="1"/>
  <c r="AK39" i="1"/>
  <c r="AG39" i="1"/>
  <c r="AC39" i="1"/>
  <c r="AL38" i="1"/>
  <c r="AH38" i="1"/>
  <c r="AD38" i="1"/>
  <c r="AM37" i="1"/>
  <c r="AI37" i="1"/>
  <c r="AE37" i="1"/>
  <c r="AN36" i="1"/>
  <c r="AJ36" i="1"/>
  <c r="AF36" i="1"/>
  <c r="AB36" i="1"/>
  <c r="P16" i="7" l="1"/>
  <c r="I13" i="7" a="1"/>
  <c r="I14" i="7" s="1"/>
  <c r="J14" i="7" s="1"/>
  <c r="H16" i="7"/>
  <c r="I3" i="7" a="1"/>
  <c r="I3" i="7" s="1"/>
  <c r="J3" i="7" s="1"/>
  <c r="P4" i="7"/>
  <c r="P6" i="7" s="1"/>
  <c r="I13" i="7"/>
  <c r="J13" i="7" s="1"/>
  <c r="H6" i="7"/>
  <c r="B1" i="5"/>
  <c r="B2" i="5" s="1"/>
  <c r="D1" i="4"/>
  <c r="D2" i="4" s="1"/>
  <c r="I15" i="7" l="1"/>
  <c r="J15" i="7" s="1"/>
  <c r="I4" i="7"/>
  <c r="J4" i="7" s="1"/>
  <c r="I5" i="7"/>
  <c r="J5" i="7" s="1"/>
  <c r="J16" i="7"/>
  <c r="K13" i="7" s="1"/>
  <c r="L13" i="7" s="1"/>
  <c r="M26" i="4"/>
  <c r="J17" i="1" s="1"/>
  <c r="AA17" i="1" s="1"/>
  <c r="W30" i="4"/>
  <c r="T21" i="1" s="1"/>
  <c r="AK21" i="1" s="1"/>
  <c r="J27" i="4"/>
  <c r="G18" i="1" s="1"/>
  <c r="X18" i="1" s="1"/>
  <c r="L25" i="4"/>
  <c r="I16" i="1" s="1"/>
  <c r="Z16" i="1" s="1"/>
  <c r="M31" i="4"/>
  <c r="J22" i="1" s="1"/>
  <c r="AA22" i="1" s="1"/>
  <c r="O29" i="4"/>
  <c r="L20" i="1" s="1"/>
  <c r="AC20" i="1" s="1"/>
  <c r="Q27" i="4"/>
  <c r="N18" i="1" s="1"/>
  <c r="AE18" i="1" s="1"/>
  <c r="L31" i="4"/>
  <c r="I22" i="1" s="1"/>
  <c r="Z22" i="1" s="1"/>
  <c r="J29" i="4"/>
  <c r="G20" i="1" s="1"/>
  <c r="X20" i="1" s="1"/>
  <c r="J24" i="4"/>
  <c r="G15" i="1" s="1"/>
  <c r="X15" i="1" s="1"/>
  <c r="K24" i="4"/>
  <c r="H15" i="1" s="1"/>
  <c r="Y15" i="1" s="1"/>
  <c r="K31" i="4"/>
  <c r="H22" i="1" s="1"/>
  <c r="Y22" i="1" s="1"/>
  <c r="L30" i="4"/>
  <c r="I21" i="1" s="1"/>
  <c r="Z21" i="1" s="1"/>
  <c r="M29" i="4"/>
  <c r="J20" i="1" s="1"/>
  <c r="AA20" i="1" s="1"/>
  <c r="N28" i="4"/>
  <c r="K19" i="1" s="1"/>
  <c r="AB19" i="1" s="1"/>
  <c r="O27" i="4"/>
  <c r="L18" i="1" s="1"/>
  <c r="AC18" i="1" s="1"/>
  <c r="P26" i="4"/>
  <c r="M17" i="1" s="1"/>
  <c r="AD17" i="1" s="1"/>
  <c r="Q25" i="4"/>
  <c r="N16" i="1" s="1"/>
  <c r="AE16" i="1" s="1"/>
  <c r="L27" i="4"/>
  <c r="I18" i="1" s="1"/>
  <c r="Z18" i="1" s="1"/>
  <c r="J25" i="4"/>
  <c r="G16" i="1" s="1"/>
  <c r="X16" i="1" s="1"/>
  <c r="W24" i="4"/>
  <c r="T15" i="1" s="1"/>
  <c r="AK15" i="1" s="1"/>
  <c r="W31" i="4"/>
  <c r="T22" i="1" s="1"/>
  <c r="AK22" i="1" s="1"/>
  <c r="X30" i="4"/>
  <c r="U21" i="1" s="1"/>
  <c r="AL21" i="1" s="1"/>
  <c r="Y29" i="4"/>
  <c r="V20" i="1" s="1"/>
  <c r="AM20" i="1" s="1"/>
  <c r="Z28" i="4"/>
  <c r="W19" i="1" s="1"/>
  <c r="AN19" i="1" s="1"/>
  <c r="J28" i="4"/>
  <c r="G19" i="1" s="1"/>
  <c r="X19" i="1" s="1"/>
  <c r="K27" i="4"/>
  <c r="H18" i="1" s="1"/>
  <c r="Y18" i="1" s="1"/>
  <c r="L26" i="4"/>
  <c r="I17" i="1" s="1"/>
  <c r="Z17" i="1" s="1"/>
  <c r="M25" i="4"/>
  <c r="J16" i="1" s="1"/>
  <c r="AA16" i="1" s="1"/>
  <c r="N24" i="4"/>
  <c r="K15" i="1" s="1"/>
  <c r="AB15" i="1" s="1"/>
  <c r="N31" i="4"/>
  <c r="K22" i="1" s="1"/>
  <c r="AB22" i="1" s="1"/>
  <c r="O30" i="4"/>
  <c r="L21" i="1" s="1"/>
  <c r="AC21" i="1" s="1"/>
  <c r="P29" i="4"/>
  <c r="M20" i="1" s="1"/>
  <c r="AD20" i="1" s="1"/>
  <c r="Q28" i="4"/>
  <c r="N19" i="1" s="1"/>
  <c r="AE19" i="1" s="1"/>
  <c r="R27" i="4"/>
  <c r="O18" i="1" s="1"/>
  <c r="AF18" i="1" s="1"/>
  <c r="S26" i="4"/>
  <c r="P17" i="1" s="1"/>
  <c r="AG17" i="1" s="1"/>
  <c r="T25" i="4"/>
  <c r="Q16" i="1" s="1"/>
  <c r="AH16" i="1" s="1"/>
  <c r="U24" i="4"/>
  <c r="R15" i="1" s="1"/>
  <c r="AI15" i="1" s="1"/>
  <c r="U31" i="4"/>
  <c r="R22" i="1" s="1"/>
  <c r="AI22" i="1" s="1"/>
  <c r="V30" i="4"/>
  <c r="S21" i="1" s="1"/>
  <c r="AJ21" i="1" s="1"/>
  <c r="W29" i="4"/>
  <c r="T20" i="1" s="1"/>
  <c r="AK20" i="1" s="1"/>
  <c r="X28" i="4"/>
  <c r="U19" i="1" s="1"/>
  <c r="AL19" i="1" s="1"/>
  <c r="Y27" i="4"/>
  <c r="V18" i="1" s="1"/>
  <c r="AM18" i="1" s="1"/>
  <c r="Z26" i="4"/>
  <c r="W17" i="1" s="1"/>
  <c r="AN17" i="1" s="1"/>
  <c r="J26" i="4"/>
  <c r="G17" i="1" s="1"/>
  <c r="X17" i="1" s="1"/>
  <c r="K25" i="4"/>
  <c r="H16" i="1" s="1"/>
  <c r="Y16" i="1" s="1"/>
  <c r="X31" i="4"/>
  <c r="U22" i="1" s="1"/>
  <c r="AL22" i="1" s="1"/>
  <c r="U30" i="4"/>
  <c r="R21" i="1" s="1"/>
  <c r="AI21" i="1" s="1"/>
  <c r="R29" i="4"/>
  <c r="O20" i="1" s="1"/>
  <c r="AF20" i="1" s="1"/>
  <c r="O28" i="4"/>
  <c r="L19" i="1" s="1"/>
  <c r="AC19" i="1" s="1"/>
  <c r="Y26" i="4"/>
  <c r="V17" i="1" s="1"/>
  <c r="AM17" i="1" s="1"/>
  <c r="V25" i="4"/>
  <c r="S16" i="1" s="1"/>
  <c r="AJ16" i="1" s="1"/>
  <c r="M30" i="4"/>
  <c r="J21" i="1" s="1"/>
  <c r="AA21" i="1" s="1"/>
  <c r="K28" i="4"/>
  <c r="H19" i="1" s="1"/>
  <c r="Y19" i="1" s="1"/>
  <c r="S24" i="4"/>
  <c r="P15" i="1" s="1"/>
  <c r="AG15" i="1" s="1"/>
  <c r="S31" i="4"/>
  <c r="P22" i="1" s="1"/>
  <c r="AG22" i="1" s="1"/>
  <c r="T30" i="4"/>
  <c r="Q21" i="1" s="1"/>
  <c r="AH21" i="1" s="1"/>
  <c r="U29" i="4"/>
  <c r="R20" i="1" s="1"/>
  <c r="AI20" i="1" s="1"/>
  <c r="V28" i="4"/>
  <c r="S19" i="1" s="1"/>
  <c r="AJ19" i="1" s="1"/>
  <c r="W27" i="4"/>
  <c r="T18" i="1" s="1"/>
  <c r="AK18" i="1" s="1"/>
  <c r="X26" i="4"/>
  <c r="U17" i="1" s="1"/>
  <c r="AL17" i="1" s="1"/>
  <c r="Y25" i="4"/>
  <c r="V16" i="1" s="1"/>
  <c r="AM16" i="1" s="1"/>
  <c r="Z24" i="4"/>
  <c r="W15" i="1" s="1"/>
  <c r="AN15" i="1" s="1"/>
  <c r="Z31" i="4"/>
  <c r="W22" i="1" s="1"/>
  <c r="AN22" i="1" s="1"/>
  <c r="J31" i="4"/>
  <c r="G22" i="1" s="1"/>
  <c r="X22" i="1" s="1"/>
  <c r="K30" i="4"/>
  <c r="H21" i="1" s="1"/>
  <c r="Y21" i="1" s="1"/>
  <c r="L29" i="4"/>
  <c r="I20" i="1" s="1"/>
  <c r="Z20" i="1" s="1"/>
  <c r="M28" i="4"/>
  <c r="J19" i="1" s="1"/>
  <c r="AA19" i="1" s="1"/>
  <c r="N27" i="4"/>
  <c r="K18" i="1" s="1"/>
  <c r="AB18" i="1" s="1"/>
  <c r="O26" i="4"/>
  <c r="L17" i="1" s="1"/>
  <c r="AC17" i="1" s="1"/>
  <c r="P25" i="4"/>
  <c r="M16" i="1" s="1"/>
  <c r="AD16" i="1" s="1"/>
  <c r="Q24" i="4"/>
  <c r="N15" i="1" s="1"/>
  <c r="AE15" i="1" s="1"/>
  <c r="Q31" i="4"/>
  <c r="N22" i="1" s="1"/>
  <c r="AE22" i="1" s="1"/>
  <c r="R30" i="4"/>
  <c r="O21" i="1" s="1"/>
  <c r="AF21" i="1" s="1"/>
  <c r="S29" i="4"/>
  <c r="P20" i="1" s="1"/>
  <c r="AG20" i="1" s="1"/>
  <c r="T28" i="4"/>
  <c r="Q19" i="1" s="1"/>
  <c r="AH19" i="1" s="1"/>
  <c r="U27" i="4"/>
  <c r="R18" i="1" s="1"/>
  <c r="AI18" i="1" s="1"/>
  <c r="V26" i="4"/>
  <c r="S17" i="1" s="1"/>
  <c r="AJ17" i="1" s="1"/>
  <c r="W25" i="4"/>
  <c r="T16" i="1" s="1"/>
  <c r="AK16" i="1" s="1"/>
  <c r="X24" i="4"/>
  <c r="U15" i="1" s="1"/>
  <c r="AL15" i="1" s="1"/>
  <c r="T31" i="4"/>
  <c r="Q22" i="1" s="1"/>
  <c r="AH22" i="1" s="1"/>
  <c r="Q30" i="4"/>
  <c r="N21" i="1" s="1"/>
  <c r="AE21" i="1" s="1"/>
  <c r="N29" i="4"/>
  <c r="K20" i="1" s="1"/>
  <c r="AB20" i="1" s="1"/>
  <c r="X27" i="4"/>
  <c r="U18" i="1" s="1"/>
  <c r="AL18" i="1" s="1"/>
  <c r="U26" i="4"/>
  <c r="R17" i="1" s="1"/>
  <c r="AI17" i="1" s="1"/>
  <c r="R25" i="4"/>
  <c r="O16" i="1" s="1"/>
  <c r="AF16" i="1" s="1"/>
  <c r="L24" i="4"/>
  <c r="I15" i="1" s="1"/>
  <c r="Z15" i="1" s="1"/>
  <c r="O24" i="4"/>
  <c r="L15" i="1" s="1"/>
  <c r="AC15" i="1" s="1"/>
  <c r="O31" i="4"/>
  <c r="L22" i="1" s="1"/>
  <c r="AC22" i="1" s="1"/>
  <c r="P30" i="4"/>
  <c r="M21" i="1" s="1"/>
  <c r="AD21" i="1" s="1"/>
  <c r="Q29" i="4"/>
  <c r="N20" i="1" s="1"/>
  <c r="AE20" i="1" s="1"/>
  <c r="R28" i="4"/>
  <c r="O19" i="1" s="1"/>
  <c r="AF19" i="1" s="1"/>
  <c r="S27" i="4"/>
  <c r="P18" i="1" s="1"/>
  <c r="AG18" i="1" s="1"/>
  <c r="T26" i="4"/>
  <c r="Q17" i="1" s="1"/>
  <c r="AH17" i="1" s="1"/>
  <c r="U25" i="4"/>
  <c r="R16" i="1" s="1"/>
  <c r="AI16" i="1" s="1"/>
  <c r="V24" i="4"/>
  <c r="S15" i="1" s="1"/>
  <c r="AJ15" i="1" s="1"/>
  <c r="V31" i="4"/>
  <c r="S22" i="1" s="1"/>
  <c r="AJ22" i="1" s="1"/>
  <c r="X29" i="4"/>
  <c r="U20" i="1" s="1"/>
  <c r="AL20" i="1" s="1"/>
  <c r="Y28" i="4"/>
  <c r="V19" i="1" s="1"/>
  <c r="AM19" i="1" s="1"/>
  <c r="Z27" i="4"/>
  <c r="W18" i="1" s="1"/>
  <c r="AN18" i="1" s="1"/>
  <c r="K26" i="4"/>
  <c r="H17" i="1" s="1"/>
  <c r="Y17" i="1" s="1"/>
  <c r="M24" i="4"/>
  <c r="J15" i="1" s="1"/>
  <c r="AA15" i="1" s="1"/>
  <c r="N30" i="4"/>
  <c r="K21" i="1" s="1"/>
  <c r="AB21" i="1" s="1"/>
  <c r="T29" i="4"/>
  <c r="Q20" i="1" s="1"/>
  <c r="AH20" i="1" s="1"/>
  <c r="X25" i="4"/>
  <c r="U16" i="1" s="1"/>
  <c r="AL16" i="1" s="1"/>
  <c r="J30" i="4"/>
  <c r="G21" i="1" s="1"/>
  <c r="X21" i="1" s="1"/>
  <c r="M27" i="4"/>
  <c r="J18" i="1" s="1"/>
  <c r="AA18" i="1" s="1"/>
  <c r="O25" i="4"/>
  <c r="L16" i="1" s="1"/>
  <c r="AC16" i="1" s="1"/>
  <c r="Y30" i="4"/>
  <c r="V21" i="1" s="1"/>
  <c r="AM21" i="1" s="1"/>
  <c r="S28" i="4"/>
  <c r="P19" i="1" s="1"/>
  <c r="AG19" i="1" s="1"/>
  <c r="Z25" i="4"/>
  <c r="W16" i="1" s="1"/>
  <c r="AN16" i="1" s="1"/>
  <c r="T24" i="4"/>
  <c r="Q15" i="1" s="1"/>
  <c r="AH15" i="1" s="1"/>
  <c r="N25" i="4"/>
  <c r="K16" i="1" s="1"/>
  <c r="AB16" i="1" s="1"/>
  <c r="R24" i="4"/>
  <c r="O15" i="1" s="1"/>
  <c r="AF15" i="1" s="1"/>
  <c r="U28" i="4"/>
  <c r="R19" i="1" s="1"/>
  <c r="AI19" i="1" s="1"/>
  <c r="Y24" i="4"/>
  <c r="V15" i="1" s="1"/>
  <c r="AM15" i="1" s="1"/>
  <c r="K29" i="4"/>
  <c r="H20" i="1" s="1"/>
  <c r="Y20" i="1" s="1"/>
  <c r="R26" i="4"/>
  <c r="O17" i="1" s="1"/>
  <c r="AF17" i="1" s="1"/>
  <c r="Z29" i="4"/>
  <c r="W20" i="1" s="1"/>
  <c r="AN20" i="1" s="1"/>
  <c r="T27" i="4"/>
  <c r="Q18" i="1" s="1"/>
  <c r="AH18" i="1" s="1"/>
  <c r="R31" i="4"/>
  <c r="O22" i="1" s="1"/>
  <c r="AF22" i="1" s="1"/>
  <c r="V27" i="4"/>
  <c r="S18" i="1" s="1"/>
  <c r="AJ18" i="1" s="1"/>
  <c r="Y31" i="4"/>
  <c r="V22" i="1" s="1"/>
  <c r="AM22" i="1" s="1"/>
  <c r="P28" i="4"/>
  <c r="M19" i="1" s="1"/>
  <c r="AD19" i="1" s="1"/>
  <c r="N26" i="4"/>
  <c r="K17" i="1" s="1"/>
  <c r="AB17" i="1" s="1"/>
  <c r="P24" i="4"/>
  <c r="M15" i="1" s="1"/>
  <c r="AD15" i="1" s="1"/>
  <c r="V29" i="4"/>
  <c r="S20" i="1" s="1"/>
  <c r="AJ20" i="1" s="1"/>
  <c r="P27" i="4"/>
  <c r="M18" i="1" s="1"/>
  <c r="AD18" i="1" s="1"/>
  <c r="S30" i="4"/>
  <c r="P21" i="1" s="1"/>
  <c r="AG21" i="1" s="1"/>
  <c r="W26" i="4"/>
  <c r="T17" i="1" s="1"/>
  <c r="AK17" i="1" s="1"/>
  <c r="Z30" i="4"/>
  <c r="W21" i="1" s="1"/>
  <c r="AN21" i="1" s="1"/>
  <c r="L28" i="4"/>
  <c r="I19" i="1" s="1"/>
  <c r="Z19" i="1" s="1"/>
  <c r="S25" i="4"/>
  <c r="P16" i="1" s="1"/>
  <c r="AG16" i="1" s="1"/>
  <c r="P31" i="4"/>
  <c r="M22" i="1" s="1"/>
  <c r="AD22" i="1" s="1"/>
  <c r="W28" i="4"/>
  <c r="T19" i="1" s="1"/>
  <c r="AK19" i="1" s="1"/>
  <c r="Q26" i="4"/>
  <c r="N17" i="1" s="1"/>
  <c r="AE17" i="1" s="1"/>
  <c r="H8" i="5"/>
  <c r="H23" i="1" s="1"/>
  <c r="Y23" i="1" s="1"/>
  <c r="L8" i="5"/>
  <c r="L23" i="1" s="1"/>
  <c r="AC23" i="1" s="1"/>
  <c r="P8" i="5"/>
  <c r="P23" i="1" s="1"/>
  <c r="AG23" i="1" s="1"/>
  <c r="T8" i="5"/>
  <c r="T23" i="1" s="1"/>
  <c r="AK23" i="1" s="1"/>
  <c r="G8" i="5"/>
  <c r="G23" i="1" s="1"/>
  <c r="X23" i="1" s="1"/>
  <c r="J8" i="5"/>
  <c r="J23" i="1" s="1"/>
  <c r="AA23" i="1" s="1"/>
  <c r="R8" i="5"/>
  <c r="R23" i="1" s="1"/>
  <c r="AI23" i="1" s="1"/>
  <c r="O8" i="5"/>
  <c r="O23" i="1" s="1"/>
  <c r="AF23" i="1" s="1"/>
  <c r="W8" i="5"/>
  <c r="W23" i="1" s="1"/>
  <c r="AN23" i="1" s="1"/>
  <c r="I8" i="5"/>
  <c r="I23" i="1" s="1"/>
  <c r="Z23" i="1" s="1"/>
  <c r="M8" i="5"/>
  <c r="M23" i="1" s="1"/>
  <c r="AD23" i="1" s="1"/>
  <c r="Q8" i="5"/>
  <c r="Q23" i="1" s="1"/>
  <c r="AH23" i="1" s="1"/>
  <c r="U8" i="5"/>
  <c r="U23" i="1" s="1"/>
  <c r="AL23" i="1" s="1"/>
  <c r="N8" i="5"/>
  <c r="N23" i="1" s="1"/>
  <c r="AE23" i="1" s="1"/>
  <c r="V8" i="5"/>
  <c r="V23" i="1" s="1"/>
  <c r="AM23" i="1" s="1"/>
  <c r="K8" i="5"/>
  <c r="K23" i="1" s="1"/>
  <c r="AB23" i="1" s="1"/>
  <c r="S8" i="5"/>
  <c r="S23" i="1" s="1"/>
  <c r="AJ23" i="1" s="1"/>
  <c r="F44" i="1"/>
  <c r="F31" i="1"/>
  <c r="F26" i="1"/>
  <c r="F25" i="1"/>
  <c r="D55" i="1"/>
  <c r="AA55" i="1" l="1"/>
  <c r="AE55" i="1"/>
  <c r="AI55" i="1"/>
  <c r="AM55" i="1"/>
  <c r="AH55" i="1"/>
  <c r="AB55" i="1"/>
  <c r="AF55" i="1"/>
  <c r="AJ55" i="1"/>
  <c r="AN55" i="1"/>
  <c r="AL55" i="1"/>
  <c r="Y55" i="1"/>
  <c r="AC55" i="1"/>
  <c r="AG55" i="1"/>
  <c r="AK55" i="1"/>
  <c r="X55" i="1"/>
  <c r="AD55" i="1"/>
  <c r="Z55" i="1"/>
  <c r="L14" i="7"/>
  <c r="C17" i="7" s="1"/>
  <c r="J6" i="7"/>
  <c r="K3" i="7" s="1"/>
  <c r="L3" i="7" s="1"/>
  <c r="E53" i="1"/>
  <c r="E1" i="2"/>
  <c r="L4" i="7" l="1"/>
  <c r="C7" i="7" s="1"/>
  <c r="E44" i="1"/>
  <c r="Y53" i="1"/>
  <c r="Y62" i="1" s="1"/>
  <c r="AC53" i="1"/>
  <c r="AC62" i="1" s="1"/>
  <c r="AG53" i="1"/>
  <c r="AG62" i="1" s="1"/>
  <c r="AK53" i="1"/>
  <c r="AK62" i="1" s="1"/>
  <c r="X53" i="1"/>
  <c r="X62" i="1" s="1"/>
  <c r="Z53" i="1"/>
  <c r="Z62" i="1" s="1"/>
  <c r="AD53" i="1"/>
  <c r="AD62" i="1" s="1"/>
  <c r="AH53" i="1"/>
  <c r="AH62" i="1" s="1"/>
  <c r="AL53" i="1"/>
  <c r="AL62" i="1" s="1"/>
  <c r="AE53" i="1"/>
  <c r="AE62" i="1" s="1"/>
  <c r="AI53" i="1"/>
  <c r="AI62" i="1" s="1"/>
  <c r="AB53" i="1"/>
  <c r="AB62" i="1" s="1"/>
  <c r="AF53" i="1"/>
  <c r="AF62" i="1" s="1"/>
  <c r="AJ53" i="1"/>
  <c r="AJ62" i="1" s="1"/>
  <c r="AN53" i="1"/>
  <c r="AN62" i="1" s="1"/>
  <c r="AA53" i="1"/>
  <c r="AA62" i="1" s="1"/>
  <c r="AM53" i="1"/>
  <c r="AM62" i="1" s="1"/>
  <c r="H3" i="2"/>
  <c r="H16" i="2"/>
  <c r="D8" i="1" s="1"/>
  <c r="J58" i="1"/>
  <c r="H15" i="2"/>
  <c r="D7" i="1" s="1"/>
  <c r="W13" i="2"/>
  <c r="AE10" i="2"/>
  <c r="O8" i="2"/>
  <c r="W5" i="2"/>
  <c r="AE12" i="2"/>
  <c r="O10" i="2"/>
  <c r="W7" i="2"/>
  <c r="AE4" i="2"/>
  <c r="H2" i="2"/>
  <c r="O12" i="2"/>
  <c r="W9" i="2"/>
  <c r="AE6" i="2"/>
  <c r="O4" i="2"/>
  <c r="P2" i="2"/>
  <c r="W11" i="2"/>
  <c r="AE8" i="2"/>
  <c r="O6" i="2"/>
  <c r="W3" i="2"/>
  <c r="AB2" i="2"/>
  <c r="L2" i="2"/>
  <c r="S13" i="2"/>
  <c r="AA12" i="2"/>
  <c r="K12" i="2"/>
  <c r="S11" i="2"/>
  <c r="AA10" i="2"/>
  <c r="K10" i="2"/>
  <c r="S9" i="2"/>
  <c r="AA8" i="2"/>
  <c r="K8" i="2"/>
  <c r="S7" i="2"/>
  <c r="AA6" i="2"/>
  <c r="K6" i="2"/>
  <c r="S5" i="2"/>
  <c r="AA4" i="2"/>
  <c r="K4" i="2"/>
  <c r="S3" i="2"/>
  <c r="X2" i="2"/>
  <c r="AE13" i="2"/>
  <c r="O13" i="2"/>
  <c r="W12" i="2"/>
  <c r="AE11" i="2"/>
  <c r="O11" i="2"/>
  <c r="W10" i="2"/>
  <c r="AE9" i="2"/>
  <c r="O9" i="2"/>
  <c r="W8" i="2"/>
  <c r="AE7" i="2"/>
  <c r="O7" i="2"/>
  <c r="W6" i="2"/>
  <c r="AE5" i="2"/>
  <c r="O5" i="2"/>
  <c r="W4" i="2"/>
  <c r="AE3" i="2"/>
  <c r="O3" i="2"/>
  <c r="T2" i="2"/>
  <c r="AA13" i="2"/>
  <c r="K13" i="2"/>
  <c r="S12" i="2"/>
  <c r="AA11" i="2"/>
  <c r="K11" i="2"/>
  <c r="S10" i="2"/>
  <c r="AA9" i="2"/>
  <c r="K9" i="2"/>
  <c r="S8" i="2"/>
  <c r="AA7" i="2"/>
  <c r="K7" i="2"/>
  <c r="S6" i="2"/>
  <c r="AA5" i="2"/>
  <c r="K5" i="2"/>
  <c r="S4" i="2"/>
  <c r="AA3" i="2"/>
  <c r="K3" i="2"/>
  <c r="AE2" i="2"/>
  <c r="AA2" i="2"/>
  <c r="W2" i="2"/>
  <c r="S2" i="2"/>
  <c r="O2" i="2"/>
  <c r="K2" i="2"/>
  <c r="AD13" i="2"/>
  <c r="Z13" i="2"/>
  <c r="V13" i="2"/>
  <c r="R13" i="2"/>
  <c r="N13" i="2"/>
  <c r="J13" i="2"/>
  <c r="AD12" i="2"/>
  <c r="Z12" i="2"/>
  <c r="V12" i="2"/>
  <c r="R12" i="2"/>
  <c r="N12" i="2"/>
  <c r="J12" i="2"/>
  <c r="AD11" i="2"/>
  <c r="Z11" i="2"/>
  <c r="V11" i="2"/>
  <c r="R11" i="2"/>
  <c r="N11" i="2"/>
  <c r="J11" i="2"/>
  <c r="AD10" i="2"/>
  <c r="Z10" i="2"/>
  <c r="V10" i="2"/>
  <c r="R10" i="2"/>
  <c r="N10" i="2"/>
  <c r="J10" i="2"/>
  <c r="AD9" i="2"/>
  <c r="Z9" i="2"/>
  <c r="V9" i="2"/>
  <c r="R9" i="2"/>
  <c r="N9" i="2"/>
  <c r="J9" i="2"/>
  <c r="AD8" i="2"/>
  <c r="Z8" i="2"/>
  <c r="V8" i="2"/>
  <c r="R8" i="2"/>
  <c r="N8" i="2"/>
  <c r="J8" i="2"/>
  <c r="AD7" i="2"/>
  <c r="Z7" i="2"/>
  <c r="V7" i="2"/>
  <c r="R7" i="2"/>
  <c r="N7" i="2"/>
  <c r="J7" i="2"/>
  <c r="AD6" i="2"/>
  <c r="Z6" i="2"/>
  <c r="V6" i="2"/>
  <c r="R6" i="2"/>
  <c r="N6" i="2"/>
  <c r="J6" i="2"/>
  <c r="AD5" i="2"/>
  <c r="Z5" i="2"/>
  <c r="V5" i="2"/>
  <c r="R5" i="2"/>
  <c r="N5" i="2"/>
  <c r="J5" i="2"/>
  <c r="AD4" i="2"/>
  <c r="Z4" i="2"/>
  <c r="V4" i="2"/>
  <c r="R4" i="2"/>
  <c r="N4" i="2"/>
  <c r="J4" i="2"/>
  <c r="AD3" i="2"/>
  <c r="Z3" i="2"/>
  <c r="V3" i="2"/>
  <c r="R3" i="2"/>
  <c r="N3" i="2"/>
  <c r="J3" i="2"/>
  <c r="AD2" i="2"/>
  <c r="Z2" i="2"/>
  <c r="V2" i="2"/>
  <c r="R2" i="2"/>
  <c r="N2" i="2"/>
  <c r="J2" i="2"/>
  <c r="AC13" i="2"/>
  <c r="Y13" i="2"/>
  <c r="U13" i="2"/>
  <c r="Q13" i="2"/>
  <c r="M13" i="2"/>
  <c r="I13" i="2"/>
  <c r="AC12" i="2"/>
  <c r="Y12" i="2"/>
  <c r="U12" i="2"/>
  <c r="Q12" i="2"/>
  <c r="M12" i="2"/>
  <c r="I12" i="2"/>
  <c r="AC11" i="2"/>
  <c r="Y11" i="2"/>
  <c r="U11" i="2"/>
  <c r="Q11" i="2"/>
  <c r="M11" i="2"/>
  <c r="I11" i="2"/>
  <c r="AC10" i="2"/>
  <c r="Y10" i="2"/>
  <c r="U10" i="2"/>
  <c r="Q10" i="2"/>
  <c r="M10" i="2"/>
  <c r="I10" i="2"/>
  <c r="AC9" i="2"/>
  <c r="Y9" i="2"/>
  <c r="U9" i="2"/>
  <c r="Q9" i="2"/>
  <c r="M9" i="2"/>
  <c r="I9" i="2"/>
  <c r="AC8" i="2"/>
  <c r="Y8" i="2"/>
  <c r="U8" i="2"/>
  <c r="Q8" i="2"/>
  <c r="M8" i="2"/>
  <c r="I8" i="2"/>
  <c r="AC7" i="2"/>
  <c r="Y7" i="2"/>
  <c r="U7" i="2"/>
  <c r="Q7" i="2"/>
  <c r="M7" i="2"/>
  <c r="I7" i="2"/>
  <c r="AC6" i="2"/>
  <c r="Y6" i="2"/>
  <c r="U6" i="2"/>
  <c r="Q6" i="2"/>
  <c r="M6" i="2"/>
  <c r="I6" i="2"/>
  <c r="AC5" i="2"/>
  <c r="Y5" i="2"/>
  <c r="U5" i="2"/>
  <c r="Q5" i="2"/>
  <c r="M5" i="2"/>
  <c r="I5" i="2"/>
  <c r="AC4" i="2"/>
  <c r="Y4" i="2"/>
  <c r="U4" i="2"/>
  <c r="Q4" i="2"/>
  <c r="M4" i="2"/>
  <c r="I4" i="2"/>
  <c r="AC3" i="2"/>
  <c r="Y3" i="2"/>
  <c r="U3" i="2"/>
  <c r="Q3" i="2"/>
  <c r="M3" i="2"/>
  <c r="I3" i="2"/>
  <c r="AC2" i="2"/>
  <c r="Y2" i="2"/>
  <c r="U2" i="2"/>
  <c r="Q2" i="2"/>
  <c r="M2" i="2"/>
  <c r="I2" i="2"/>
  <c r="AB13" i="2"/>
  <c r="X13" i="2"/>
  <c r="T13" i="2"/>
  <c r="P13" i="2"/>
  <c r="L13" i="2"/>
  <c r="H13" i="2"/>
  <c r="AB12" i="2"/>
  <c r="X12" i="2"/>
  <c r="T12" i="2"/>
  <c r="P12" i="2"/>
  <c r="L12" i="2"/>
  <c r="H12" i="2"/>
  <c r="AB11" i="2"/>
  <c r="X11" i="2"/>
  <c r="T11" i="2"/>
  <c r="P11" i="2"/>
  <c r="L11" i="2"/>
  <c r="H11" i="2"/>
  <c r="AB10" i="2"/>
  <c r="X10" i="2"/>
  <c r="T10" i="2"/>
  <c r="P10" i="2"/>
  <c r="L10" i="2"/>
  <c r="H10" i="2"/>
  <c r="AB9" i="2"/>
  <c r="X9" i="2"/>
  <c r="T9" i="2"/>
  <c r="P9" i="2"/>
  <c r="L9" i="2"/>
  <c r="H9" i="2"/>
  <c r="AB8" i="2"/>
  <c r="X8" i="2"/>
  <c r="T8" i="2"/>
  <c r="P8" i="2"/>
  <c r="L8" i="2"/>
  <c r="H8" i="2"/>
  <c r="AB7" i="2"/>
  <c r="X7" i="2"/>
  <c r="T7" i="2"/>
  <c r="P7" i="2"/>
  <c r="L7" i="2"/>
  <c r="H7" i="2"/>
  <c r="AB6" i="2"/>
  <c r="X6" i="2"/>
  <c r="T6" i="2"/>
  <c r="P6" i="2"/>
  <c r="L6" i="2"/>
  <c r="H6" i="2"/>
  <c r="AB5" i="2"/>
  <c r="X5" i="2"/>
  <c r="T5" i="2"/>
  <c r="P5" i="2"/>
  <c r="L5" i="2"/>
  <c r="H5" i="2"/>
  <c r="AB4" i="2"/>
  <c r="X4" i="2"/>
  <c r="T4" i="2"/>
  <c r="P4" i="2"/>
  <c r="L4" i="2"/>
  <c r="H4" i="2"/>
  <c r="AB3" i="2"/>
  <c r="X3" i="2"/>
  <c r="T3" i="2"/>
  <c r="P3" i="2"/>
  <c r="L3" i="2"/>
  <c r="P48" i="1"/>
  <c r="Q48" i="1"/>
  <c r="L48" i="1"/>
  <c r="W48" i="1"/>
  <c r="S48" i="1"/>
  <c r="T48" i="1"/>
  <c r="O48" i="1"/>
  <c r="M48" i="1"/>
  <c r="R48" i="1"/>
  <c r="G48" i="1"/>
  <c r="J48" i="1"/>
  <c r="N48" i="1"/>
  <c r="U48" i="1"/>
  <c r="K48" i="1"/>
  <c r="V48" i="1"/>
  <c r="I48" i="1"/>
  <c r="H48" i="1"/>
  <c r="AB44" i="1" l="1"/>
  <c r="AB60" i="1" s="1"/>
  <c r="AB64" i="1" s="1"/>
  <c r="AF44" i="1"/>
  <c r="AF60" i="1" s="1"/>
  <c r="AF64" i="1" s="1"/>
  <c r="AJ44" i="1"/>
  <c r="AJ60" i="1" s="1"/>
  <c r="AJ64" i="1" s="1"/>
  <c r="AN44" i="1"/>
  <c r="AN60" i="1" s="1"/>
  <c r="AN64" i="1" s="1"/>
  <c r="AA44" i="1"/>
  <c r="AA60" i="1" s="1"/>
  <c r="AA64" i="1" s="1"/>
  <c r="AI44" i="1"/>
  <c r="AI60" i="1" s="1"/>
  <c r="AI64" i="1" s="1"/>
  <c r="Y44" i="1"/>
  <c r="Y60" i="1" s="1"/>
  <c r="Y64" i="1" s="1"/>
  <c r="AC44" i="1"/>
  <c r="AC60" i="1" s="1"/>
  <c r="AC64" i="1" s="1"/>
  <c r="AG44" i="1"/>
  <c r="AG60" i="1" s="1"/>
  <c r="AG64" i="1" s="1"/>
  <c r="AK44" i="1"/>
  <c r="AK60" i="1" s="1"/>
  <c r="AK64" i="1" s="1"/>
  <c r="X44" i="1"/>
  <c r="X60" i="1" s="1"/>
  <c r="X64" i="1" s="1"/>
  <c r="AE44" i="1"/>
  <c r="AE60" i="1" s="1"/>
  <c r="AE64" i="1" s="1"/>
  <c r="AM44" i="1"/>
  <c r="AM60" i="1" s="1"/>
  <c r="AM64" i="1" s="1"/>
  <c r="Z44" i="1"/>
  <c r="Z60" i="1" s="1"/>
  <c r="Z64" i="1" s="1"/>
  <c r="AD44" i="1"/>
  <c r="AD60" i="1" s="1"/>
  <c r="AD64" i="1" s="1"/>
  <c r="AH44" i="1"/>
  <c r="AH60" i="1" s="1"/>
  <c r="AH64" i="1" s="1"/>
  <c r="AL44" i="1"/>
  <c r="AL60" i="1" s="1"/>
  <c r="AL64" i="1" s="1"/>
  <c r="Z48" i="1"/>
  <c r="Z66" i="1" s="1"/>
  <c r="Y48" i="1"/>
  <c r="Y66" i="1" s="1"/>
  <c r="AA48" i="1"/>
  <c r="AA66" i="1" s="1"/>
  <c r="F48" i="1"/>
  <c r="AG48" i="1" s="1"/>
  <c r="AG66" i="1" s="1"/>
  <c r="Z58" i="1"/>
  <c r="Z68" i="1" s="1"/>
  <c r="AD58" i="1"/>
  <c r="AD68" i="1" s="1"/>
  <c r="AH58" i="1"/>
  <c r="AH68" i="1" s="1"/>
  <c r="AL58" i="1"/>
  <c r="AL68" i="1" s="1"/>
  <c r="AE58" i="1"/>
  <c r="AE68" i="1" s="1"/>
  <c r="AI58" i="1"/>
  <c r="AI68" i="1" s="1"/>
  <c r="AM58" i="1"/>
  <c r="AM68" i="1" s="1"/>
  <c r="AB58" i="1"/>
  <c r="AB68" i="1" s="1"/>
  <c r="AF58" i="1"/>
  <c r="AF68" i="1" s="1"/>
  <c r="AN58" i="1"/>
  <c r="AN68" i="1" s="1"/>
  <c r="AC58" i="1"/>
  <c r="AC68" i="1" s="1"/>
  <c r="AK58" i="1"/>
  <c r="AK68" i="1" s="1"/>
  <c r="AA58" i="1"/>
  <c r="AA68" i="1" s="1"/>
  <c r="AJ58" i="1"/>
  <c r="AJ68" i="1" s="1"/>
  <c r="Y58" i="1"/>
  <c r="Y68" i="1" s="1"/>
  <c r="AG58" i="1"/>
  <c r="AG68" i="1" s="1"/>
  <c r="X58" i="1"/>
  <c r="X68" i="1" s="1"/>
  <c r="Y70" i="1" l="1"/>
  <c r="Y72" i="1" s="1"/>
  <c r="Y76" i="1" s="1"/>
  <c r="AG70" i="1"/>
  <c r="AG72" i="1" s="1"/>
  <c r="AG76" i="1" s="1"/>
  <c r="AN48" i="1"/>
  <c r="AN66" i="1" s="1"/>
  <c r="AN70" i="1" s="1"/>
  <c r="AN72" i="1" s="1"/>
  <c r="AN76" i="1" s="1"/>
  <c r="AF48" i="1"/>
  <c r="AF66" i="1" s="1"/>
  <c r="AF70" i="1" s="1"/>
  <c r="AF72" i="1" s="1"/>
  <c r="AF76" i="1" s="1"/>
  <c r="AD48" i="1"/>
  <c r="AD66" i="1" s="1"/>
  <c r="AD70" i="1" s="1"/>
  <c r="AD72" i="1" s="1"/>
  <c r="AD74" i="1" s="1"/>
  <c r="AB48" i="1"/>
  <c r="AB66" i="1" s="1"/>
  <c r="AB70" i="1" s="1"/>
  <c r="AB72" i="1" s="1"/>
  <c r="AB74" i="1" s="1"/>
  <c r="AM48" i="1"/>
  <c r="AM66" i="1" s="1"/>
  <c r="AM70" i="1" s="1"/>
  <c r="AM72" i="1" s="1"/>
  <c r="AM74" i="1" s="1"/>
  <c r="AE48" i="1"/>
  <c r="AE66" i="1" s="1"/>
  <c r="AE70" i="1" s="1"/>
  <c r="AE72" i="1" s="1"/>
  <c r="AE74" i="1" s="1"/>
  <c r="AC48" i="1"/>
  <c r="AC66" i="1" s="1"/>
  <c r="AC70" i="1" s="1"/>
  <c r="AC72" i="1" s="1"/>
  <c r="AC76" i="1" s="1"/>
  <c r="AI48" i="1"/>
  <c r="AI66" i="1" s="1"/>
  <c r="AI70" i="1" s="1"/>
  <c r="AI72" i="1" s="1"/>
  <c r="AI76" i="1" s="1"/>
  <c r="AL48" i="1"/>
  <c r="AL66" i="1" s="1"/>
  <c r="AL70" i="1" s="1"/>
  <c r="AL72" i="1" s="1"/>
  <c r="AL76" i="1" s="1"/>
  <c r="AJ48" i="1"/>
  <c r="AJ66" i="1" s="1"/>
  <c r="AJ70" i="1" s="1"/>
  <c r="AJ72" i="1" s="1"/>
  <c r="AJ76" i="1" s="1"/>
  <c r="AA70" i="1"/>
  <c r="AA72" i="1" s="1"/>
  <c r="AA74" i="1" s="1"/>
  <c r="Z70" i="1"/>
  <c r="Z72" i="1" s="1"/>
  <c r="Z76" i="1" s="1"/>
  <c r="AH48" i="1"/>
  <c r="AH66" i="1" s="1"/>
  <c r="AH70" i="1" s="1"/>
  <c r="AH72" i="1" s="1"/>
  <c r="AH76" i="1" s="1"/>
  <c r="AK48" i="1"/>
  <c r="AK66" i="1" s="1"/>
  <c r="AK70" i="1" s="1"/>
  <c r="AK72" i="1" s="1"/>
  <c r="AK76" i="1" s="1"/>
  <c r="X48" i="1"/>
  <c r="X66" i="1" s="1"/>
  <c r="X70" i="1" s="1"/>
  <c r="X72" i="1" s="1"/>
  <c r="X76" i="1" s="1"/>
  <c r="Y74" i="1" l="1"/>
  <c r="AG74" i="1"/>
  <c r="AF74" i="1"/>
  <c r="AN74" i="1"/>
  <c r="AD76" i="1"/>
  <c r="AJ74" i="1"/>
  <c r="AK74" i="1"/>
  <c r="AC74" i="1"/>
  <c r="AI74" i="1"/>
  <c r="AA76" i="1"/>
  <c r="AB76" i="1"/>
  <c r="X74" i="1"/>
  <c r="AE76" i="1"/>
  <c r="Z74" i="1"/>
  <c r="AH74" i="1"/>
  <c r="AM76" i="1"/>
  <c r="AL74" i="1"/>
  <c r="C81" i="1" l="1"/>
  <c r="C79" i="1"/>
  <c r="C80" i="1" s="1"/>
</calcChain>
</file>

<file path=xl/sharedStrings.xml><?xml version="1.0" encoding="utf-8"?>
<sst xmlns="http://schemas.openxmlformats.org/spreadsheetml/2006/main" count="20490" uniqueCount="359">
  <si>
    <t>City List</t>
  </si>
  <si>
    <t>Jaffna</t>
  </si>
  <si>
    <t>Mannar</t>
  </si>
  <si>
    <t>Puttalam</t>
  </si>
  <si>
    <t>Colombo</t>
  </si>
  <si>
    <t>Galle</t>
  </si>
  <si>
    <t>Trincomalee</t>
  </si>
  <si>
    <t>Hambantota</t>
  </si>
  <si>
    <t>Anuradhapura</t>
  </si>
  <si>
    <t>Kandy</t>
  </si>
  <si>
    <t>Cooling_Load_Calculation</t>
  </si>
  <si>
    <t>Select the nearest city</t>
  </si>
  <si>
    <t>City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</si>
  <si>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</si>
  <si>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</si>
  <si>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</si>
  <si>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</si>
  <si>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</si>
  <si>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</si>
  <si>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</si>
  <si>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</si>
  <si>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</si>
  <si>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</si>
  <si>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</si>
  <si>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</si>
  <si>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</si>
  <si>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2021-3-15 to 2022-2-15</t>
  </si>
  <si>
    <t>Design Temperature (c)</t>
  </si>
  <si>
    <t>https://www.worldweatheronline.com/anuradhapura-weather-history/north-central/lk.aspx</t>
  </si>
  <si>
    <t>https://www.worldweatheronline.com/galle-weather-history/southern/lk.aspx</t>
  </si>
  <si>
    <t>to be added</t>
  </si>
  <si>
    <t>A</t>
  </si>
  <si>
    <t>Estimation of External Loads</t>
  </si>
  <si>
    <t>Sensible Load</t>
  </si>
  <si>
    <t>Hour</t>
  </si>
  <si>
    <t>A.1</t>
  </si>
  <si>
    <t>Heat transfer through opaque surfaces</t>
  </si>
  <si>
    <t>6am</t>
  </si>
  <si>
    <t>7am</t>
  </si>
  <si>
    <t>8am</t>
  </si>
  <si>
    <t>9am</t>
  </si>
  <si>
    <t>10am</t>
  </si>
  <si>
    <t>11am</t>
  </si>
  <si>
    <t>12am</t>
  </si>
  <si>
    <t>1pm</t>
  </si>
  <si>
    <t>2pm</t>
  </si>
  <si>
    <t>3pm</t>
  </si>
  <si>
    <t>4pm</t>
  </si>
  <si>
    <t>5pm</t>
  </si>
  <si>
    <t>6pm</t>
  </si>
  <si>
    <t>7pm</t>
  </si>
  <si>
    <t>8pm</t>
  </si>
  <si>
    <t>9pm</t>
  </si>
  <si>
    <t>10pm</t>
  </si>
  <si>
    <t>U</t>
  </si>
  <si>
    <t>CLTD</t>
  </si>
  <si>
    <t>External sunlit walls - North</t>
  </si>
  <si>
    <t>External sunlit walls - South</t>
  </si>
  <si>
    <t>External sunlit walls - East</t>
  </si>
  <si>
    <t>External sunlit walls - West</t>
  </si>
  <si>
    <t>Roofs</t>
  </si>
  <si>
    <t>Ti</t>
  </si>
  <si>
    <t>To</t>
  </si>
  <si>
    <t>Q=U.A.(To-Ti)</t>
  </si>
  <si>
    <t>Floors</t>
  </si>
  <si>
    <t>Doors</t>
  </si>
  <si>
    <t>A.2</t>
  </si>
  <si>
    <t>Heat transfer through fenestration/transparent surfaces</t>
  </si>
  <si>
    <t>Heat transfer by conduction</t>
  </si>
  <si>
    <t>Window glass</t>
  </si>
  <si>
    <t>SC</t>
  </si>
  <si>
    <t>Heat transfer by solar radiation</t>
  </si>
  <si>
    <t>A.4</t>
  </si>
  <si>
    <t>Load due to ventilated air</t>
  </si>
  <si>
    <t>Latent Load</t>
  </si>
  <si>
    <t>B</t>
  </si>
  <si>
    <t>Estimation of Internal Loads</t>
  </si>
  <si>
    <t>N</t>
  </si>
  <si>
    <t>SensibleHeatGain/Person</t>
  </si>
  <si>
    <t>CLF</t>
  </si>
  <si>
    <t>B.1</t>
  </si>
  <si>
    <t>Load due to occupants</t>
  </si>
  <si>
    <t>Wattage</t>
  </si>
  <si>
    <t>UF</t>
  </si>
  <si>
    <t>BF</t>
  </si>
  <si>
    <t>Q=(Wattage).UF.BF.CLF</t>
  </si>
  <si>
    <t>B.2</t>
  </si>
  <si>
    <t>Load due to lighting</t>
  </si>
  <si>
    <t>LatentHeatGain/Person</t>
  </si>
  <si>
    <t>Total Sensible Load - External</t>
  </si>
  <si>
    <t>Total Sensible Load - Internal</t>
  </si>
  <si>
    <t>Total Sensible Load</t>
  </si>
  <si>
    <t>Total Latent Load - External</t>
  </si>
  <si>
    <t>Total Latent Load - Internal</t>
  </si>
  <si>
    <t>Total Latent Load</t>
  </si>
  <si>
    <t>Total Cooling Load</t>
  </si>
  <si>
    <t>Room Sensible Heat Factor</t>
  </si>
  <si>
    <t>https://www.worldweatheronline.com/colombo-weather/western/lk.aspx</t>
  </si>
  <si>
    <t>Total Floor area</t>
  </si>
  <si>
    <t>Relative Humidity</t>
  </si>
  <si>
    <t>https://weather-and-climate.com/average-monthly-Humidity-perc,Colombo,Sri-Lanka</t>
  </si>
  <si>
    <t>https://weather-and-climate.com/average-monthly-Humidity-perc,anuradhapura,Sri-Lanka</t>
  </si>
  <si>
    <t>https://www.weatheronline.co.uk/weather/maps/city?LANG=en&amp;CEL=C&amp;SI=mph&amp;MAPS=over&amp;CONT=asie&amp;LAND=SB&amp;REGION=0024&amp;WMO=43421&amp;UP=0&amp;R=0&amp;LEVEL=150&amp;NOREGION=1</t>
  </si>
  <si>
    <t>RH</t>
  </si>
  <si>
    <t>Avg. Relative Humidity</t>
  </si>
  <si>
    <t>Constant</t>
  </si>
  <si>
    <t>Q</t>
  </si>
  <si>
    <t>Humidity Ratio Difference</t>
  </si>
  <si>
    <t>Atmosperic Pressure</t>
  </si>
  <si>
    <t>https://www.mide.com/air-pressure-at-altitude-calculator</t>
  </si>
  <si>
    <t>atm. Pressure</t>
  </si>
  <si>
    <t>Design Relative Humidity</t>
  </si>
  <si>
    <t>Q=Positive of (SI conversion*Constant*Q*Humidity Ratio Difference)</t>
  </si>
  <si>
    <t>DF</t>
  </si>
  <si>
    <t>Q=DF.N.(SensibleHeatGain/Person).CLF</t>
  </si>
  <si>
    <t>Q=DF.N.(LatentHeatGain/Person)</t>
  </si>
  <si>
    <t>External sunlit walls - NE</t>
  </si>
  <si>
    <t>External sunlit walls - SE</t>
  </si>
  <si>
    <t>External sunlit walls - SW</t>
  </si>
  <si>
    <t>External sunlit walls - NW</t>
  </si>
  <si>
    <t>Windows - North</t>
  </si>
  <si>
    <t>Windows - NE</t>
  </si>
  <si>
    <t>Windows - East</t>
  </si>
  <si>
    <t>Windows - SE</t>
  </si>
  <si>
    <t>Windows - South</t>
  </si>
  <si>
    <t>Windows - SW</t>
  </si>
  <si>
    <t>Windows - West</t>
  </si>
  <si>
    <t>Windows - NW</t>
  </si>
  <si>
    <t>Select the environment</t>
  </si>
  <si>
    <t>Environment</t>
  </si>
  <si>
    <t>Environment List</t>
  </si>
  <si>
    <t>Industrial</t>
  </si>
  <si>
    <t>Rural</t>
  </si>
  <si>
    <t>K value</t>
  </si>
  <si>
    <t>Wall Name</t>
  </si>
  <si>
    <t>Group</t>
  </si>
  <si>
    <t>Thickness (m)</t>
  </si>
  <si>
    <t>U Value (Btu/hr.ft2.F)</t>
  </si>
  <si>
    <t>Rate per sq.m</t>
  </si>
  <si>
    <t>Wall 1</t>
  </si>
  <si>
    <t>Wall 2</t>
  </si>
  <si>
    <t>Wall 3</t>
  </si>
  <si>
    <t>Wall 4</t>
  </si>
  <si>
    <t>D</t>
  </si>
  <si>
    <t>F</t>
  </si>
  <si>
    <t>Window Name</t>
  </si>
  <si>
    <t>Shading Coefficient</t>
  </si>
  <si>
    <t>Window 1</t>
  </si>
  <si>
    <t>Window 2</t>
  </si>
  <si>
    <t>Door Name</t>
  </si>
  <si>
    <t>Floor Name</t>
  </si>
  <si>
    <t>Door 1</t>
  </si>
  <si>
    <t>Floor 1</t>
  </si>
  <si>
    <t>Roof Name</t>
  </si>
  <si>
    <t>4In L.W. Concrete</t>
  </si>
  <si>
    <t>2In H.W. Concrete with 1In. Insulation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</si>
  <si>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</si>
  <si>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</si>
  <si>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</si>
  <si>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</si>
  <si>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</si>
  <si>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</si>
  <si>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</si>
  <si>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</si>
  <si>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</si>
  <si>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</si>
  <si>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</si>
  <si>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</si>
  <si>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</si>
  <si>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</si>
  <si>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</si>
  <si>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</si>
  <si>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</si>
  <si>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Monthly Variable</t>
  </si>
  <si>
    <t>Direction</t>
  </si>
  <si>
    <t>E</t>
  </si>
  <si>
    <t>NE</t>
  </si>
  <si>
    <t>SE</t>
  </si>
  <si>
    <t>SW</t>
  </si>
  <si>
    <t>W</t>
  </si>
  <si>
    <t>NW</t>
  </si>
  <si>
    <t>S</t>
  </si>
  <si>
    <t>SHGF</t>
  </si>
  <si>
    <t>SHGF, max</t>
  </si>
  <si>
    <t>Selected SHGF</t>
  </si>
  <si>
    <t>Value</t>
  </si>
  <si>
    <t>A in ft</t>
  </si>
  <si>
    <t>CLTD not adjusted</t>
  </si>
  <si>
    <t>Selected Roof</t>
  </si>
  <si>
    <t>Latitude Month Correction</t>
  </si>
  <si>
    <t>LM</t>
  </si>
  <si>
    <t>Selected LM</t>
  </si>
  <si>
    <t>CLTD Final</t>
  </si>
  <si>
    <t>Wall Group</t>
  </si>
  <si>
    <t>CLTD of selected group</t>
  </si>
  <si>
    <t>CLTD of all groups</t>
  </si>
  <si>
    <t>Group A</t>
  </si>
  <si>
    <t>Group B</t>
  </si>
  <si>
    <t>Group C</t>
  </si>
  <si>
    <t>Group D</t>
  </si>
  <si>
    <t>Group E</t>
  </si>
  <si>
    <t>Group F</t>
  </si>
  <si>
    <t>Group G</t>
  </si>
  <si>
    <t>LM for selected month</t>
  </si>
  <si>
    <t>Final CLTD</t>
  </si>
  <si>
    <t>U Value (W/m²K)</t>
  </si>
  <si>
    <t>Q=(0.293071).U.A.CLTD</t>
  </si>
  <si>
    <t>Q=(0.293071).(A).(SHGF,max).SC.CLF</t>
  </si>
  <si>
    <t>Q=(0.293071)*(Constant)*(Q)*(Temperature difference in F)</t>
  </si>
  <si>
    <t>Required Cooling Load</t>
  </si>
  <si>
    <t>Total cooling load per day</t>
  </si>
  <si>
    <t>Wh</t>
  </si>
  <si>
    <t>kWh</t>
  </si>
  <si>
    <t>Embodied Energy (MJ/m²)</t>
  </si>
  <si>
    <t>Embodied Carbon (kg/m²)</t>
  </si>
  <si>
    <t>AC System Name</t>
  </si>
  <si>
    <t>Capacity (kW)</t>
  </si>
  <si>
    <t>Cost (Rs.)</t>
  </si>
  <si>
    <t>Floor mounted - Inverter (48000BTU)</t>
  </si>
  <si>
    <t>Wall mounted - Inverter (24000BTU)</t>
  </si>
  <si>
    <t>Ceiling Mounted - Inverter (48000BTU)</t>
  </si>
  <si>
    <t>AC system replacement period (Years)</t>
  </si>
  <si>
    <t>Peak cooling load</t>
  </si>
  <si>
    <t>Life cycle period of Building (Years)</t>
  </si>
  <si>
    <t>Average unit energy cost (LKR/kWh)</t>
  </si>
  <si>
    <t>Co2 emission per Unit energy (kg/kWh)</t>
  </si>
  <si>
    <t>A1 Matrix</t>
  </si>
  <si>
    <t>A2 Matrix</t>
  </si>
  <si>
    <t>A3 Matrix</t>
  </si>
  <si>
    <t>A4 Matrix</t>
  </si>
  <si>
    <t>Consistency Index</t>
  </si>
  <si>
    <t>Consistency Ratio</t>
  </si>
  <si>
    <t>No</t>
  </si>
  <si>
    <t>Attributes</t>
  </si>
  <si>
    <t>(Sum)</t>
  </si>
  <si>
    <t>(Average)</t>
  </si>
  <si>
    <t>Weightage</t>
  </si>
  <si>
    <t>Impact</t>
  </si>
  <si>
    <t>Energy</t>
  </si>
  <si>
    <t>Cost</t>
  </si>
  <si>
    <t>CO2</t>
  </si>
  <si>
    <t>Pro Economic Scenario - Pair-Wise Comparison - A0 Matrix</t>
  </si>
  <si>
    <t>Sustainable Friendly Scenario - Pair-Wise Comparison - A0 Matrix</t>
  </si>
  <si>
    <t>Total Energy</t>
  </si>
  <si>
    <t>Capital Cost</t>
  </si>
  <si>
    <t>System Cost</t>
  </si>
  <si>
    <t>Embodied Carbon</t>
  </si>
  <si>
    <t>Net-Zero Scenario - Pair-Wise Comparison - A0 Matrix</t>
  </si>
  <si>
    <t>Pro Economic Scenario</t>
  </si>
  <si>
    <t>Total Cost</t>
  </si>
  <si>
    <t>Total Co2</t>
  </si>
  <si>
    <t>Sum of Squares</t>
  </si>
  <si>
    <t>Sq. Root</t>
  </si>
  <si>
    <t>Ideal Best Value</t>
  </si>
  <si>
    <t>Ideal Worst Value</t>
  </si>
  <si>
    <t>Sustainable Friendly Scenario</t>
  </si>
  <si>
    <t>Net-Zero Scenario</t>
  </si>
  <si>
    <t>Parameter</t>
  </si>
  <si>
    <t>Embodied Co2</t>
  </si>
  <si>
    <t>Pro Economic Scenario Optimum Combination</t>
  </si>
  <si>
    <t>Sustainable Friendly Scenario Optimum Combination</t>
  </si>
  <si>
    <t>Net-Zero Scenario Optimum Combination</t>
  </si>
  <si>
    <t>Count</t>
  </si>
  <si>
    <t>Width</t>
  </si>
  <si>
    <t>Height</t>
  </si>
  <si>
    <t>Area</t>
  </si>
  <si>
    <t>Name</t>
  </si>
  <si>
    <t>Elevation</t>
  </si>
  <si>
    <t>Ground Floor</t>
  </si>
  <si>
    <t>2nd Floor</t>
  </si>
  <si>
    <t>3rd Floor</t>
  </si>
  <si>
    <t>4th Floor</t>
  </si>
  <si>
    <t>5th Floor</t>
  </si>
  <si>
    <t>6th Floor</t>
  </si>
  <si>
    <t>7th Floor</t>
  </si>
  <si>
    <t>8th Floor</t>
  </si>
  <si>
    <t>9th Floor</t>
  </si>
  <si>
    <t>10th Floor</t>
  </si>
  <si>
    <t>Main roof</t>
  </si>
  <si>
    <t>Basement</t>
  </si>
  <si>
    <t>Default</t>
  </si>
  <si>
    <t>Total Count</t>
  </si>
  <si>
    <t>Total Area</t>
  </si>
  <si>
    <t>Min height</t>
  </si>
  <si>
    <t>Max height</t>
  </si>
  <si>
    <t>Building height</t>
  </si>
  <si>
    <t>Total floor area</t>
  </si>
  <si>
    <t>Average floor area</t>
  </si>
  <si>
    <t>Habitable floor area</t>
  </si>
  <si>
    <t>m2</t>
  </si>
  <si>
    <t>ft2</t>
  </si>
  <si>
    <t>Length</t>
  </si>
  <si>
    <t>X value</t>
  </si>
  <si>
    <t>Y value</t>
  </si>
  <si>
    <t>Sin Inverse</t>
  </si>
  <si>
    <t>Updated Sin Inverse</t>
  </si>
  <si>
    <t>Direction Name</t>
  </si>
  <si>
    <t>Row Labels</t>
  </si>
  <si>
    <t>Grand Total</t>
  </si>
  <si>
    <t>Sum of Area</t>
  </si>
  <si>
    <t>Wall Direction</t>
  </si>
  <si>
    <t>Area sq. m</t>
  </si>
  <si>
    <t>Area sq. ft</t>
  </si>
  <si>
    <t>Total</t>
  </si>
  <si>
    <t>Window Direction</t>
  </si>
  <si>
    <t>Window Count</t>
  </si>
  <si>
    <t>No.</t>
  </si>
  <si>
    <t>Maximum Load kWh/hr</t>
  </si>
  <si>
    <t>No. AC Systems</t>
  </si>
  <si>
    <t>Cooling Load (kWh/year)</t>
  </si>
  <si>
    <t>Embodied Energy (MJ)</t>
  </si>
  <si>
    <t>LC Operational Energy (MJ)</t>
  </si>
  <si>
    <t>Capital Cost (LKR)</t>
  </si>
  <si>
    <t>Operational Cost (LKR)</t>
  </si>
  <si>
    <t>System Cost (LKR)</t>
  </si>
  <si>
    <t>Embodied Carbon (Metric T)</t>
  </si>
  <si>
    <t>Operational Carbon (Metric T)</t>
  </si>
  <si>
    <t>Total Energy(MJ)</t>
  </si>
  <si>
    <t>Total Cost(LKR Million)</t>
  </si>
  <si>
    <t>Total Carbon (Metric T)</t>
  </si>
  <si>
    <t>Weighted Energy</t>
  </si>
  <si>
    <t>Weighted Cost</t>
  </si>
  <si>
    <t>Weighted Co2</t>
  </si>
  <si>
    <t>S+ Best-Euclidean Distance</t>
  </si>
  <si>
    <t>S- Worst-Euclidean Distance</t>
  </si>
  <si>
    <t>Performance Score</t>
  </si>
  <si>
    <t>Rank</t>
  </si>
  <si>
    <t>Weighted Total Energy</t>
  </si>
  <si>
    <t>Weighted Capital Cost</t>
  </si>
  <si>
    <t>Weighted System Cost</t>
  </si>
  <si>
    <t>Weighted Embodied Co2</t>
  </si>
  <si>
    <t>Rotation Clockwise (Degrees)</t>
  </si>
  <si>
    <t>Operational Energy Reduction (Percentage)</t>
  </si>
  <si>
    <t>System Cost Reduction (Percentage)</t>
  </si>
  <si>
    <t>Economic, Sustainable Chart data</t>
  </si>
  <si>
    <t>Combination</t>
  </si>
  <si>
    <t>Total Energy (MJ) Variation</t>
  </si>
  <si>
    <t>Total Cost (LKR Millions) Variation</t>
  </si>
  <si>
    <t>Total Carbon Footprint (Metric Ton) Variation</t>
  </si>
  <si>
    <t>Performance Score Variation - Pro Economic</t>
  </si>
  <si>
    <t>Performance Score Variation - Sustainable Friendly</t>
  </si>
  <si>
    <t>Net-Zero</t>
  </si>
  <si>
    <t>Performance Score Variation - Net Zero</t>
  </si>
  <si>
    <t>Rotation Angle (Degrees - Clockwise)</t>
  </si>
  <si>
    <t>Operational Energy (kWh/year) Variation - Pro Economic</t>
  </si>
  <si>
    <t>Operational Energy (kWh/year) Variation - Sustainable Friendly</t>
  </si>
  <si>
    <t>Operational Energy (kWh/year) Variation - Net-Zero</t>
  </si>
  <si>
    <t>Pro Economic</t>
  </si>
  <si>
    <t>Sustainable Friendly</t>
  </si>
  <si>
    <t>Operational Energy Reduction (Percentage)2</t>
  </si>
  <si>
    <t>Operational Energy Reduction (Percentage)3</t>
  </si>
  <si>
    <t>Optimum Rotation Angle (Clockwise)</t>
  </si>
  <si>
    <t>Max Value</t>
  </si>
  <si>
    <t>Index</t>
  </si>
  <si>
    <t>Optimum Angle</t>
  </si>
  <si>
    <t>ANALYSIS RESULTS DASHBOARD</t>
  </si>
  <si>
    <t>Total energy, Total cost, Total carbon footprint variation with different material and system combinations</t>
  </si>
  <si>
    <t>Total Energy (MJ) variation with different material combinations</t>
  </si>
  <si>
    <t>Total Cost (LKR Million) variation with different material combinations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</si>
</sst>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Inconsolata"/>
    </font>
    <font>
      <sz val="8"/>
      <color theme="1"/>
      <name val="Arial"/>
      <family val="2"/>
    </font>
    <font>
      <sz val="8"/>
      <name val="Calibri"/>
      <family val="2"/>
      <scheme val="minor"/>
    </font>
    <font>
      <b/>
      <u/>
      <sz val="28"/>
      <color theme="1"/>
      <name val="Calibri"/>
      <family val="2"/>
      <scheme val="minor"/>
    </font>
    <font>
      <b/>
      <u/>
      <sz val="11"/>
      <color theme="1"/>
      <name val="Montserrat"/>
    </font>
    <font>
      <sz val="11"/>
      <color theme="1"/>
      <name val="Montserrat"/>
    </font>
  </fonts>
  <fills count="2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F4CCCC"/>
        <bgColor rgb="FFF4CCCC"/>
      </patternFill>
    </fill>
    <fill>
      <patternFill patternType="solid">
        <fgColor rgb="FFB6D7A8"/>
        <bgColor rgb="FFB6D7A8"/>
      </patternFill>
    </fill>
    <fill>
      <patternFill patternType="solid">
        <fgColor rgb="FFCFE2F3"/>
        <bgColor rgb="FFCFE2F3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</borders>
  <cellStyleXfs count="1">
    <xf numFmtId="0" fontId="0" fillId="0" borderId="0"/>
  </cellStyleXfs>
  <cellXfs count="280">
    <xf numFmtId="0" fontId="0" fillId="0" borderId="0" xfId="0"/>
    <xf numFmtId="0" fontId="2" fillId="0" borderId="0" xfId="0" applyFont="1"/>
    <xf numFmtId="0" fontId="0" fillId="0" borderId="0" xfId="0" applyBorder="1"/>
    <xf numFmtId="0" fontId="0" fillId="0" borderId="5" xfId="0" applyBorder="1"/>
    <xf numFmtId="0" fontId="0" fillId="0" borderId="8" xfId="0" applyBorder="1"/>
    <xf numFmtId="0" fontId="0" fillId="0" borderId="9" xfId="0" applyBorder="1"/>
    <xf numFmtId="0" fontId="1" fillId="5" borderId="1" xfId="0" applyFont="1" applyFill="1" applyBorder="1"/>
    <xf numFmtId="0" fontId="2" fillId="5" borderId="4" xfId="0" applyFont="1" applyFill="1" applyBorder="1"/>
    <xf numFmtId="0" fontId="2" fillId="5" borderId="6" xfId="0" applyFont="1" applyFill="1" applyBorder="1"/>
    <xf numFmtId="0" fontId="2" fillId="5" borderId="7" xfId="0" applyFont="1" applyFill="1" applyBorder="1"/>
    <xf numFmtId="0" fontId="2" fillId="5" borderId="2" xfId="0" applyFont="1" applyFill="1" applyBorder="1"/>
    <xf numFmtId="0" fontId="2" fillId="5" borderId="3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5" xfId="0" applyFill="1" applyBorder="1"/>
    <xf numFmtId="0" fontId="0" fillId="2" borderId="10" xfId="0" applyFill="1" applyBorder="1"/>
    <xf numFmtId="0" fontId="0" fillId="0" borderId="11" xfId="0" applyBorder="1"/>
    <xf numFmtId="0" fontId="0" fillId="0" borderId="12" xfId="0" applyBorder="1"/>
    <xf numFmtId="0" fontId="5" fillId="0" borderId="0" xfId="0" applyFont="1" applyBorder="1"/>
    <xf numFmtId="0" fontId="0" fillId="0" borderId="0" xfId="0" applyAlignment="1">
      <alignment horizontal="center"/>
    </xf>
    <xf numFmtId="0" fontId="0" fillId="6" borderId="6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0" borderId="6" xfId="0" applyBorder="1"/>
    <xf numFmtId="0" fontId="0" fillId="0" borderId="14" xfId="0" applyBorder="1"/>
    <xf numFmtId="0" fontId="0" fillId="7" borderId="6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" fillId="0" borderId="6" xfId="0" applyFont="1" applyBorder="1"/>
    <xf numFmtId="0" fontId="1" fillId="0" borderId="14" xfId="0" applyFont="1" applyBorder="1"/>
    <xf numFmtId="0" fontId="0" fillId="7" borderId="14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0" fillId="0" borderId="24" xfId="0" applyBorder="1"/>
    <xf numFmtId="0" fontId="1" fillId="0" borderId="24" xfId="0" applyFont="1" applyBorder="1"/>
    <xf numFmtId="0" fontId="1" fillId="0" borderId="5" xfId="0" applyFont="1" applyBorder="1"/>
    <xf numFmtId="0" fontId="0" fillId="0" borderId="25" xfId="0" applyBorder="1"/>
    <xf numFmtId="0" fontId="1" fillId="0" borderId="8" xfId="0" applyFont="1" applyBorder="1"/>
    <xf numFmtId="0" fontId="0" fillId="0" borderId="15" xfId="0" applyBorder="1"/>
    <xf numFmtId="0" fontId="0" fillId="0" borderId="15" xfId="0" applyBorder="1" applyAlignment="1">
      <alignment horizontal="left" vertical="center"/>
    </xf>
    <xf numFmtId="0" fontId="0" fillId="0" borderId="14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0" xfId="0" applyFill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13" xfId="0" applyFill="1" applyBorder="1"/>
    <xf numFmtId="0" fontId="0" fillId="9" borderId="6" xfId="0" applyFill="1" applyBorder="1"/>
    <xf numFmtId="0" fontId="0" fillId="9" borderId="14" xfId="0" applyFill="1" applyBorder="1"/>
    <xf numFmtId="0" fontId="0" fillId="9" borderId="6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9" borderId="1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0" borderId="6" xfId="0" applyFill="1" applyBorder="1"/>
    <xf numFmtId="0" fontId="0" fillId="0" borderId="14" xfId="0" applyFill="1" applyBorder="1"/>
    <xf numFmtId="0" fontId="1" fillId="0" borderId="6" xfId="0" applyFont="1" applyFill="1" applyBorder="1"/>
    <xf numFmtId="0" fontId="1" fillId="0" borderId="14" xfId="0" applyFont="1" applyFill="1" applyBorder="1"/>
    <xf numFmtId="0" fontId="0" fillId="0" borderId="15" xfId="0" applyFill="1" applyBorder="1" applyAlignment="1">
      <alignment horizontal="center"/>
    </xf>
    <xf numFmtId="0" fontId="2" fillId="5" borderId="1" xfId="0" applyFont="1" applyFill="1" applyBorder="1"/>
    <xf numFmtId="0" fontId="0" fillId="0" borderId="3" xfId="0" applyBorder="1"/>
    <xf numFmtId="0" fontId="0" fillId="0" borderId="26" xfId="0" applyBorder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7" xfId="0" applyFont="1" applyFill="1" applyBorder="1"/>
    <xf numFmtId="0" fontId="2" fillId="5" borderId="26" xfId="0" applyFont="1" applyFill="1" applyBorder="1"/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5" borderId="31" xfId="0" applyFont="1" applyFill="1" applyBorder="1" applyAlignment="1">
      <alignment horizontal="center" vertical="center"/>
    </xf>
    <xf numFmtId="0" fontId="2" fillId="5" borderId="32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0" fillId="0" borderId="27" xfId="0" applyFont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0" fillId="10" borderId="6" xfId="0" applyFill="1" applyBorder="1" applyAlignment="1">
      <alignment horizontal="center"/>
    </xf>
    <xf numFmtId="0" fontId="0" fillId="10" borderId="0" xfId="0" applyFill="1"/>
    <xf numFmtId="0" fontId="1" fillId="0" borderId="0" xfId="0" applyFont="1" applyBorder="1"/>
    <xf numFmtId="0" fontId="1" fillId="0" borderId="29" xfId="0" applyFont="1" applyBorder="1"/>
    <xf numFmtId="0" fontId="0" fillId="0" borderId="7" xfId="0" applyBorder="1"/>
    <xf numFmtId="0" fontId="0" fillId="0" borderId="27" xfId="0" applyBorder="1"/>
    <xf numFmtId="0" fontId="0" fillId="0" borderId="0" xfId="0" applyBorder="1" applyAlignment="1"/>
    <xf numFmtId="0" fontId="2" fillId="11" borderId="35" xfId="0" applyFont="1" applyFill="1" applyBorder="1"/>
    <xf numFmtId="0" fontId="0" fillId="0" borderId="0" xfId="0" applyFill="1"/>
    <xf numFmtId="0" fontId="0" fillId="4" borderId="15" xfId="0" applyFill="1" applyBorder="1"/>
    <xf numFmtId="0" fontId="2" fillId="11" borderId="5" xfId="0" applyFont="1" applyFill="1" applyBorder="1"/>
    <xf numFmtId="0" fontId="0" fillId="11" borderId="38" xfId="0" applyFill="1" applyBorder="1"/>
    <xf numFmtId="0" fontId="1" fillId="11" borderId="7" xfId="0" applyFont="1" applyFill="1" applyBorder="1" applyAlignment="1">
      <alignment horizontal="center"/>
    </xf>
    <xf numFmtId="0" fontId="7" fillId="0" borderId="0" xfId="0" applyFont="1"/>
    <xf numFmtId="0" fontId="6" fillId="0" borderId="0" xfId="0" applyFont="1" applyAlignment="1">
      <alignment horizontal="center"/>
    </xf>
    <xf numFmtId="0" fontId="7" fillId="13" borderId="43" xfId="0" applyFont="1" applyFill="1" applyBorder="1" applyAlignment="1">
      <alignment horizontal="left"/>
    </xf>
    <xf numFmtId="0" fontId="7" fillId="14" borderId="43" xfId="0" applyFont="1" applyFill="1" applyBorder="1"/>
    <xf numFmtId="0" fontId="7" fillId="14" borderId="43" xfId="0" applyFont="1" applyFill="1" applyBorder="1" applyAlignment="1">
      <alignment horizontal="center"/>
    </xf>
    <xf numFmtId="0" fontId="7" fillId="15" borderId="43" xfId="0" applyFont="1" applyFill="1" applyBorder="1"/>
    <xf numFmtId="0" fontId="7" fillId="0" borderId="0" xfId="0" applyFont="1" applyAlignment="1">
      <alignment horizontal="right"/>
    </xf>
    <xf numFmtId="0" fontId="7" fillId="0" borderId="45" xfId="0" applyFont="1" applyBorder="1" applyAlignment="1">
      <alignment horizontal="right"/>
    </xf>
    <xf numFmtId="0" fontId="7" fillId="0" borderId="43" xfId="0" applyFont="1" applyBorder="1"/>
    <xf numFmtId="0" fontId="7" fillId="0" borderId="43" xfId="0" applyFont="1" applyBorder="1" applyAlignment="1">
      <alignment horizontal="center"/>
    </xf>
    <xf numFmtId="0" fontId="7" fillId="0" borderId="46" xfId="0" applyFont="1" applyBorder="1" applyAlignment="1">
      <alignment horizontal="right"/>
    </xf>
    <xf numFmtId="0" fontId="7" fillId="0" borderId="47" xfId="0" applyFont="1" applyBorder="1" applyAlignment="1">
      <alignment horizontal="right"/>
    </xf>
    <xf numFmtId="0" fontId="7" fillId="0" borderId="0" xfId="0" applyFont="1" applyAlignment="1">
      <alignment horizontal="left"/>
    </xf>
    <xf numFmtId="0" fontId="7" fillId="16" borderId="43" xfId="0" applyFont="1" applyFill="1" applyBorder="1"/>
    <xf numFmtId="0" fontId="7" fillId="0" borderId="42" xfId="0" applyFont="1" applyBorder="1"/>
    <xf numFmtId="0" fontId="8" fillId="17" borderId="43" xfId="0" applyFont="1" applyFill="1" applyBorder="1" applyAlignment="1">
      <alignment horizontal="center" vertical="center"/>
    </xf>
    <xf numFmtId="0" fontId="8" fillId="17" borderId="48" xfId="0" applyFont="1" applyFill="1" applyBorder="1" applyAlignment="1">
      <alignment horizontal="center" vertical="center"/>
    </xf>
    <xf numFmtId="0" fontId="7" fillId="0" borderId="51" xfId="0" applyFont="1" applyBorder="1"/>
    <xf numFmtId="0" fontId="8" fillId="17" borderId="49" xfId="0" applyFont="1" applyFill="1" applyBorder="1" applyAlignment="1">
      <alignment horizontal="center" vertical="center"/>
    </xf>
    <xf numFmtId="0" fontId="7" fillId="14" borderId="57" xfId="0" applyFont="1" applyFill="1" applyBorder="1" applyAlignment="1">
      <alignment horizontal="center"/>
    </xf>
    <xf numFmtId="0" fontId="7" fillId="0" borderId="58" xfId="0" applyFont="1" applyBorder="1" applyAlignment="1">
      <alignment horizontal="right"/>
    </xf>
    <xf numFmtId="0" fontId="7" fillId="0" borderId="59" xfId="0" applyFont="1" applyBorder="1" applyAlignment="1">
      <alignment horizontal="righ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12" fillId="13" borderId="43" xfId="0" applyFont="1" applyFill="1" applyBorder="1" applyAlignment="1">
      <alignment horizontal="left"/>
    </xf>
    <xf numFmtId="0" fontId="12" fillId="14" borderId="43" xfId="0" applyFont="1" applyFill="1" applyBorder="1"/>
    <xf numFmtId="0" fontId="12" fillId="0" borderId="0" xfId="0" applyFont="1"/>
    <xf numFmtId="0" fontId="12" fillId="14" borderId="43" xfId="0" applyFont="1" applyFill="1" applyBorder="1" applyAlignment="1">
      <alignment horizontal="center"/>
    </xf>
    <xf numFmtId="0" fontId="12" fillId="15" borderId="43" xfId="0" applyFont="1" applyFill="1" applyBorder="1"/>
    <xf numFmtId="0" fontId="12" fillId="0" borderId="0" xfId="0" applyFont="1" applyAlignment="1">
      <alignment horizontal="right"/>
    </xf>
    <xf numFmtId="0" fontId="12" fillId="0" borderId="45" xfId="0" applyFont="1" applyBorder="1" applyAlignment="1">
      <alignment horizontal="right"/>
    </xf>
    <xf numFmtId="0" fontId="12" fillId="0" borderId="43" xfId="0" applyFont="1" applyBorder="1"/>
    <xf numFmtId="0" fontId="13" fillId="18" borderId="43" xfId="0" applyFont="1" applyFill="1" applyBorder="1" applyAlignment="1">
      <alignment horizontal="center"/>
    </xf>
    <xf numFmtId="0" fontId="12" fillId="0" borderId="46" xfId="0" applyFont="1" applyBorder="1" applyAlignment="1">
      <alignment horizontal="right"/>
    </xf>
    <xf numFmtId="0" fontId="12" fillId="0" borderId="47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16" borderId="43" xfId="0" applyFont="1" applyFill="1" applyBorder="1"/>
    <xf numFmtId="0" fontId="12" fillId="0" borderId="42" xfId="0" applyFont="1" applyBorder="1"/>
    <xf numFmtId="0" fontId="14" fillId="17" borderId="43" xfId="0" applyFont="1" applyFill="1" applyBorder="1" applyAlignment="1">
      <alignment horizontal="center" vertical="center"/>
    </xf>
    <xf numFmtId="0" fontId="14" fillId="17" borderId="48" xfId="0" applyFont="1" applyFill="1" applyBorder="1" applyAlignment="1">
      <alignment horizontal="center" vertical="center"/>
    </xf>
    <xf numFmtId="0" fontId="12" fillId="0" borderId="51" xfId="0" applyFont="1" applyBorder="1"/>
    <xf numFmtId="0" fontId="14" fillId="17" borderId="49" xfId="0" applyFont="1" applyFill="1" applyBorder="1" applyAlignment="1">
      <alignment horizontal="center" vertical="center"/>
    </xf>
    <xf numFmtId="0" fontId="12" fillId="14" borderId="57" xfId="0" applyFont="1" applyFill="1" applyBorder="1" applyAlignment="1">
      <alignment horizontal="center"/>
    </xf>
    <xf numFmtId="0" fontId="12" fillId="0" borderId="58" xfId="0" applyFont="1" applyBorder="1" applyAlignment="1">
      <alignment horizontal="right"/>
    </xf>
    <xf numFmtId="0" fontId="12" fillId="0" borderId="59" xfId="0" applyFont="1" applyBorder="1" applyAlignment="1">
      <alignment horizontal="right"/>
    </xf>
    <xf numFmtId="0" fontId="1" fillId="0" borderId="15" xfId="0" applyFont="1" applyBorder="1"/>
    <xf numFmtId="0" fontId="0" fillId="19" borderId="0" xfId="0" applyFill="1"/>
    <xf numFmtId="0" fontId="0" fillId="0" borderId="8" xfId="0" applyBorder="1"/>
    <xf numFmtId="0" fontId="0" fillId="0" borderId="23" xfId="0" applyBorder="1"/>
    <xf numFmtId="0" fontId="0" fillId="21" borderId="24" xfId="0" applyFill="1" applyBorder="1"/>
    <xf numFmtId="0" fontId="0" fillId="2" borderId="0" xfId="0" applyFill="1"/>
    <xf numFmtId="0" fontId="0" fillId="0" borderId="24" xfId="0" applyFill="1" applyBorder="1"/>
    <xf numFmtId="0" fontId="0" fillId="0" borderId="15" xfId="0" applyBorder="1" applyAlignment="1">
      <alignment horizontal="center"/>
    </xf>
    <xf numFmtId="0" fontId="0" fillId="0" borderId="8" xfId="0" applyBorder="1"/>
    <xf numFmtId="0" fontId="0" fillId="11" borderId="36" xfId="0" applyFill="1" applyBorder="1" applyAlignment="1">
      <alignment horizontal="center"/>
    </xf>
    <xf numFmtId="0" fontId="0" fillId="11" borderId="37" xfId="0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3" borderId="0" xfId="0" applyFont="1" applyFill="1" applyAlignment="1">
      <alignment horizontal="center"/>
    </xf>
    <xf numFmtId="0" fontId="0" fillId="4" borderId="15" xfId="0" applyFill="1" applyBorder="1" applyAlignment="1">
      <alignment horizontal="center"/>
    </xf>
    <xf numFmtId="0" fontId="2" fillId="11" borderId="13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1" borderId="0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11" borderId="1" xfId="0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5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30" xfId="0" applyFont="1" applyFill="1" applyBorder="1" applyAlignment="1">
      <alignment horizontal="center" vertical="center"/>
    </xf>
    <xf numFmtId="0" fontId="1" fillId="5" borderId="28" xfId="0" applyFont="1" applyFill="1" applyBorder="1" applyAlignment="1">
      <alignment horizontal="center" vertical="center" wrapText="1"/>
    </xf>
    <xf numFmtId="0" fontId="1" fillId="5" borderId="29" xfId="0" applyFont="1" applyFill="1" applyBorder="1" applyAlignment="1">
      <alignment horizontal="center" vertical="center" wrapText="1"/>
    </xf>
    <xf numFmtId="0" fontId="1" fillId="5" borderId="30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/>
    </xf>
    <xf numFmtId="0" fontId="1" fillId="5" borderId="34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0" fillId="14" borderId="53" xfId="0" applyFont="1" applyFill="1" applyBorder="1" applyAlignment="1">
      <alignment horizontal="center" vertical="center"/>
    </xf>
    <xf numFmtId="0" fontId="11" fillId="0" borderId="44" xfId="0" applyFont="1" applyBorder="1"/>
    <xf numFmtId="0" fontId="10" fillId="15" borderId="54" xfId="0" applyFont="1" applyFill="1" applyBorder="1" applyAlignment="1">
      <alignment horizontal="center" vertical="center"/>
    </xf>
    <xf numFmtId="0" fontId="11" fillId="0" borderId="56" xfId="0" applyFont="1" applyBorder="1"/>
    <xf numFmtId="0" fontId="12" fillId="13" borderId="25" xfId="0" applyFont="1" applyFill="1" applyBorder="1" applyAlignment="1">
      <alignment horizontal="center"/>
    </xf>
    <xf numFmtId="0" fontId="0" fillId="0" borderId="8" xfId="0" applyBorder="1"/>
    <xf numFmtId="0" fontId="10" fillId="12" borderId="42" xfId="0" applyFont="1" applyFill="1" applyBorder="1" applyAlignment="1">
      <alignment horizontal="center" vertical="center"/>
    </xf>
    <xf numFmtId="0" fontId="10" fillId="15" borderId="48" xfId="0" applyFont="1" applyFill="1" applyBorder="1"/>
    <xf numFmtId="0" fontId="11" fillId="0" borderId="49" xfId="0" applyFont="1" applyBorder="1"/>
    <xf numFmtId="0" fontId="12" fillId="0" borderId="48" xfId="0" applyFont="1" applyBorder="1" applyAlignment="1">
      <alignment horizontal="center"/>
    </xf>
    <xf numFmtId="0" fontId="11" fillId="0" borderId="50" xfId="0" applyFont="1" applyBorder="1"/>
    <xf numFmtId="0" fontId="10" fillId="13" borderId="52" xfId="0" applyFont="1" applyFill="1" applyBorder="1" applyAlignment="1">
      <alignment horizontal="center" vertical="center"/>
    </xf>
    <xf numFmtId="0" fontId="11" fillId="0" borderId="55" xfId="0" applyFont="1" applyBorder="1"/>
    <xf numFmtId="0" fontId="10" fillId="12" borderId="39" xfId="0" applyFont="1" applyFill="1" applyBorder="1" applyAlignment="1">
      <alignment horizontal="center"/>
    </xf>
    <xf numFmtId="0" fontId="11" fillId="0" borderId="40" xfId="0" applyFont="1" applyBorder="1"/>
    <xf numFmtId="0" fontId="11" fillId="0" borderId="41" xfId="0" applyFont="1" applyBorder="1"/>
    <xf numFmtId="0" fontId="6" fillId="14" borderId="53" xfId="0" applyFont="1" applyFill="1" applyBorder="1" applyAlignment="1">
      <alignment horizontal="center" vertical="center"/>
    </xf>
    <xf numFmtId="0" fontId="9" fillId="0" borderId="44" xfId="0" applyFont="1" applyBorder="1"/>
    <xf numFmtId="0" fontId="6" fillId="15" borderId="54" xfId="0" applyFont="1" applyFill="1" applyBorder="1" applyAlignment="1">
      <alignment horizontal="center" vertical="center"/>
    </xf>
    <xf numFmtId="0" fontId="9" fillId="0" borderId="56" xfId="0" applyFont="1" applyBorder="1"/>
    <xf numFmtId="0" fontId="7" fillId="13" borderId="25" xfId="0" applyFont="1" applyFill="1" applyBorder="1" applyAlignment="1">
      <alignment horizontal="center"/>
    </xf>
    <xf numFmtId="0" fontId="6" fillId="12" borderId="39" xfId="0" applyFont="1" applyFill="1" applyBorder="1" applyAlignment="1">
      <alignment horizontal="center"/>
    </xf>
    <xf numFmtId="0" fontId="9" fillId="0" borderId="40" xfId="0" applyFont="1" applyBorder="1"/>
    <xf numFmtId="0" fontId="9" fillId="0" borderId="41" xfId="0" applyFont="1" applyBorder="1"/>
    <xf numFmtId="0" fontId="6" fillId="12" borderId="42" xfId="0" applyFont="1" applyFill="1" applyBorder="1" applyAlignment="1">
      <alignment horizontal="center" vertical="center"/>
    </xf>
    <xf numFmtId="0" fontId="6" fillId="15" borderId="48" xfId="0" applyFont="1" applyFill="1" applyBorder="1"/>
    <xf numFmtId="0" fontId="9" fillId="0" borderId="49" xfId="0" applyFont="1" applyBorder="1"/>
    <xf numFmtId="0" fontId="7" fillId="0" borderId="48" xfId="0" applyFont="1" applyBorder="1" applyAlignment="1">
      <alignment horizontal="center"/>
    </xf>
    <xf numFmtId="0" fontId="9" fillId="0" borderId="50" xfId="0" applyFont="1" applyBorder="1"/>
    <xf numFmtId="0" fontId="6" fillId="13" borderId="52" xfId="0" applyFont="1" applyFill="1" applyBorder="1" applyAlignment="1">
      <alignment horizontal="center" vertical="center"/>
    </xf>
    <xf numFmtId="0" fontId="9" fillId="0" borderId="55" xfId="0" applyFont="1" applyBorder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0" borderId="21" xfId="0" applyFill="1" applyBorder="1" applyAlignment="1">
      <alignment horizontal="center"/>
    </xf>
    <xf numFmtId="0" fontId="0" fillId="20" borderId="22" xfId="0" applyFill="1" applyBorder="1" applyAlignment="1">
      <alignment horizontal="center"/>
    </xf>
    <xf numFmtId="0" fontId="0" fillId="22" borderId="15" xfId="0" applyFill="1" applyBorder="1"/>
    <xf numFmtId="0" fontId="1" fillId="22" borderId="15" xfId="0" applyFont="1" applyFill="1" applyBorder="1"/>
    <xf numFmtId="0" fontId="2" fillId="22" borderId="15" xfId="0" applyFont="1" applyFill="1" applyBorder="1"/>
    <xf numFmtId="0" fontId="2" fillId="22" borderId="16" xfId="0" applyFont="1" applyFill="1" applyBorder="1"/>
    <xf numFmtId="0" fontId="0" fillId="22" borderId="15" xfId="0" applyFill="1" applyBorder="1" applyAlignment="1">
      <alignment horizontal="center" vertical="center"/>
    </xf>
    <xf numFmtId="0" fontId="0" fillId="2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2" borderId="16" xfId="0" applyFont="1" applyFill="1" applyBorder="1"/>
    <xf numFmtId="0" fontId="4" fillId="23" borderId="0" xfId="0" applyFont="1" applyFill="1" applyAlignment="1">
      <alignment horizontal="center"/>
    </xf>
    <xf numFmtId="0" fontId="4" fillId="23" borderId="0" xfId="0" applyFont="1" applyFill="1"/>
    <xf numFmtId="0" fontId="4" fillId="23" borderId="21" xfId="0" applyFont="1" applyFill="1" applyBorder="1" applyAlignment="1">
      <alignment horizontal="center"/>
    </xf>
    <xf numFmtId="0" fontId="4" fillId="23" borderId="22" xfId="0" applyFont="1" applyFill="1" applyBorder="1" applyAlignment="1">
      <alignment horizontal="center"/>
    </xf>
    <xf numFmtId="0" fontId="4" fillId="23" borderId="23" xfId="0" applyFont="1" applyFill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/>
    </xf>
  </cellXfs>
  <cellStyles count="1">
    <cellStyle name="Normal" xfId="0" builtinId="0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D966"/>
          <bgColor rgb="FFFFD966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00FF00"/>
          <bgColor rgb="FF00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242972131.25133184</c:v>
                </c:pt>
                <c:pt idx="1">
                  <c:v>242972131.25133184</c:v>
                </c:pt>
                <c:pt idx="2">
                  <c:v>243053059.16917646</c:v>
                </c:pt>
                <c:pt idx="3">
                  <c:v>243053059.16917646</c:v>
                </c:pt>
                <c:pt idx="4">
                  <c:v>242972131.25133184</c:v>
                </c:pt>
                <c:pt idx="5">
                  <c:v>243053059.16917646</c:v>
                </c:pt>
                <c:pt idx="6">
                  <c:v>244947900.46284476</c:v>
                </c:pt>
                <c:pt idx="7">
                  <c:v>245028828.38068935</c:v>
                </c:pt>
                <c:pt idx="8">
                  <c:v>244947900.46284476</c:v>
                </c:pt>
                <c:pt idx="9">
                  <c:v>245028828.38068935</c:v>
                </c:pt>
                <c:pt idx="10">
                  <c:v>244947900.46284476</c:v>
                </c:pt>
                <c:pt idx="11">
                  <c:v>245028828.38068935</c:v>
                </c:pt>
                <c:pt idx="12">
                  <c:v>246169183.88350439</c:v>
                </c:pt>
                <c:pt idx="13">
                  <c:v>246250111.80134892</c:v>
                </c:pt>
                <c:pt idx="14">
                  <c:v>246169183.88350439</c:v>
                </c:pt>
                <c:pt idx="15">
                  <c:v>246250111.80134892</c:v>
                </c:pt>
                <c:pt idx="16">
                  <c:v>246359545.0463416</c:v>
                </c:pt>
                <c:pt idx="17">
                  <c:v>246359545.0463416</c:v>
                </c:pt>
                <c:pt idx="18">
                  <c:v>246440472.96418607</c:v>
                </c:pt>
                <c:pt idx="19">
                  <c:v>246440472.96418607</c:v>
                </c:pt>
                <c:pt idx="20">
                  <c:v>246169183.88350439</c:v>
                </c:pt>
                <c:pt idx="21">
                  <c:v>246250111.80134892</c:v>
                </c:pt>
                <c:pt idx="22">
                  <c:v>246359545.0463416</c:v>
                </c:pt>
                <c:pt idx="23">
                  <c:v>246440472.96418607</c:v>
                </c:pt>
                <c:pt idx="24">
                  <c:v>246788834.27095255</c:v>
                </c:pt>
                <c:pt idx="25">
                  <c:v>246788834.27095255</c:v>
                </c:pt>
                <c:pt idx="26">
                  <c:v>246869762.18879709</c:v>
                </c:pt>
                <c:pt idx="27">
                  <c:v>246869762.18879709</c:v>
                </c:pt>
                <c:pt idx="28">
                  <c:v>246788834.27095255</c:v>
                </c:pt>
                <c:pt idx="29">
                  <c:v>246869762.18879709</c:v>
                </c:pt>
                <c:pt idx="30">
                  <c:v>248144953.09501734</c:v>
                </c:pt>
                <c:pt idx="31">
                  <c:v>248144953.09501734</c:v>
                </c:pt>
                <c:pt idx="32">
                  <c:v>248225881.01286188</c:v>
                </c:pt>
                <c:pt idx="33">
                  <c:v>248225881.01286188</c:v>
                </c:pt>
                <c:pt idx="34">
                  <c:v>248144953.09501734</c:v>
                </c:pt>
                <c:pt idx="35">
                  <c:v>248225881.01286188</c:v>
                </c:pt>
                <c:pt idx="36">
                  <c:v>248764603.48246545</c:v>
                </c:pt>
                <c:pt idx="37">
                  <c:v>248764603.48246545</c:v>
                </c:pt>
                <c:pt idx="38">
                  <c:v>248845531.40031001</c:v>
                </c:pt>
                <c:pt idx="39">
                  <c:v>248845531.40031001</c:v>
                </c:pt>
                <c:pt idx="40">
                  <c:v>249556597.678514</c:v>
                </c:pt>
                <c:pt idx="41">
                  <c:v>249556597.678514</c:v>
                </c:pt>
                <c:pt idx="42">
                  <c:v>249637525.59635863</c:v>
                </c:pt>
                <c:pt idx="43">
                  <c:v>249637525.59635863</c:v>
                </c:pt>
                <c:pt idx="44">
                  <c:v>248764603.48246545</c:v>
                </c:pt>
                <c:pt idx="45">
                  <c:v>248845531.40031001</c:v>
                </c:pt>
                <c:pt idx="46">
                  <c:v>249556597.678514</c:v>
                </c:pt>
                <c:pt idx="47">
                  <c:v>249637525.59635863</c:v>
                </c:pt>
                <c:pt idx="48">
                  <c:v>250413791.48762581</c:v>
                </c:pt>
                <c:pt idx="49">
                  <c:v>250413791.48762581</c:v>
                </c:pt>
                <c:pt idx="50">
                  <c:v>250494719.40547034</c:v>
                </c:pt>
                <c:pt idx="51">
                  <c:v>249985886.90312508</c:v>
                </c:pt>
                <c:pt idx="52">
                  <c:v>250494719.40547034</c:v>
                </c:pt>
                <c:pt idx="53">
                  <c:v>249985886.90312508</c:v>
                </c:pt>
                <c:pt idx="54">
                  <c:v>250066814.82096964</c:v>
                </c:pt>
                <c:pt idx="55">
                  <c:v>250066814.82096964</c:v>
                </c:pt>
                <c:pt idx="56">
                  <c:v>250176248.06596226</c:v>
                </c:pt>
                <c:pt idx="57">
                  <c:v>250413791.48762581</c:v>
                </c:pt>
                <c:pt idx="58">
                  <c:v>250257175.98380679</c:v>
                </c:pt>
                <c:pt idx="59">
                  <c:v>250494719.40547034</c:v>
                </c:pt>
                <c:pt idx="60">
                  <c:v>249985886.90312508</c:v>
                </c:pt>
                <c:pt idx="61">
                  <c:v>250176248.06596226</c:v>
                </c:pt>
                <c:pt idx="62">
                  <c:v>250066814.82096964</c:v>
                </c:pt>
                <c:pt idx="63">
                  <c:v>250257175.98380679</c:v>
                </c:pt>
                <c:pt idx="64">
                  <c:v>250176248.06596226</c:v>
                </c:pt>
                <c:pt idx="65">
                  <c:v>250257175.98380679</c:v>
                </c:pt>
                <c:pt idx="66">
                  <c:v>252389560.69913876</c:v>
                </c:pt>
                <c:pt idx="67">
                  <c:v>252470488.61698323</c:v>
                </c:pt>
                <c:pt idx="68">
                  <c:v>251961656.114638</c:v>
                </c:pt>
                <c:pt idx="69">
                  <c:v>252042584.03248259</c:v>
                </c:pt>
                <c:pt idx="70">
                  <c:v>252389560.69913876</c:v>
                </c:pt>
                <c:pt idx="71">
                  <c:v>252470488.61698323</c:v>
                </c:pt>
                <c:pt idx="72">
                  <c:v>251961656.114638</c:v>
                </c:pt>
                <c:pt idx="73">
                  <c:v>252042584.03248259</c:v>
                </c:pt>
                <c:pt idx="74">
                  <c:v>252389560.69913876</c:v>
                </c:pt>
                <c:pt idx="75">
                  <c:v>252470488.61698323</c:v>
                </c:pt>
                <c:pt idx="76">
                  <c:v>251961656.114638</c:v>
                </c:pt>
                <c:pt idx="77">
                  <c:v>252042584.03248259</c:v>
                </c:pt>
                <c:pt idx="78">
                  <c:v>253801205.28263548</c:v>
                </c:pt>
                <c:pt idx="79">
                  <c:v>253373300.69813481</c:v>
                </c:pt>
                <c:pt idx="80">
                  <c:v>253801205.28263548</c:v>
                </c:pt>
                <c:pt idx="81">
                  <c:v>253882133.20048004</c:v>
                </c:pt>
                <c:pt idx="82">
                  <c:v>253882133.20048004</c:v>
                </c:pt>
                <c:pt idx="83">
                  <c:v>253373300.69813481</c:v>
                </c:pt>
                <c:pt idx="84">
                  <c:v>253454228.61597934</c:v>
                </c:pt>
                <c:pt idx="85">
                  <c:v>253454228.61597934</c:v>
                </c:pt>
                <c:pt idx="86">
                  <c:v>253801205.28263548</c:v>
                </c:pt>
                <c:pt idx="87">
                  <c:v>253882133.20048004</c:v>
                </c:pt>
                <c:pt idx="88">
                  <c:v>253373300.69813481</c:v>
                </c:pt>
                <c:pt idx="89">
                  <c:v>254230494.50724643</c:v>
                </c:pt>
                <c:pt idx="90">
                  <c:v>253454228.61597934</c:v>
                </c:pt>
                <c:pt idx="91">
                  <c:v>254230494.50724643</c:v>
                </c:pt>
                <c:pt idx="92">
                  <c:v>254311422.42509106</c:v>
                </c:pt>
                <c:pt idx="93">
                  <c:v>254311422.42509106</c:v>
                </c:pt>
                <c:pt idx="94">
                  <c:v>254230494.50724643</c:v>
                </c:pt>
                <c:pt idx="95">
                  <c:v>255378902.28412318</c:v>
                </c:pt>
                <c:pt idx="96">
                  <c:v>254311422.42509106</c:v>
                </c:pt>
                <c:pt idx="97">
                  <c:v>255378902.28412318</c:v>
                </c:pt>
                <c:pt idx="98">
                  <c:v>255459830.20196772</c:v>
                </c:pt>
                <c:pt idx="99">
                  <c:v>255459830.20196772</c:v>
                </c:pt>
                <c:pt idx="100">
                  <c:v>255378902.28412318</c:v>
                </c:pt>
                <c:pt idx="101">
                  <c:v>255459830.20196772</c:v>
                </c:pt>
                <c:pt idx="102">
                  <c:v>256206263.71875942</c:v>
                </c:pt>
                <c:pt idx="103">
                  <c:v>256206263.71875942</c:v>
                </c:pt>
                <c:pt idx="104">
                  <c:v>256287191.63660395</c:v>
                </c:pt>
                <c:pt idx="105">
                  <c:v>256287191.63660395</c:v>
                </c:pt>
                <c:pt idx="106">
                  <c:v>256206263.71875942</c:v>
                </c:pt>
                <c:pt idx="107">
                  <c:v>257354671.49563608</c:v>
                </c:pt>
                <c:pt idx="108">
                  <c:v>256287191.63660395</c:v>
                </c:pt>
                <c:pt idx="109">
                  <c:v>257354671.49563608</c:v>
                </c:pt>
                <c:pt idx="110">
                  <c:v>257435599.41348064</c:v>
                </c:pt>
                <c:pt idx="111">
                  <c:v>257435599.41348064</c:v>
                </c:pt>
                <c:pt idx="112">
                  <c:v>257354671.49563608</c:v>
                </c:pt>
                <c:pt idx="113">
                  <c:v>257435599.41348064</c:v>
                </c:pt>
                <c:pt idx="114">
                  <c:v>257617908.30225614</c:v>
                </c:pt>
                <c:pt idx="115">
                  <c:v>257698836.22010073</c:v>
                </c:pt>
                <c:pt idx="116">
                  <c:v>257617908.30225614</c:v>
                </c:pt>
                <c:pt idx="117">
                  <c:v>257698836.22010073</c:v>
                </c:pt>
                <c:pt idx="118">
                  <c:v>258766316.0791328</c:v>
                </c:pt>
                <c:pt idx="119">
                  <c:v>258847243.99697736</c:v>
                </c:pt>
                <c:pt idx="120">
                  <c:v>257617908.30225614</c:v>
                </c:pt>
                <c:pt idx="121">
                  <c:v>258964549.56064373</c:v>
                </c:pt>
                <c:pt idx="122">
                  <c:v>257698836.22010073</c:v>
                </c:pt>
                <c:pt idx="123">
                  <c:v>258766316.0791328</c:v>
                </c:pt>
                <c:pt idx="124">
                  <c:v>259045477.47848827</c:v>
                </c:pt>
                <c:pt idx="125">
                  <c:v>258847243.99697736</c:v>
                </c:pt>
                <c:pt idx="126">
                  <c:v>258964549.56064373</c:v>
                </c:pt>
                <c:pt idx="127">
                  <c:v>259045477.47848827</c:v>
                </c:pt>
                <c:pt idx="128">
                  <c:v>258766316.0791328</c:v>
                </c:pt>
                <c:pt idx="129">
                  <c:v>258847243.99697736</c:v>
                </c:pt>
                <c:pt idx="130">
                  <c:v>258964549.56064373</c:v>
                </c:pt>
                <c:pt idx="131">
                  <c:v>259195605.30374384</c:v>
                </c:pt>
                <c:pt idx="132">
                  <c:v>259045477.47848827</c:v>
                </c:pt>
                <c:pt idx="133">
                  <c:v>259276533.22158837</c:v>
                </c:pt>
                <c:pt idx="134">
                  <c:v>259779364.79252201</c:v>
                </c:pt>
                <c:pt idx="135">
                  <c:v>259779364.79252201</c:v>
                </c:pt>
                <c:pt idx="136">
                  <c:v>259860292.71036661</c:v>
                </c:pt>
                <c:pt idx="137">
                  <c:v>259195605.30374384</c:v>
                </c:pt>
                <c:pt idx="138">
                  <c:v>259860292.71036661</c:v>
                </c:pt>
                <c:pt idx="139">
                  <c:v>259276533.22158837</c:v>
                </c:pt>
                <c:pt idx="140">
                  <c:v>259779364.79252201</c:v>
                </c:pt>
                <c:pt idx="141">
                  <c:v>259195605.30374384</c:v>
                </c:pt>
                <c:pt idx="142">
                  <c:v>259860292.71036661</c:v>
                </c:pt>
                <c:pt idx="143">
                  <c:v>259276533.22158837</c:v>
                </c:pt>
                <c:pt idx="144">
                  <c:v>260940318.77215669</c:v>
                </c:pt>
                <c:pt idx="145">
                  <c:v>260940318.77215669</c:v>
                </c:pt>
                <c:pt idx="146">
                  <c:v>261021246.69000131</c:v>
                </c:pt>
                <c:pt idx="147">
                  <c:v>261021246.69000131</c:v>
                </c:pt>
                <c:pt idx="148">
                  <c:v>260940318.77215669</c:v>
                </c:pt>
                <c:pt idx="149">
                  <c:v>261021246.69000131</c:v>
                </c:pt>
                <c:pt idx="150">
                  <c:v>261171374.51525679</c:v>
                </c:pt>
                <c:pt idx="151">
                  <c:v>261171374.51525679</c:v>
                </c:pt>
                <c:pt idx="152">
                  <c:v>261252302.43310136</c:v>
                </c:pt>
                <c:pt idx="153">
                  <c:v>261252302.43310136</c:v>
                </c:pt>
                <c:pt idx="154">
                  <c:v>261755134.004035</c:v>
                </c:pt>
                <c:pt idx="155">
                  <c:v>261836061.92187959</c:v>
                </c:pt>
                <c:pt idx="156">
                  <c:v>261755134.004035</c:v>
                </c:pt>
                <c:pt idx="157">
                  <c:v>261836061.92187959</c:v>
                </c:pt>
                <c:pt idx="158">
                  <c:v>261171374.51525679</c:v>
                </c:pt>
                <c:pt idx="159">
                  <c:v>262351963.35565343</c:v>
                </c:pt>
                <c:pt idx="160">
                  <c:v>261252302.43310136</c:v>
                </c:pt>
                <c:pt idx="161">
                  <c:v>262351963.35565343</c:v>
                </c:pt>
                <c:pt idx="162">
                  <c:v>262432891.273498</c:v>
                </c:pt>
                <c:pt idx="163">
                  <c:v>262432891.273498</c:v>
                </c:pt>
                <c:pt idx="164">
                  <c:v>261755134.004035</c:v>
                </c:pt>
                <c:pt idx="165">
                  <c:v>261836061.92187959</c:v>
                </c:pt>
                <c:pt idx="166">
                  <c:v>262351963.35565343</c:v>
                </c:pt>
                <c:pt idx="167">
                  <c:v>262432891.273498</c:v>
                </c:pt>
                <c:pt idx="168">
                  <c:v>262583019.09875345</c:v>
                </c:pt>
                <c:pt idx="169">
                  <c:v>262976417.42469463</c:v>
                </c:pt>
                <c:pt idx="170">
                  <c:v>262583019.09875345</c:v>
                </c:pt>
                <c:pt idx="171">
                  <c:v>262663947.01659799</c:v>
                </c:pt>
                <c:pt idx="172">
                  <c:v>263057345.34253919</c:v>
                </c:pt>
                <c:pt idx="173">
                  <c:v>262663947.01659799</c:v>
                </c:pt>
                <c:pt idx="174">
                  <c:v>263166778.58753175</c:v>
                </c:pt>
                <c:pt idx="175">
                  <c:v>262781252.58026436</c:v>
                </c:pt>
                <c:pt idx="176">
                  <c:v>262781252.58026436</c:v>
                </c:pt>
                <c:pt idx="177">
                  <c:v>262862180.49810898</c:v>
                </c:pt>
                <c:pt idx="178">
                  <c:v>262976417.42469463</c:v>
                </c:pt>
                <c:pt idx="179">
                  <c:v>262862180.49810898</c:v>
                </c:pt>
                <c:pt idx="180">
                  <c:v>263057345.34253919</c:v>
                </c:pt>
                <c:pt idx="181">
                  <c:v>263166778.58753175</c:v>
                </c:pt>
                <c:pt idx="182">
                  <c:v>263247706.50537634</c:v>
                </c:pt>
                <c:pt idx="183">
                  <c:v>263247706.50537634</c:v>
                </c:pt>
                <c:pt idx="184">
                  <c:v>262583019.09875345</c:v>
                </c:pt>
                <c:pt idx="185">
                  <c:v>262663947.01659799</c:v>
                </c:pt>
                <c:pt idx="186">
                  <c:v>262781252.58026436</c:v>
                </c:pt>
                <c:pt idx="187">
                  <c:v>262976417.42469463</c:v>
                </c:pt>
                <c:pt idx="188">
                  <c:v>262862180.49810898</c:v>
                </c:pt>
                <c:pt idx="189">
                  <c:v>263057345.34253919</c:v>
                </c:pt>
                <c:pt idx="190">
                  <c:v>263166778.58753175</c:v>
                </c:pt>
                <c:pt idx="191">
                  <c:v>263247706.50537634</c:v>
                </c:pt>
                <c:pt idx="192">
                  <c:v>263596067.81214273</c:v>
                </c:pt>
                <c:pt idx="193">
                  <c:v>263596067.81214273</c:v>
                </c:pt>
                <c:pt idx="194">
                  <c:v>263676995.72998726</c:v>
                </c:pt>
                <c:pt idx="195">
                  <c:v>263676995.72998726</c:v>
                </c:pt>
                <c:pt idx="196">
                  <c:v>263596067.81214273</c:v>
                </c:pt>
                <c:pt idx="197">
                  <c:v>263676995.72998726</c:v>
                </c:pt>
                <c:pt idx="198">
                  <c:v>264952186.63620761</c:v>
                </c:pt>
                <c:pt idx="199">
                  <c:v>264952186.63620761</c:v>
                </c:pt>
                <c:pt idx="200">
                  <c:v>265033114.55405208</c:v>
                </c:pt>
                <c:pt idx="201">
                  <c:v>265033114.55405208</c:v>
                </c:pt>
                <c:pt idx="202">
                  <c:v>264757021.7917774</c:v>
                </c:pt>
                <c:pt idx="203">
                  <c:v>264837949.70962194</c:v>
                </c:pt>
                <c:pt idx="204">
                  <c:v>264757021.7917774</c:v>
                </c:pt>
                <c:pt idx="205">
                  <c:v>264837949.70962194</c:v>
                </c:pt>
                <c:pt idx="206">
                  <c:v>264952186.63620761</c:v>
                </c:pt>
                <c:pt idx="207">
                  <c:v>265033114.55405208</c:v>
                </c:pt>
                <c:pt idx="208">
                  <c:v>264757021.7917774</c:v>
                </c:pt>
                <c:pt idx="209">
                  <c:v>264837949.70962194</c:v>
                </c:pt>
                <c:pt idx="210">
                  <c:v>265571837.02365568</c:v>
                </c:pt>
                <c:pt idx="211">
                  <c:v>265571837.02365568</c:v>
                </c:pt>
                <c:pt idx="212">
                  <c:v>265652764.94150025</c:v>
                </c:pt>
                <c:pt idx="213">
                  <c:v>265652764.94150025</c:v>
                </c:pt>
                <c:pt idx="214">
                  <c:v>266363831.21970433</c:v>
                </c:pt>
                <c:pt idx="215">
                  <c:v>266363831.21970433</c:v>
                </c:pt>
                <c:pt idx="216">
                  <c:v>266444759.13754889</c:v>
                </c:pt>
                <c:pt idx="217">
                  <c:v>266444759.13754889</c:v>
                </c:pt>
                <c:pt idx="218">
                  <c:v>265571837.02365568</c:v>
                </c:pt>
                <c:pt idx="219">
                  <c:v>265652764.94150025</c:v>
                </c:pt>
                <c:pt idx="220">
                  <c:v>266168666.37527409</c:v>
                </c:pt>
                <c:pt idx="221">
                  <c:v>266168666.37527409</c:v>
                </c:pt>
                <c:pt idx="222">
                  <c:v>266249594.29311872</c:v>
                </c:pt>
                <c:pt idx="223">
                  <c:v>266249594.29311872</c:v>
                </c:pt>
                <c:pt idx="224">
                  <c:v>266363831.21970433</c:v>
                </c:pt>
                <c:pt idx="225">
                  <c:v>266444759.13754889</c:v>
                </c:pt>
                <c:pt idx="226">
                  <c:v>267221025.02881601</c:v>
                </c:pt>
                <c:pt idx="227">
                  <c:v>267221025.02881601</c:v>
                </c:pt>
                <c:pt idx="228">
                  <c:v>267301952.94666058</c:v>
                </c:pt>
                <c:pt idx="229">
                  <c:v>266793120.44431534</c:v>
                </c:pt>
                <c:pt idx="230">
                  <c:v>267301952.94666058</c:v>
                </c:pt>
                <c:pt idx="231">
                  <c:v>266168666.37527409</c:v>
                </c:pt>
                <c:pt idx="232">
                  <c:v>266793120.44431534</c:v>
                </c:pt>
                <c:pt idx="233">
                  <c:v>266874048.36215985</c:v>
                </c:pt>
                <c:pt idx="234">
                  <c:v>266249594.29311872</c:v>
                </c:pt>
                <c:pt idx="235">
                  <c:v>266874048.36215985</c:v>
                </c:pt>
                <c:pt idx="236">
                  <c:v>266983481.60715246</c:v>
                </c:pt>
                <c:pt idx="237">
                  <c:v>267064409.524997</c:v>
                </c:pt>
                <c:pt idx="238">
                  <c:v>267221025.02881601</c:v>
                </c:pt>
                <c:pt idx="239">
                  <c:v>267301952.94666058</c:v>
                </c:pt>
                <c:pt idx="240">
                  <c:v>266793120.44431534</c:v>
                </c:pt>
                <c:pt idx="241">
                  <c:v>266983481.60715246</c:v>
                </c:pt>
                <c:pt idx="242">
                  <c:v>266874048.36215985</c:v>
                </c:pt>
                <c:pt idx="243">
                  <c:v>267064409.524997</c:v>
                </c:pt>
                <c:pt idx="244">
                  <c:v>266983481.60715246</c:v>
                </c:pt>
                <c:pt idx="245">
                  <c:v>267064409.524997</c:v>
                </c:pt>
                <c:pt idx="246">
                  <c:v>269196794.24032897</c:v>
                </c:pt>
                <c:pt idx="247">
                  <c:v>269277722.1581735</c:v>
                </c:pt>
                <c:pt idx="248">
                  <c:v>268768889.6558283</c:v>
                </c:pt>
                <c:pt idx="249">
                  <c:v>268849817.57367289</c:v>
                </c:pt>
                <c:pt idx="250">
                  <c:v>269196794.24032897</c:v>
                </c:pt>
                <c:pt idx="251">
                  <c:v>269277722.1581735</c:v>
                </c:pt>
                <c:pt idx="252">
                  <c:v>268768889.6558283</c:v>
                </c:pt>
                <c:pt idx="253">
                  <c:v>268849817.57367289</c:v>
                </c:pt>
                <c:pt idx="254">
                  <c:v>269196794.24032897</c:v>
                </c:pt>
                <c:pt idx="255">
                  <c:v>269277722.1581735</c:v>
                </c:pt>
                <c:pt idx="256">
                  <c:v>268768889.6558283</c:v>
                </c:pt>
                <c:pt idx="257">
                  <c:v>268849817.57367289</c:v>
                </c:pt>
                <c:pt idx="258">
                  <c:v>270608438.82382572</c:v>
                </c:pt>
                <c:pt idx="259">
                  <c:v>270689366.74167025</c:v>
                </c:pt>
                <c:pt idx="260">
                  <c:v>270180534.23932499</c:v>
                </c:pt>
                <c:pt idx="261">
                  <c:v>270608438.82382572</c:v>
                </c:pt>
                <c:pt idx="262">
                  <c:v>270689366.74167025</c:v>
                </c:pt>
                <c:pt idx="263">
                  <c:v>270180534.23932499</c:v>
                </c:pt>
                <c:pt idx="264">
                  <c:v>270261462.15716952</c:v>
                </c:pt>
                <c:pt idx="265">
                  <c:v>270261462.15716952</c:v>
                </c:pt>
                <c:pt idx="266">
                  <c:v>270608438.82382572</c:v>
                </c:pt>
                <c:pt idx="267">
                  <c:v>270689366.74167025</c:v>
                </c:pt>
                <c:pt idx="268">
                  <c:v>270180534.23932499</c:v>
                </c:pt>
                <c:pt idx="269">
                  <c:v>271037728.0484367</c:v>
                </c:pt>
                <c:pt idx="270">
                  <c:v>270261462.15716952</c:v>
                </c:pt>
                <c:pt idx="271">
                  <c:v>271118655.96628135</c:v>
                </c:pt>
                <c:pt idx="272">
                  <c:v>271037728.0484367</c:v>
                </c:pt>
                <c:pt idx="273">
                  <c:v>271118655.96628135</c:v>
                </c:pt>
                <c:pt idx="274">
                  <c:v>271037728.0484367</c:v>
                </c:pt>
                <c:pt idx="275">
                  <c:v>272186135.82531339</c:v>
                </c:pt>
                <c:pt idx="276">
                  <c:v>271118655.96628135</c:v>
                </c:pt>
                <c:pt idx="277">
                  <c:v>272186135.82531339</c:v>
                </c:pt>
                <c:pt idx="278">
                  <c:v>272267063.74315786</c:v>
                </c:pt>
                <c:pt idx="279">
                  <c:v>272267063.74315786</c:v>
                </c:pt>
                <c:pt idx="280">
                  <c:v>272186135.82531339</c:v>
                </c:pt>
                <c:pt idx="281">
                  <c:v>272267063.74315786</c:v>
                </c:pt>
                <c:pt idx="282">
                  <c:v>273013497.25994962</c:v>
                </c:pt>
                <c:pt idx="283">
                  <c:v>273013497.25994962</c:v>
                </c:pt>
                <c:pt idx="284">
                  <c:v>273094425.17779422</c:v>
                </c:pt>
                <c:pt idx="285">
                  <c:v>273094425.17779422</c:v>
                </c:pt>
                <c:pt idx="286">
                  <c:v>273013497.25994962</c:v>
                </c:pt>
                <c:pt idx="287">
                  <c:v>274161905.03682631</c:v>
                </c:pt>
                <c:pt idx="288">
                  <c:v>273094425.17779422</c:v>
                </c:pt>
                <c:pt idx="289">
                  <c:v>274161905.03682631</c:v>
                </c:pt>
                <c:pt idx="290">
                  <c:v>274242832.95467085</c:v>
                </c:pt>
                <c:pt idx="291">
                  <c:v>274242832.95467085</c:v>
                </c:pt>
                <c:pt idx="292">
                  <c:v>275147524.78051955</c:v>
                </c:pt>
                <c:pt idx="293">
                  <c:v>275228452.69836414</c:v>
                </c:pt>
                <c:pt idx="294">
                  <c:v>274161905.03682631</c:v>
                </c:pt>
                <c:pt idx="295">
                  <c:v>275147524.78051955</c:v>
                </c:pt>
                <c:pt idx="296">
                  <c:v>274242832.95467085</c:v>
                </c:pt>
                <c:pt idx="297">
                  <c:v>275228452.69836414</c:v>
                </c:pt>
                <c:pt idx="298">
                  <c:v>274425141.84344643</c:v>
                </c:pt>
                <c:pt idx="299">
                  <c:v>274506069.76129091</c:v>
                </c:pt>
                <c:pt idx="300">
                  <c:v>275147524.78051955</c:v>
                </c:pt>
                <c:pt idx="301">
                  <c:v>275228452.69836414</c:v>
                </c:pt>
                <c:pt idx="302">
                  <c:v>274425141.84344643</c:v>
                </c:pt>
                <c:pt idx="303">
                  <c:v>274506069.76129091</c:v>
                </c:pt>
                <c:pt idx="304">
                  <c:v>275573549.620323</c:v>
                </c:pt>
                <c:pt idx="305">
                  <c:v>275654477.5381676</c:v>
                </c:pt>
                <c:pt idx="306">
                  <c:v>275771783.10183394</c:v>
                </c:pt>
                <c:pt idx="307">
                  <c:v>274425141.84344643</c:v>
                </c:pt>
                <c:pt idx="308">
                  <c:v>275573549.620323</c:v>
                </c:pt>
                <c:pt idx="309">
                  <c:v>275852711.01967859</c:v>
                </c:pt>
                <c:pt idx="310">
                  <c:v>274506069.76129091</c:v>
                </c:pt>
                <c:pt idx="311">
                  <c:v>275654477.5381676</c:v>
                </c:pt>
                <c:pt idx="312">
                  <c:v>275771783.10183394</c:v>
                </c:pt>
                <c:pt idx="313">
                  <c:v>275852711.01967859</c:v>
                </c:pt>
                <c:pt idx="314">
                  <c:v>275573549.620323</c:v>
                </c:pt>
                <c:pt idx="315">
                  <c:v>275654477.5381676</c:v>
                </c:pt>
                <c:pt idx="316">
                  <c:v>277123293.99203247</c:v>
                </c:pt>
                <c:pt idx="317">
                  <c:v>276002838.84493405</c:v>
                </c:pt>
                <c:pt idx="318">
                  <c:v>277123293.99203247</c:v>
                </c:pt>
                <c:pt idx="319">
                  <c:v>275771783.10183394</c:v>
                </c:pt>
                <c:pt idx="320">
                  <c:v>277204221.909877</c:v>
                </c:pt>
                <c:pt idx="321">
                  <c:v>276083766.76277864</c:v>
                </c:pt>
                <c:pt idx="322">
                  <c:v>277204221.909877</c:v>
                </c:pt>
                <c:pt idx="323">
                  <c:v>275852711.01967859</c:v>
                </c:pt>
                <c:pt idx="324">
                  <c:v>276002838.84493405</c:v>
                </c:pt>
                <c:pt idx="325">
                  <c:v>276083766.76277864</c:v>
                </c:pt>
                <c:pt idx="326">
                  <c:v>277123293.99203247</c:v>
                </c:pt>
                <c:pt idx="327">
                  <c:v>277204221.909877</c:v>
                </c:pt>
                <c:pt idx="328">
                  <c:v>276002838.84493405</c:v>
                </c:pt>
                <c:pt idx="329">
                  <c:v>276083766.76277864</c:v>
                </c:pt>
                <c:pt idx="330">
                  <c:v>278344577.41269207</c:v>
                </c:pt>
                <c:pt idx="331">
                  <c:v>278344577.41269207</c:v>
                </c:pt>
                <c:pt idx="332">
                  <c:v>278425505.33053666</c:v>
                </c:pt>
                <c:pt idx="333">
                  <c:v>278534938.57552922</c:v>
                </c:pt>
                <c:pt idx="334">
                  <c:v>278425505.33053666</c:v>
                </c:pt>
                <c:pt idx="335">
                  <c:v>277747552.31334692</c:v>
                </c:pt>
                <c:pt idx="336">
                  <c:v>278534938.57552922</c:v>
                </c:pt>
                <c:pt idx="337">
                  <c:v>278615866.49337375</c:v>
                </c:pt>
                <c:pt idx="338">
                  <c:v>277747552.31334692</c:v>
                </c:pt>
                <c:pt idx="339">
                  <c:v>277828480.23119146</c:v>
                </c:pt>
                <c:pt idx="340">
                  <c:v>278615866.49337375</c:v>
                </c:pt>
                <c:pt idx="341">
                  <c:v>277828480.23119146</c:v>
                </c:pt>
                <c:pt idx="342">
                  <c:v>278344577.41269207</c:v>
                </c:pt>
                <c:pt idx="343">
                  <c:v>278425505.33053666</c:v>
                </c:pt>
                <c:pt idx="344">
                  <c:v>278534938.57552922</c:v>
                </c:pt>
                <c:pt idx="345">
                  <c:v>277978608.05644697</c:v>
                </c:pt>
                <c:pt idx="346">
                  <c:v>277747552.31334692</c:v>
                </c:pt>
                <c:pt idx="347">
                  <c:v>278615866.49337375</c:v>
                </c:pt>
                <c:pt idx="348">
                  <c:v>277828480.23119146</c:v>
                </c:pt>
                <c:pt idx="349">
                  <c:v>277978608.05644697</c:v>
                </c:pt>
                <c:pt idx="350">
                  <c:v>278059535.9742915</c:v>
                </c:pt>
                <c:pt idx="351">
                  <c:v>278059535.9742915</c:v>
                </c:pt>
                <c:pt idx="352">
                  <c:v>278964227.8001402</c:v>
                </c:pt>
                <c:pt idx="353">
                  <c:v>278964227.8001402</c:v>
                </c:pt>
                <c:pt idx="354">
                  <c:v>279045155.71798474</c:v>
                </c:pt>
                <c:pt idx="355">
                  <c:v>279045155.71798474</c:v>
                </c:pt>
                <c:pt idx="356">
                  <c:v>277978608.05644697</c:v>
                </c:pt>
                <c:pt idx="357">
                  <c:v>279159196.89684361</c:v>
                </c:pt>
                <c:pt idx="358">
                  <c:v>279159196.89684361</c:v>
                </c:pt>
                <c:pt idx="359">
                  <c:v>278059535.9742915</c:v>
                </c:pt>
                <c:pt idx="360">
                  <c:v>279240124.81468827</c:v>
                </c:pt>
                <c:pt idx="361">
                  <c:v>278964227.8001402</c:v>
                </c:pt>
                <c:pt idx="362">
                  <c:v>279240124.81468827</c:v>
                </c:pt>
                <c:pt idx="363">
                  <c:v>279045155.71798474</c:v>
                </c:pt>
                <c:pt idx="364">
                  <c:v>280320346.62420505</c:v>
                </c:pt>
                <c:pt idx="365">
                  <c:v>279159196.89684361</c:v>
                </c:pt>
                <c:pt idx="366">
                  <c:v>280401274.54204959</c:v>
                </c:pt>
                <c:pt idx="367">
                  <c:v>279240124.81468827</c:v>
                </c:pt>
                <c:pt idx="368">
                  <c:v>279390252.63994372</c:v>
                </c:pt>
                <c:pt idx="369">
                  <c:v>279390252.63994372</c:v>
                </c:pt>
                <c:pt idx="370">
                  <c:v>279471180.55778831</c:v>
                </c:pt>
                <c:pt idx="371">
                  <c:v>280320346.62420505</c:v>
                </c:pt>
                <c:pt idx="372">
                  <c:v>279471180.55778831</c:v>
                </c:pt>
                <c:pt idx="373">
                  <c:v>280401274.54204959</c:v>
                </c:pt>
                <c:pt idx="374">
                  <c:v>279588486.12145466</c:v>
                </c:pt>
                <c:pt idx="375">
                  <c:v>279588486.12145466</c:v>
                </c:pt>
                <c:pt idx="376">
                  <c:v>279669414.03929919</c:v>
                </c:pt>
                <c:pt idx="377">
                  <c:v>279669414.03929919</c:v>
                </c:pt>
                <c:pt idx="378">
                  <c:v>280320346.62420505</c:v>
                </c:pt>
                <c:pt idx="379">
                  <c:v>279390252.63994372</c:v>
                </c:pt>
                <c:pt idx="380">
                  <c:v>280401274.54204959</c:v>
                </c:pt>
                <c:pt idx="381">
                  <c:v>279471180.55778831</c:v>
                </c:pt>
                <c:pt idx="382">
                  <c:v>279588486.12145466</c:v>
                </c:pt>
                <c:pt idx="383">
                  <c:v>279669414.03929919</c:v>
                </c:pt>
                <c:pt idx="384">
                  <c:v>280939997.01165313</c:v>
                </c:pt>
                <c:pt idx="385">
                  <c:v>281020924.92949766</c:v>
                </c:pt>
                <c:pt idx="386">
                  <c:v>280939997.01165313</c:v>
                </c:pt>
                <c:pt idx="387">
                  <c:v>281731991.20770174</c:v>
                </c:pt>
                <c:pt idx="388">
                  <c:v>281020924.92949766</c:v>
                </c:pt>
                <c:pt idx="389">
                  <c:v>281812919.12554622</c:v>
                </c:pt>
                <c:pt idx="390">
                  <c:v>281731991.20770174</c:v>
                </c:pt>
                <c:pt idx="391">
                  <c:v>281812919.12554622</c:v>
                </c:pt>
                <c:pt idx="392">
                  <c:v>280939997.01165313</c:v>
                </c:pt>
                <c:pt idx="393">
                  <c:v>281020924.92949766</c:v>
                </c:pt>
                <c:pt idx="394">
                  <c:v>281731991.20770174</c:v>
                </c:pt>
                <c:pt idx="395">
                  <c:v>282589185.0168134</c:v>
                </c:pt>
                <c:pt idx="396">
                  <c:v>281812919.12554622</c:v>
                </c:pt>
                <c:pt idx="397">
                  <c:v>282670112.93465799</c:v>
                </c:pt>
                <c:pt idx="398">
                  <c:v>282161280.43231273</c:v>
                </c:pt>
                <c:pt idx="399">
                  <c:v>282242208.35015732</c:v>
                </c:pt>
                <c:pt idx="400">
                  <c:v>282589185.0168134</c:v>
                </c:pt>
                <c:pt idx="401">
                  <c:v>281564255.33296758</c:v>
                </c:pt>
                <c:pt idx="402">
                  <c:v>282670112.93465799</c:v>
                </c:pt>
                <c:pt idx="403">
                  <c:v>281645183.25081223</c:v>
                </c:pt>
                <c:pt idx="404">
                  <c:v>282161280.43231273</c:v>
                </c:pt>
                <c:pt idx="405">
                  <c:v>282351641.59514987</c:v>
                </c:pt>
                <c:pt idx="406">
                  <c:v>282242208.35015732</c:v>
                </c:pt>
                <c:pt idx="407">
                  <c:v>282351641.59514987</c:v>
                </c:pt>
                <c:pt idx="408">
                  <c:v>282432569.51299447</c:v>
                </c:pt>
                <c:pt idx="409">
                  <c:v>281564255.33296758</c:v>
                </c:pt>
                <c:pt idx="410">
                  <c:v>282432569.51299447</c:v>
                </c:pt>
                <c:pt idx="411">
                  <c:v>281645183.25081223</c:v>
                </c:pt>
                <c:pt idx="412">
                  <c:v>282589185.0168134</c:v>
                </c:pt>
                <c:pt idx="413">
                  <c:v>282670112.93465799</c:v>
                </c:pt>
                <c:pt idx="414">
                  <c:v>282161280.43231273</c:v>
                </c:pt>
                <c:pt idx="415">
                  <c:v>282242208.35015732</c:v>
                </c:pt>
                <c:pt idx="416">
                  <c:v>282351641.59514987</c:v>
                </c:pt>
                <c:pt idx="417">
                  <c:v>281564255.33296758</c:v>
                </c:pt>
                <c:pt idx="418">
                  <c:v>282432569.51299447</c:v>
                </c:pt>
                <c:pt idx="419">
                  <c:v>281645183.25081223</c:v>
                </c:pt>
                <c:pt idx="420">
                  <c:v>282975899.91646433</c:v>
                </c:pt>
                <c:pt idx="421">
                  <c:v>282975899.91646433</c:v>
                </c:pt>
                <c:pt idx="422">
                  <c:v>283056827.83430886</c:v>
                </c:pt>
                <c:pt idx="423">
                  <c:v>283056827.83430886</c:v>
                </c:pt>
                <c:pt idx="424">
                  <c:v>284564954.22832638</c:v>
                </c:pt>
                <c:pt idx="425">
                  <c:v>284564954.22832638</c:v>
                </c:pt>
                <c:pt idx="426">
                  <c:v>284645882.14617097</c:v>
                </c:pt>
                <c:pt idx="427">
                  <c:v>284137049.64382571</c:v>
                </c:pt>
                <c:pt idx="428">
                  <c:v>284645882.14617097</c:v>
                </c:pt>
                <c:pt idx="429">
                  <c:v>284137049.64382571</c:v>
                </c:pt>
                <c:pt idx="430">
                  <c:v>284217977.5616703</c:v>
                </c:pt>
                <c:pt idx="431">
                  <c:v>284217977.5616703</c:v>
                </c:pt>
                <c:pt idx="432">
                  <c:v>282975899.91646433</c:v>
                </c:pt>
                <c:pt idx="433">
                  <c:v>283056827.83430886</c:v>
                </c:pt>
                <c:pt idx="434">
                  <c:v>284564954.22832638</c:v>
                </c:pt>
                <c:pt idx="435">
                  <c:v>284645882.14617097</c:v>
                </c:pt>
                <c:pt idx="436">
                  <c:v>284137049.64382571</c:v>
                </c:pt>
                <c:pt idx="437">
                  <c:v>284217977.5616703</c:v>
                </c:pt>
                <c:pt idx="438">
                  <c:v>285976598.81182313</c:v>
                </c:pt>
                <c:pt idx="439">
                  <c:v>285976598.81182313</c:v>
                </c:pt>
                <c:pt idx="440">
                  <c:v>286057526.72966772</c:v>
                </c:pt>
                <c:pt idx="441">
                  <c:v>285548694.2273224</c:v>
                </c:pt>
                <c:pt idx="442">
                  <c:v>286057526.72966772</c:v>
                </c:pt>
                <c:pt idx="443">
                  <c:v>285548694.2273224</c:v>
                </c:pt>
                <c:pt idx="444">
                  <c:v>285629622.14516693</c:v>
                </c:pt>
                <c:pt idx="445">
                  <c:v>285629622.14516693</c:v>
                </c:pt>
                <c:pt idx="446">
                  <c:v>285976598.81182313</c:v>
                </c:pt>
                <c:pt idx="447">
                  <c:v>286057526.72966772</c:v>
                </c:pt>
                <c:pt idx="448">
                  <c:v>285548694.2273224</c:v>
                </c:pt>
                <c:pt idx="449">
                  <c:v>285629622.14516693</c:v>
                </c:pt>
                <c:pt idx="450">
                  <c:v>286405888.03643411</c:v>
                </c:pt>
                <c:pt idx="451">
                  <c:v>286405888.03643411</c:v>
                </c:pt>
                <c:pt idx="452">
                  <c:v>286486815.95427865</c:v>
                </c:pt>
                <c:pt idx="453">
                  <c:v>286486815.95427865</c:v>
                </c:pt>
                <c:pt idx="454">
                  <c:v>286405888.03643411</c:v>
                </c:pt>
                <c:pt idx="455">
                  <c:v>286486815.95427865</c:v>
                </c:pt>
                <c:pt idx="456">
                  <c:v>287554295.8133108</c:v>
                </c:pt>
                <c:pt idx="457">
                  <c:v>287635223.73115528</c:v>
                </c:pt>
                <c:pt idx="458">
                  <c:v>287554295.8133108</c:v>
                </c:pt>
                <c:pt idx="459">
                  <c:v>287635223.73115528</c:v>
                </c:pt>
                <c:pt idx="460">
                  <c:v>287554295.8133108</c:v>
                </c:pt>
                <c:pt idx="461">
                  <c:v>287635223.73115528</c:v>
                </c:pt>
                <c:pt idx="462">
                  <c:v>288381657.24794716</c:v>
                </c:pt>
                <c:pt idx="463">
                  <c:v>288462585.16579169</c:v>
                </c:pt>
                <c:pt idx="464">
                  <c:v>288381657.24794716</c:v>
                </c:pt>
                <c:pt idx="465">
                  <c:v>288462585.16579169</c:v>
                </c:pt>
                <c:pt idx="466">
                  <c:v>289530065.02482373</c:v>
                </c:pt>
                <c:pt idx="467">
                  <c:v>289610992.94266832</c:v>
                </c:pt>
                <c:pt idx="468">
                  <c:v>288381657.24794716</c:v>
                </c:pt>
                <c:pt idx="469">
                  <c:v>289530065.02482373</c:v>
                </c:pt>
                <c:pt idx="470">
                  <c:v>288462585.16579169</c:v>
                </c:pt>
                <c:pt idx="471">
                  <c:v>289610992.94266832</c:v>
                </c:pt>
                <c:pt idx="472">
                  <c:v>289793301.83144385</c:v>
                </c:pt>
                <c:pt idx="473">
                  <c:v>289530065.02482373</c:v>
                </c:pt>
                <c:pt idx="474">
                  <c:v>289610992.94266832</c:v>
                </c:pt>
                <c:pt idx="475">
                  <c:v>289793301.83144385</c:v>
                </c:pt>
                <c:pt idx="476">
                  <c:v>289874229.74928838</c:v>
                </c:pt>
                <c:pt idx="477">
                  <c:v>289874229.74928838</c:v>
                </c:pt>
                <c:pt idx="478">
                  <c:v>289793301.83144385</c:v>
                </c:pt>
                <c:pt idx="479">
                  <c:v>290941709.60832042</c:v>
                </c:pt>
                <c:pt idx="480">
                  <c:v>290941709.60832042</c:v>
                </c:pt>
                <c:pt idx="481">
                  <c:v>289874229.74928838</c:v>
                </c:pt>
                <c:pt idx="482">
                  <c:v>291022637.52616495</c:v>
                </c:pt>
                <c:pt idx="483">
                  <c:v>291022637.52616495</c:v>
                </c:pt>
                <c:pt idx="484">
                  <c:v>291139943.08983135</c:v>
                </c:pt>
                <c:pt idx="485">
                  <c:v>291139943.08983135</c:v>
                </c:pt>
                <c:pt idx="486">
                  <c:v>291220871.00767601</c:v>
                </c:pt>
                <c:pt idx="487">
                  <c:v>291220871.00767601</c:v>
                </c:pt>
                <c:pt idx="488">
                  <c:v>290941709.60832042</c:v>
                </c:pt>
                <c:pt idx="489">
                  <c:v>291022637.52616495</c:v>
                </c:pt>
                <c:pt idx="490">
                  <c:v>291139943.08983135</c:v>
                </c:pt>
                <c:pt idx="491">
                  <c:v>291220871.00767601</c:v>
                </c:pt>
                <c:pt idx="492">
                  <c:v>291370998.8329314</c:v>
                </c:pt>
                <c:pt idx="493">
                  <c:v>291370998.8329314</c:v>
                </c:pt>
                <c:pt idx="494">
                  <c:v>291451926.75077593</c:v>
                </c:pt>
                <c:pt idx="495">
                  <c:v>291451926.75077593</c:v>
                </c:pt>
                <c:pt idx="496">
                  <c:v>291370998.8329314</c:v>
                </c:pt>
                <c:pt idx="497">
                  <c:v>291451926.75077593</c:v>
                </c:pt>
                <c:pt idx="498">
                  <c:v>293115712.30134428</c:v>
                </c:pt>
                <c:pt idx="499">
                  <c:v>293196640.21918899</c:v>
                </c:pt>
                <c:pt idx="500">
                  <c:v>293115712.30134428</c:v>
                </c:pt>
                <c:pt idx="501">
                  <c:v>293196640.21918899</c:v>
                </c:pt>
                <c:pt idx="502">
                  <c:v>293346768.04444438</c:v>
                </c:pt>
                <c:pt idx="503">
                  <c:v>293346768.04444438</c:v>
                </c:pt>
                <c:pt idx="504">
                  <c:v>293427695.96228898</c:v>
                </c:pt>
                <c:pt idx="505">
                  <c:v>293427695.96228898</c:v>
                </c:pt>
                <c:pt idx="506">
                  <c:v>293115712.30134428</c:v>
                </c:pt>
                <c:pt idx="507">
                  <c:v>293196640.21918899</c:v>
                </c:pt>
                <c:pt idx="508">
                  <c:v>293346768.04444438</c:v>
                </c:pt>
                <c:pt idx="509">
                  <c:v>293427695.96228898</c:v>
                </c:pt>
                <c:pt idx="510">
                  <c:v>294527356.88484108</c:v>
                </c:pt>
                <c:pt idx="511">
                  <c:v>294608284.80268568</c:v>
                </c:pt>
                <c:pt idx="512">
                  <c:v>294527356.88484108</c:v>
                </c:pt>
                <c:pt idx="513">
                  <c:v>294608284.80268568</c:v>
                </c:pt>
                <c:pt idx="514">
                  <c:v>294758412.62794113</c:v>
                </c:pt>
                <c:pt idx="515">
                  <c:v>294527356.88484108</c:v>
                </c:pt>
                <c:pt idx="516">
                  <c:v>294839340.54578561</c:v>
                </c:pt>
                <c:pt idx="517">
                  <c:v>294608284.80268568</c:v>
                </c:pt>
                <c:pt idx="518">
                  <c:v>294956646.10945207</c:v>
                </c:pt>
                <c:pt idx="519">
                  <c:v>294758412.62794113</c:v>
                </c:pt>
                <c:pt idx="520">
                  <c:v>295037574.02729666</c:v>
                </c:pt>
                <c:pt idx="521">
                  <c:v>294839340.54578561</c:v>
                </c:pt>
                <c:pt idx="522">
                  <c:v>294956646.10945207</c:v>
                </c:pt>
                <c:pt idx="523">
                  <c:v>295037574.02729666</c:v>
                </c:pt>
                <c:pt idx="524">
                  <c:v>294758412.62794113</c:v>
                </c:pt>
                <c:pt idx="525">
                  <c:v>294839340.54578561</c:v>
                </c:pt>
                <c:pt idx="526">
                  <c:v>294956646.10945207</c:v>
                </c:pt>
                <c:pt idx="527">
                  <c:v>295037574.02729666</c:v>
                </c:pt>
                <c:pt idx="528">
                  <c:v>296932415.32096499</c:v>
                </c:pt>
                <c:pt idx="529">
                  <c:v>296932415.32096499</c:v>
                </c:pt>
                <c:pt idx="530">
                  <c:v>297013343.23880959</c:v>
                </c:pt>
                <c:pt idx="531">
                  <c:v>297013343.23880959</c:v>
                </c:pt>
                <c:pt idx="532">
                  <c:v>296932415.32096499</c:v>
                </c:pt>
                <c:pt idx="533">
                  <c:v>297013343.23880959</c:v>
                </c:pt>
                <c:pt idx="534">
                  <c:v>298344059.90446174</c:v>
                </c:pt>
                <c:pt idx="535">
                  <c:v>298344059.90446174</c:v>
                </c:pt>
                <c:pt idx="536">
                  <c:v>298424987.82230633</c:v>
                </c:pt>
                <c:pt idx="537">
                  <c:v>298424987.82230633</c:v>
                </c:pt>
                <c:pt idx="538">
                  <c:v>298344059.90446174</c:v>
                </c:pt>
                <c:pt idx="539">
                  <c:v>298424987.82230633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45-4D8C-9FAC-5A1C727C0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98800"/>
        <c:axId val="4463817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8A45-4D8C-9FAC-5A1C727C0C0D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8A45-4D8C-9FAC-5A1C727C0C0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8A45-4D8C-9FAC-5A1C727C0C0D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8A45-4D8C-9FAC-5A1C727C0C0D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8A45-4D8C-9FAC-5A1C727C0C0D}"/>
                  </c:ext>
                </c:extLst>
              </c15:ser>
            </c15:filteredLineSeries>
          </c:ext>
        </c:extLst>
      </c:lineChart>
      <c:catAx>
        <c:axId val="446398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81744"/>
        <c:crosses val="autoZero"/>
        <c:auto val="1"/>
        <c:lblAlgn val="ctr"/>
        <c:lblOffset val="100"/>
        <c:noMultiLvlLbl val="0"/>
      </c:catAx>
      <c:valAx>
        <c:axId val="44638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Chart_Data!$C$3</c:f>
              <c:strCache>
                <c:ptCount val="1"/>
                <c:pt idx="0">
                  <c:v>Total Cost (LKR Millions) Variation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Chart_Data!$C$4:$C$543</c:f>
              <c:numCache>
                <c:formatCode>General</c:formatCode>
                <c:ptCount val="540"/>
                <c:pt idx="0">
                  <c:v>2126.8844247696593</c:v>
                </c:pt>
                <c:pt idx="1">
                  <c:v>2127.3576247696592</c:v>
                </c:pt>
                <c:pt idx="2">
                  <c:v>2127.5634291600309</c:v>
                </c:pt>
                <c:pt idx="3">
                  <c:v>2128.0366291600308</c:v>
                </c:pt>
                <c:pt idx="4">
                  <c:v>2131.3564247696595</c:v>
                </c:pt>
                <c:pt idx="5">
                  <c:v>2132.0354291600306</c:v>
                </c:pt>
                <c:pt idx="6">
                  <c:v>2145.1926987046154</c:v>
                </c:pt>
                <c:pt idx="7">
                  <c:v>2145.871703094987</c:v>
                </c:pt>
                <c:pt idx="8">
                  <c:v>2147.5480987046158</c:v>
                </c:pt>
                <c:pt idx="9">
                  <c:v>2148.2271030949869</c:v>
                </c:pt>
                <c:pt idx="10">
                  <c:v>2151.7006987046157</c:v>
                </c:pt>
                <c:pt idx="11">
                  <c:v>2152.3797030949868</c:v>
                </c:pt>
                <c:pt idx="12">
                  <c:v>2155.7838255377642</c:v>
                </c:pt>
                <c:pt idx="13">
                  <c:v>2156.4628299281349</c:v>
                </c:pt>
                <c:pt idx="14">
                  <c:v>2158.1392255377641</c:v>
                </c:pt>
                <c:pt idx="15">
                  <c:v>2158.8182299281348</c:v>
                </c:pt>
                <c:pt idx="16">
                  <c:v>2158.7912913973923</c:v>
                </c:pt>
                <c:pt idx="17">
                  <c:v>2159.2826913973922</c:v>
                </c:pt>
                <c:pt idx="18">
                  <c:v>2159.4702957877626</c:v>
                </c:pt>
                <c:pt idx="19">
                  <c:v>2159.9616957877624</c:v>
                </c:pt>
                <c:pt idx="20">
                  <c:v>2162.291825537764</c:v>
                </c:pt>
                <c:pt idx="21">
                  <c:v>2162.9708299281351</c:v>
                </c:pt>
                <c:pt idx="22">
                  <c:v>2163.4352913973921</c:v>
                </c:pt>
                <c:pt idx="23">
                  <c:v>2164.1142957877628</c:v>
                </c:pt>
                <c:pt idx="24">
                  <c:v>2167.2125164816498</c:v>
                </c:pt>
                <c:pt idx="25">
                  <c:v>2167.7221164816497</c:v>
                </c:pt>
                <c:pt idx="26">
                  <c:v>2167.8915208720209</c:v>
                </c:pt>
                <c:pt idx="27">
                  <c:v>2168.4011208720208</c:v>
                </c:pt>
                <c:pt idx="28">
                  <c:v>2172.0285164816501</c:v>
                </c:pt>
                <c:pt idx="29">
                  <c:v>2172.7075208720207</c:v>
                </c:pt>
                <c:pt idx="30">
                  <c:v>2174.0920994727203</c:v>
                </c:pt>
                <c:pt idx="31">
                  <c:v>2174.5834994727202</c:v>
                </c:pt>
                <c:pt idx="32">
                  <c:v>2174.7711038630914</c:v>
                </c:pt>
                <c:pt idx="33">
                  <c:v>2175.2625038630913</c:v>
                </c:pt>
                <c:pt idx="34">
                  <c:v>2178.7360994727201</c:v>
                </c:pt>
                <c:pt idx="35">
                  <c:v>2179.4151038630916</c:v>
                </c:pt>
                <c:pt idx="36">
                  <c:v>2183.6567904166059</c:v>
                </c:pt>
                <c:pt idx="37">
                  <c:v>2184.1663904166057</c:v>
                </c:pt>
                <c:pt idx="38">
                  <c:v>2184.3357948069774</c:v>
                </c:pt>
                <c:pt idx="39">
                  <c:v>2184.8453948069773</c:v>
                </c:pt>
                <c:pt idx="40">
                  <c:v>2185.8266921654958</c:v>
                </c:pt>
                <c:pt idx="41">
                  <c:v>2186.3180921654957</c:v>
                </c:pt>
                <c:pt idx="42">
                  <c:v>2186.5056965558674</c:v>
                </c:pt>
                <c:pt idx="43">
                  <c:v>2186.9970965558673</c:v>
                </c:pt>
                <c:pt idx="44">
                  <c:v>2188.4727904166061</c:v>
                </c:pt>
                <c:pt idx="45">
                  <c:v>2189.1517948069773</c:v>
                </c:pt>
                <c:pt idx="46">
                  <c:v>2190.4706921654961</c:v>
                </c:pt>
                <c:pt idx="47">
                  <c:v>2191.1496965558672</c:v>
                </c:pt>
                <c:pt idx="48">
                  <c:v>2192.7775275721092</c:v>
                </c:pt>
                <c:pt idx="49">
                  <c:v>2193.2689275721091</c:v>
                </c:pt>
                <c:pt idx="50">
                  <c:v>2193.4565319624799</c:v>
                </c:pt>
                <c:pt idx="51">
                  <c:v>2194.2479172497542</c:v>
                </c:pt>
                <c:pt idx="52">
                  <c:v>2193.9479319624802</c:v>
                </c:pt>
                <c:pt idx="53">
                  <c:v>2194.7575172497545</c:v>
                </c:pt>
                <c:pt idx="54">
                  <c:v>2194.9269216401258</c:v>
                </c:pt>
                <c:pt idx="55">
                  <c:v>2195.4365216401256</c:v>
                </c:pt>
                <c:pt idx="56">
                  <c:v>2197.2553831093828</c:v>
                </c:pt>
                <c:pt idx="57">
                  <c:v>2197.4215275721094</c:v>
                </c:pt>
                <c:pt idx="58">
                  <c:v>2197.934387499753</c:v>
                </c:pt>
                <c:pt idx="59">
                  <c:v>2198.1005319624801</c:v>
                </c:pt>
                <c:pt idx="60">
                  <c:v>2199.0639172497545</c:v>
                </c:pt>
                <c:pt idx="61">
                  <c:v>2199.6471831093827</c:v>
                </c:pt>
                <c:pt idx="62">
                  <c:v>2199.7429216401256</c:v>
                </c:pt>
                <c:pt idx="63">
                  <c:v>2200.3261874997529</c:v>
                </c:pt>
                <c:pt idx="64">
                  <c:v>2204.1073831093827</c:v>
                </c:pt>
                <c:pt idx="65">
                  <c:v>2204.7863874997529</c:v>
                </c:pt>
                <c:pt idx="66">
                  <c:v>2211.0858015070653</c:v>
                </c:pt>
                <c:pt idx="67">
                  <c:v>2211.764805897436</c:v>
                </c:pt>
                <c:pt idx="68">
                  <c:v>2212.5561911847103</c:v>
                </c:pt>
                <c:pt idx="69">
                  <c:v>2213.2351955750823</c:v>
                </c:pt>
                <c:pt idx="70">
                  <c:v>2213.4594015070652</c:v>
                </c:pt>
                <c:pt idx="71">
                  <c:v>2214.1384058974363</c:v>
                </c:pt>
                <c:pt idx="72">
                  <c:v>2214.9479911847106</c:v>
                </c:pt>
                <c:pt idx="73">
                  <c:v>2215.6269955750822</c:v>
                </c:pt>
                <c:pt idx="74">
                  <c:v>2217.7658015070651</c:v>
                </c:pt>
                <c:pt idx="75">
                  <c:v>2218.4448058974363</c:v>
                </c:pt>
                <c:pt idx="76">
                  <c:v>2219.4081911847106</c:v>
                </c:pt>
                <c:pt idx="77">
                  <c:v>2220.0871955750822</c:v>
                </c:pt>
                <c:pt idx="78">
                  <c:v>2222.8203941998408</c:v>
                </c:pt>
                <c:pt idx="79">
                  <c:v>2224.2907838774872</c:v>
                </c:pt>
                <c:pt idx="80">
                  <c:v>2225.1939941998412</c:v>
                </c:pt>
                <c:pt idx="81">
                  <c:v>2225.3633985902125</c:v>
                </c:pt>
                <c:pt idx="82">
                  <c:v>2225.8729985902123</c:v>
                </c:pt>
                <c:pt idx="83">
                  <c:v>2226.6825838774871</c:v>
                </c:pt>
                <c:pt idx="84">
                  <c:v>2226.8337882678575</c:v>
                </c:pt>
                <c:pt idx="85">
                  <c:v>2227.3615882678578</c:v>
                </c:pt>
                <c:pt idx="86">
                  <c:v>2229.5003941998411</c:v>
                </c:pt>
                <c:pt idx="87">
                  <c:v>2230.1793985902123</c:v>
                </c:pt>
                <c:pt idx="88">
                  <c:v>2231.1427838774871</c:v>
                </c:pt>
                <c:pt idx="89">
                  <c:v>2231.2416192840992</c:v>
                </c:pt>
                <c:pt idx="90">
                  <c:v>2231.8217882678578</c:v>
                </c:pt>
                <c:pt idx="91">
                  <c:v>2233.6334192840991</c:v>
                </c:pt>
                <c:pt idx="92">
                  <c:v>2233.7846236744708</c:v>
                </c:pt>
                <c:pt idx="93">
                  <c:v>2234.3124236744711</c:v>
                </c:pt>
                <c:pt idx="94">
                  <c:v>2238.0936192840991</c:v>
                </c:pt>
                <c:pt idx="95">
                  <c:v>2238.0538958262537</c:v>
                </c:pt>
                <c:pt idx="96">
                  <c:v>2238.7726236744711</c:v>
                </c:pt>
                <c:pt idx="97">
                  <c:v>2238.563495826254</c:v>
                </c:pt>
                <c:pt idx="98">
                  <c:v>2238.7329002166248</c:v>
                </c:pt>
                <c:pt idx="99">
                  <c:v>2239.2425002166246</c:v>
                </c:pt>
                <c:pt idx="100">
                  <c:v>2242.8698958262539</c:v>
                </c:pt>
                <c:pt idx="101">
                  <c:v>2243.5489002166246</c:v>
                </c:pt>
                <c:pt idx="102">
                  <c:v>2249.5498932190558</c:v>
                </c:pt>
                <c:pt idx="103">
                  <c:v>2250.0776932190556</c:v>
                </c:pt>
                <c:pt idx="104">
                  <c:v>2250.2288976094264</c:v>
                </c:pt>
                <c:pt idx="105">
                  <c:v>2250.7566976094263</c:v>
                </c:pt>
                <c:pt idx="106">
                  <c:v>2254.5378932190556</c:v>
                </c:pt>
                <c:pt idx="107">
                  <c:v>2254.4981697612093</c:v>
                </c:pt>
                <c:pt idx="108">
                  <c:v>2255.2168976094267</c:v>
                </c:pt>
                <c:pt idx="109">
                  <c:v>2255.0077697612096</c:v>
                </c:pt>
                <c:pt idx="110">
                  <c:v>2255.1771741515809</c:v>
                </c:pt>
                <c:pt idx="111">
                  <c:v>2255.6867741515807</c:v>
                </c:pt>
                <c:pt idx="112">
                  <c:v>2259.3141697612095</c:v>
                </c:pt>
                <c:pt idx="113">
                  <c:v>2259.9931741515807</c:v>
                </c:pt>
                <c:pt idx="114">
                  <c:v>2263.1484859118314</c:v>
                </c:pt>
                <c:pt idx="115">
                  <c:v>2263.8274903022025</c:v>
                </c:pt>
                <c:pt idx="116">
                  <c:v>2265.5584859118312</c:v>
                </c:pt>
                <c:pt idx="117">
                  <c:v>2266.2374903022028</c:v>
                </c:pt>
                <c:pt idx="118">
                  <c:v>2268.0967624539853</c:v>
                </c:pt>
                <c:pt idx="119">
                  <c:v>2268.7757668443564</c:v>
                </c:pt>
                <c:pt idx="120">
                  <c:v>2270.1724859118312</c:v>
                </c:pt>
                <c:pt idx="121">
                  <c:v>2269.746858847258</c:v>
                </c:pt>
                <c:pt idx="122">
                  <c:v>2270.8514903022028</c:v>
                </c:pt>
                <c:pt idx="123">
                  <c:v>2270.4885624539852</c:v>
                </c:pt>
                <c:pt idx="124">
                  <c:v>2270.42586323763</c:v>
                </c:pt>
                <c:pt idx="125">
                  <c:v>2271.1675668443563</c:v>
                </c:pt>
                <c:pt idx="126">
                  <c:v>2272.1386588472583</c:v>
                </c:pt>
                <c:pt idx="127">
                  <c:v>2272.8176632376299</c:v>
                </c:pt>
                <c:pt idx="128">
                  <c:v>2274.9487624539852</c:v>
                </c:pt>
                <c:pt idx="129">
                  <c:v>2275.6277668443568</c:v>
                </c:pt>
                <c:pt idx="130">
                  <c:v>2276.5988588472583</c:v>
                </c:pt>
                <c:pt idx="131">
                  <c:v>2276.5179875382437</c:v>
                </c:pt>
                <c:pt idx="132">
                  <c:v>2277.2778632376298</c:v>
                </c:pt>
                <c:pt idx="133">
                  <c:v>2277.1969919286153</c:v>
                </c:pt>
                <c:pt idx="134">
                  <c:v>2277.5327448895773</c:v>
                </c:pt>
                <c:pt idx="135">
                  <c:v>2278.0605448895776</c:v>
                </c:pt>
                <c:pt idx="136">
                  <c:v>2278.2117492799493</c:v>
                </c:pt>
                <c:pt idx="137">
                  <c:v>2278.927987538244</c:v>
                </c:pt>
                <c:pt idx="138">
                  <c:v>2278.7395492799492</c:v>
                </c:pt>
                <c:pt idx="139">
                  <c:v>2279.6069919286151</c:v>
                </c:pt>
                <c:pt idx="140">
                  <c:v>2282.5207448895776</c:v>
                </c:pt>
                <c:pt idx="141">
                  <c:v>2283.5419875382436</c:v>
                </c:pt>
                <c:pt idx="142">
                  <c:v>2283.1997492799492</c:v>
                </c:pt>
                <c:pt idx="143">
                  <c:v>2284.2209919286151</c:v>
                </c:pt>
                <c:pt idx="144">
                  <c:v>2288.0551327822145</c:v>
                </c:pt>
                <c:pt idx="145">
                  <c:v>2288.5829327822148</c:v>
                </c:pt>
                <c:pt idx="146">
                  <c:v>2288.734137172587</c:v>
                </c:pt>
                <c:pt idx="147">
                  <c:v>2289.2619371725868</c:v>
                </c:pt>
                <c:pt idx="148">
                  <c:v>2293.0431327822148</c:v>
                </c:pt>
                <c:pt idx="149">
                  <c:v>2293.7221371725868</c:v>
                </c:pt>
                <c:pt idx="150">
                  <c:v>2294.8262614732002</c:v>
                </c:pt>
                <c:pt idx="151">
                  <c:v>2295.3722614732005</c:v>
                </c:pt>
                <c:pt idx="152">
                  <c:v>2295.5052658635723</c:v>
                </c:pt>
                <c:pt idx="153">
                  <c:v>2296.0512658635721</c:v>
                </c:pt>
                <c:pt idx="154">
                  <c:v>2295.8410188245343</c:v>
                </c:pt>
                <c:pt idx="155">
                  <c:v>2296.5200232149059</c:v>
                </c:pt>
                <c:pt idx="156">
                  <c:v>2298.2510188245346</c:v>
                </c:pt>
                <c:pt idx="157">
                  <c:v>2298.9300232149058</c:v>
                </c:pt>
                <c:pt idx="158">
                  <c:v>2299.9862614732001</c:v>
                </c:pt>
                <c:pt idx="159">
                  <c:v>2299.7897254749905</c:v>
                </c:pt>
                <c:pt idx="160">
                  <c:v>2300.6652658635721</c:v>
                </c:pt>
                <c:pt idx="161">
                  <c:v>2300.3175254749904</c:v>
                </c:pt>
                <c:pt idx="162">
                  <c:v>2300.4687298653621</c:v>
                </c:pt>
                <c:pt idx="163">
                  <c:v>2300.9965298653624</c:v>
                </c:pt>
                <c:pt idx="164">
                  <c:v>2302.8650188245342</c:v>
                </c:pt>
                <c:pt idx="165">
                  <c:v>2303.5440232149058</c:v>
                </c:pt>
                <c:pt idx="166">
                  <c:v>2304.7777254749903</c:v>
                </c:pt>
                <c:pt idx="167">
                  <c:v>2305.4567298653624</c:v>
                </c:pt>
                <c:pt idx="168">
                  <c:v>2306.5608541659758</c:v>
                </c:pt>
                <c:pt idx="169">
                  <c:v>2306.4321456576818</c:v>
                </c:pt>
                <c:pt idx="170">
                  <c:v>2307.1068541659756</c:v>
                </c:pt>
                <c:pt idx="171">
                  <c:v>2307.2398585563469</c:v>
                </c:pt>
                <c:pt idx="172">
                  <c:v>2307.1111500480538</c:v>
                </c:pt>
                <c:pt idx="173">
                  <c:v>2307.7858585563467</c:v>
                </c:pt>
                <c:pt idx="174">
                  <c:v>2307.5756115173103</c:v>
                </c:pt>
                <c:pt idx="175">
                  <c:v>2308.2109505592484</c:v>
                </c:pt>
                <c:pt idx="176">
                  <c:v>2308.7569505592483</c:v>
                </c:pt>
                <c:pt idx="177">
                  <c:v>2308.8899549496205</c:v>
                </c:pt>
                <c:pt idx="178">
                  <c:v>2308.8421456576821</c:v>
                </c:pt>
                <c:pt idx="179">
                  <c:v>2309.4359549496203</c:v>
                </c:pt>
                <c:pt idx="180">
                  <c:v>2309.5211500480536</c:v>
                </c:pt>
                <c:pt idx="181">
                  <c:v>2309.9856115173102</c:v>
                </c:pt>
                <c:pt idx="182">
                  <c:v>2310.1186159076815</c:v>
                </c:pt>
                <c:pt idx="183">
                  <c:v>2310.6646159076813</c:v>
                </c:pt>
                <c:pt idx="184">
                  <c:v>2311.7208541659757</c:v>
                </c:pt>
                <c:pt idx="185">
                  <c:v>2312.3998585563468</c:v>
                </c:pt>
                <c:pt idx="186">
                  <c:v>2313.3709505592483</c:v>
                </c:pt>
                <c:pt idx="187">
                  <c:v>2313.4561456576821</c:v>
                </c:pt>
                <c:pt idx="188">
                  <c:v>2314.0499549496203</c:v>
                </c:pt>
                <c:pt idx="189">
                  <c:v>2314.1351500480537</c:v>
                </c:pt>
                <c:pt idx="190">
                  <c:v>2314.5996115173102</c:v>
                </c:pt>
                <c:pt idx="191">
                  <c:v>2315.2786159076813</c:v>
                </c:pt>
                <c:pt idx="192">
                  <c:v>2315.9968366015682</c:v>
                </c:pt>
                <c:pt idx="193">
                  <c:v>2318.4250366015681</c:v>
                </c:pt>
                <c:pt idx="194">
                  <c:v>2318.5398409919389</c:v>
                </c:pt>
                <c:pt idx="195">
                  <c:v>2319.1040409919392</c:v>
                </c:pt>
                <c:pt idx="196">
                  <c:v>2323.1928366015682</c:v>
                </c:pt>
                <c:pt idx="197">
                  <c:v>2323.8718409919393</c:v>
                </c:pt>
                <c:pt idx="198">
                  <c:v>2324.7404195926392</c:v>
                </c:pt>
                <c:pt idx="199">
                  <c:v>2325.2864195926395</c:v>
                </c:pt>
                <c:pt idx="200">
                  <c:v>2325.4194239830099</c:v>
                </c:pt>
                <c:pt idx="201">
                  <c:v>2325.9654239830097</c:v>
                </c:pt>
                <c:pt idx="202">
                  <c:v>2326.5192244942054</c:v>
                </c:pt>
                <c:pt idx="203">
                  <c:v>2327.1982288845761</c:v>
                </c:pt>
                <c:pt idx="204">
                  <c:v>2328.9474244942053</c:v>
                </c:pt>
                <c:pt idx="205">
                  <c:v>2329.6264288845764</c:v>
                </c:pt>
                <c:pt idx="206">
                  <c:v>2329.9004195926395</c:v>
                </c:pt>
                <c:pt idx="207">
                  <c:v>2330.5794239830097</c:v>
                </c:pt>
                <c:pt idx="208">
                  <c:v>2333.7152244942054</c:v>
                </c:pt>
                <c:pt idx="209">
                  <c:v>2334.3942288845765</c:v>
                </c:pt>
                <c:pt idx="210">
                  <c:v>2334.3051105365244</c:v>
                </c:pt>
                <c:pt idx="211">
                  <c:v>2334.8693105365242</c:v>
                </c:pt>
                <c:pt idx="212">
                  <c:v>2334.9841149268959</c:v>
                </c:pt>
                <c:pt idx="213">
                  <c:v>2335.5483149268962</c:v>
                </c:pt>
                <c:pt idx="214">
                  <c:v>2336.4750122854152</c:v>
                </c:pt>
                <c:pt idx="215">
                  <c:v>2337.0210122854151</c:v>
                </c:pt>
                <c:pt idx="216">
                  <c:v>2337.1540166757864</c:v>
                </c:pt>
                <c:pt idx="217">
                  <c:v>2337.7000166757866</c:v>
                </c:pt>
                <c:pt idx="218">
                  <c:v>2339.6371105365242</c:v>
                </c:pt>
                <c:pt idx="219">
                  <c:v>2340.3161149268963</c:v>
                </c:pt>
                <c:pt idx="220">
                  <c:v>2340.117817186981</c:v>
                </c:pt>
                <c:pt idx="221">
                  <c:v>2340.6820171869813</c:v>
                </c:pt>
                <c:pt idx="222">
                  <c:v>2340.7968215773526</c:v>
                </c:pt>
                <c:pt idx="223">
                  <c:v>2341.3610215773524</c:v>
                </c:pt>
                <c:pt idx="224">
                  <c:v>2341.6350122854151</c:v>
                </c:pt>
                <c:pt idx="225">
                  <c:v>2342.3140166757867</c:v>
                </c:pt>
                <c:pt idx="226">
                  <c:v>2343.4258476920272</c:v>
                </c:pt>
                <c:pt idx="227">
                  <c:v>2343.971847692027</c:v>
                </c:pt>
                <c:pt idx="228">
                  <c:v>2344.1048520823988</c:v>
                </c:pt>
                <c:pt idx="229">
                  <c:v>2344.8962373696731</c:v>
                </c:pt>
                <c:pt idx="230">
                  <c:v>2344.6508520823991</c:v>
                </c:pt>
                <c:pt idx="231">
                  <c:v>2345.4498171869814</c:v>
                </c:pt>
                <c:pt idx="232">
                  <c:v>2345.4604373696734</c:v>
                </c:pt>
                <c:pt idx="233">
                  <c:v>2345.5752417600443</c:v>
                </c:pt>
                <c:pt idx="234">
                  <c:v>2346.1288215773525</c:v>
                </c:pt>
                <c:pt idx="235">
                  <c:v>2346.1394417600441</c:v>
                </c:pt>
                <c:pt idx="236">
                  <c:v>2347.9037032293004</c:v>
                </c:pt>
                <c:pt idx="237">
                  <c:v>2348.5827076196715</c:v>
                </c:pt>
                <c:pt idx="238">
                  <c:v>2348.5858476920271</c:v>
                </c:pt>
                <c:pt idx="239">
                  <c:v>2349.2648520823991</c:v>
                </c:pt>
                <c:pt idx="240">
                  <c:v>2350.2282373696735</c:v>
                </c:pt>
                <c:pt idx="241">
                  <c:v>2350.3501032293007</c:v>
                </c:pt>
                <c:pt idx="242">
                  <c:v>2350.9072417600441</c:v>
                </c:pt>
                <c:pt idx="243">
                  <c:v>2351.0291076196713</c:v>
                </c:pt>
                <c:pt idx="244">
                  <c:v>2355.2717032293003</c:v>
                </c:pt>
                <c:pt idx="245">
                  <c:v>2355.9507076196714</c:v>
                </c:pt>
                <c:pt idx="246">
                  <c:v>2361.7341216269838</c:v>
                </c:pt>
                <c:pt idx="247">
                  <c:v>2362.4131260173544</c:v>
                </c:pt>
                <c:pt idx="248">
                  <c:v>2363.2045113046292</c:v>
                </c:pt>
                <c:pt idx="249">
                  <c:v>2363.8835156950017</c:v>
                </c:pt>
                <c:pt idx="250">
                  <c:v>2364.1623216269836</c:v>
                </c:pt>
                <c:pt idx="251">
                  <c:v>2364.8413260173543</c:v>
                </c:pt>
                <c:pt idx="252">
                  <c:v>2365.6509113046295</c:v>
                </c:pt>
                <c:pt idx="253">
                  <c:v>2366.3299156950015</c:v>
                </c:pt>
                <c:pt idx="254">
                  <c:v>2368.9301216269837</c:v>
                </c:pt>
                <c:pt idx="255">
                  <c:v>2369.6091260173544</c:v>
                </c:pt>
                <c:pt idx="256">
                  <c:v>2370.5725113046292</c:v>
                </c:pt>
                <c:pt idx="257">
                  <c:v>2371.2515156950017</c:v>
                </c:pt>
                <c:pt idx="258">
                  <c:v>2373.4687143197593</c:v>
                </c:pt>
                <c:pt idx="259">
                  <c:v>2374.1477187101309</c:v>
                </c:pt>
                <c:pt idx="260">
                  <c:v>2374.9391039974048</c:v>
                </c:pt>
                <c:pt idx="261">
                  <c:v>2375.8969143197592</c:v>
                </c:pt>
                <c:pt idx="262">
                  <c:v>2376.5759187101307</c:v>
                </c:pt>
                <c:pt idx="263">
                  <c:v>2377.3855039974046</c:v>
                </c:pt>
                <c:pt idx="264">
                  <c:v>2377.482108387776</c:v>
                </c:pt>
                <c:pt idx="265">
                  <c:v>2378.0645083877757</c:v>
                </c:pt>
                <c:pt idx="266">
                  <c:v>2380.6647143197592</c:v>
                </c:pt>
                <c:pt idx="267">
                  <c:v>2381.3437187101308</c:v>
                </c:pt>
                <c:pt idx="268">
                  <c:v>2382.3071039974047</c:v>
                </c:pt>
                <c:pt idx="269">
                  <c:v>2381.8899394040182</c:v>
                </c:pt>
                <c:pt idx="270">
                  <c:v>2382.9861083877759</c:v>
                </c:pt>
                <c:pt idx="271">
                  <c:v>2382.5689437943897</c:v>
                </c:pt>
                <c:pt idx="272">
                  <c:v>2384.336339404018</c:v>
                </c:pt>
                <c:pt idx="273">
                  <c:v>2385.0153437943895</c:v>
                </c:pt>
                <c:pt idx="274">
                  <c:v>2389.2579394040181</c:v>
                </c:pt>
                <c:pt idx="275">
                  <c:v>2388.7022159461721</c:v>
                </c:pt>
                <c:pt idx="276">
                  <c:v>2389.9369437943897</c:v>
                </c:pt>
                <c:pt idx="277">
                  <c:v>2389.2664159461724</c:v>
                </c:pt>
                <c:pt idx="278">
                  <c:v>2389.3812203365428</c:v>
                </c:pt>
                <c:pt idx="279">
                  <c:v>2389.9454203365426</c:v>
                </c:pt>
                <c:pt idx="280">
                  <c:v>2394.034215946172</c:v>
                </c:pt>
                <c:pt idx="281">
                  <c:v>2394.7132203365427</c:v>
                </c:pt>
                <c:pt idx="282">
                  <c:v>2400.1982133389738</c:v>
                </c:pt>
                <c:pt idx="283">
                  <c:v>2400.780613338974</c:v>
                </c:pt>
                <c:pt idx="284">
                  <c:v>2400.8772177293458</c:v>
                </c:pt>
                <c:pt idx="285">
                  <c:v>2401.4596177293456</c:v>
                </c:pt>
                <c:pt idx="286">
                  <c:v>2405.7022133389742</c:v>
                </c:pt>
                <c:pt idx="287">
                  <c:v>2405.1464898811282</c:v>
                </c:pt>
                <c:pt idx="288">
                  <c:v>2406.3812177293457</c:v>
                </c:pt>
                <c:pt idx="289">
                  <c:v>2405.7106898811285</c:v>
                </c:pt>
                <c:pt idx="290">
                  <c:v>2405.8254942714993</c:v>
                </c:pt>
                <c:pt idx="291">
                  <c:v>2406.3896942714991</c:v>
                </c:pt>
                <c:pt idx="292">
                  <c:v>2407.8263953595565</c:v>
                </c:pt>
                <c:pt idx="293">
                  <c:v>2408.5053997499281</c:v>
                </c:pt>
                <c:pt idx="294">
                  <c:v>2410.4784898811281</c:v>
                </c:pt>
                <c:pt idx="295">
                  <c:v>2410.2363953595568</c:v>
                </c:pt>
                <c:pt idx="296">
                  <c:v>2411.1574942714992</c:v>
                </c:pt>
                <c:pt idx="297">
                  <c:v>2410.9153997499279</c:v>
                </c:pt>
                <c:pt idx="298">
                  <c:v>2413.7968060317503</c:v>
                </c:pt>
                <c:pt idx="299">
                  <c:v>2414.475810422121</c:v>
                </c:pt>
                <c:pt idx="300">
                  <c:v>2414.8503953595568</c:v>
                </c:pt>
                <c:pt idx="301">
                  <c:v>2415.529399749928</c:v>
                </c:pt>
                <c:pt idx="302">
                  <c:v>2416.2614060317501</c:v>
                </c:pt>
                <c:pt idx="303">
                  <c:v>2416.9404104221212</c:v>
                </c:pt>
                <c:pt idx="304">
                  <c:v>2418.7450825739033</c:v>
                </c:pt>
                <c:pt idx="305">
                  <c:v>2419.4240869642749</c:v>
                </c:pt>
                <c:pt idx="306">
                  <c:v>2420.3951789671764</c:v>
                </c:pt>
                <c:pt idx="307">
                  <c:v>2421.3368060317503</c:v>
                </c:pt>
                <c:pt idx="308">
                  <c:v>2421.1914825739036</c:v>
                </c:pt>
                <c:pt idx="309">
                  <c:v>2421.0741833575489</c:v>
                </c:pt>
                <c:pt idx="310">
                  <c:v>2422.0158104221209</c:v>
                </c:pt>
                <c:pt idx="311">
                  <c:v>2421.8704869642747</c:v>
                </c:pt>
                <c:pt idx="312">
                  <c:v>2422.8415789671762</c:v>
                </c:pt>
                <c:pt idx="313">
                  <c:v>2423.5205833575487</c:v>
                </c:pt>
                <c:pt idx="314">
                  <c:v>2426.1130825739037</c:v>
                </c:pt>
                <c:pt idx="315">
                  <c:v>2426.7920869642749</c:v>
                </c:pt>
                <c:pt idx="316">
                  <c:v>2426.1346692945126</c:v>
                </c:pt>
                <c:pt idx="317">
                  <c:v>2427.1663076581622</c:v>
                </c:pt>
                <c:pt idx="318">
                  <c:v>2426.6806692945129</c:v>
                </c:pt>
                <c:pt idx="319">
                  <c:v>2427.7631789671764</c:v>
                </c:pt>
                <c:pt idx="320">
                  <c:v>2426.8136736848842</c:v>
                </c:pt>
                <c:pt idx="321">
                  <c:v>2427.8453120485337</c:v>
                </c:pt>
                <c:pt idx="322">
                  <c:v>2427.359673684884</c:v>
                </c:pt>
                <c:pt idx="323">
                  <c:v>2428.4421833575489</c:v>
                </c:pt>
                <c:pt idx="324">
                  <c:v>2429.630907658162</c:v>
                </c:pt>
                <c:pt idx="325">
                  <c:v>2430.309912048534</c:v>
                </c:pt>
                <c:pt idx="326">
                  <c:v>2431.2946692945129</c:v>
                </c:pt>
                <c:pt idx="327">
                  <c:v>2431.973673684884</c:v>
                </c:pt>
                <c:pt idx="328">
                  <c:v>2434.7063076581621</c:v>
                </c:pt>
                <c:pt idx="329">
                  <c:v>2435.3853120485337</c:v>
                </c:pt>
                <c:pt idx="330">
                  <c:v>2436.7257961276614</c:v>
                </c:pt>
                <c:pt idx="331">
                  <c:v>2437.2717961276612</c:v>
                </c:pt>
                <c:pt idx="332">
                  <c:v>2437.4048005180325</c:v>
                </c:pt>
                <c:pt idx="333">
                  <c:v>2437.8692619872886</c:v>
                </c:pt>
                <c:pt idx="334">
                  <c:v>2437.9508005180323</c:v>
                </c:pt>
                <c:pt idx="335">
                  <c:v>2438.7034529021334</c:v>
                </c:pt>
                <c:pt idx="336">
                  <c:v>2438.4152619872884</c:v>
                </c:pt>
                <c:pt idx="337">
                  <c:v>2438.5482663776597</c:v>
                </c:pt>
                <c:pt idx="338">
                  <c:v>2439.2858529021337</c:v>
                </c:pt>
                <c:pt idx="339">
                  <c:v>2439.3824572925041</c:v>
                </c:pt>
                <c:pt idx="340">
                  <c:v>2439.09426637766</c:v>
                </c:pt>
                <c:pt idx="341">
                  <c:v>2439.9648572925043</c:v>
                </c:pt>
                <c:pt idx="342">
                  <c:v>2441.8857961276613</c:v>
                </c:pt>
                <c:pt idx="343">
                  <c:v>2442.5648005180324</c:v>
                </c:pt>
                <c:pt idx="344">
                  <c:v>2443.0292619872885</c:v>
                </c:pt>
                <c:pt idx="345">
                  <c:v>2443.6105815931192</c:v>
                </c:pt>
                <c:pt idx="346">
                  <c:v>2444.2074529021334</c:v>
                </c:pt>
                <c:pt idx="347">
                  <c:v>2443.7082663776596</c:v>
                </c:pt>
                <c:pt idx="348">
                  <c:v>2444.8864572925045</c:v>
                </c:pt>
                <c:pt idx="349">
                  <c:v>2446.0751815931189</c:v>
                </c:pt>
                <c:pt idx="350">
                  <c:v>2446.1535859834898</c:v>
                </c:pt>
                <c:pt idx="351">
                  <c:v>2446.7541859834901</c:v>
                </c:pt>
                <c:pt idx="352">
                  <c:v>2446.290487071547</c:v>
                </c:pt>
                <c:pt idx="353">
                  <c:v>2446.8546870715472</c:v>
                </c:pt>
                <c:pt idx="354">
                  <c:v>2446.9694914619186</c:v>
                </c:pt>
                <c:pt idx="355">
                  <c:v>2447.5336914619184</c:v>
                </c:pt>
                <c:pt idx="356">
                  <c:v>2451.1505815931191</c:v>
                </c:pt>
                <c:pt idx="357">
                  <c:v>2450.438045594909</c:v>
                </c:pt>
                <c:pt idx="358">
                  <c:v>2451.0204455949092</c:v>
                </c:pt>
                <c:pt idx="359">
                  <c:v>2451.8295859834898</c:v>
                </c:pt>
                <c:pt idx="360">
                  <c:v>2451.117049985281</c:v>
                </c:pt>
                <c:pt idx="361">
                  <c:v>2451.6224870715469</c:v>
                </c:pt>
                <c:pt idx="362">
                  <c:v>2451.6994499852808</c:v>
                </c:pt>
                <c:pt idx="363">
                  <c:v>2452.3014914619184</c:v>
                </c:pt>
                <c:pt idx="364">
                  <c:v>2455.0340700626175</c:v>
                </c:pt>
                <c:pt idx="365">
                  <c:v>2455.9420455949094</c:v>
                </c:pt>
                <c:pt idx="366">
                  <c:v>2455.7130744529891</c:v>
                </c:pt>
                <c:pt idx="367">
                  <c:v>2456.6210499852809</c:v>
                </c:pt>
                <c:pt idx="368">
                  <c:v>2457.2091742858943</c:v>
                </c:pt>
                <c:pt idx="369">
                  <c:v>2457.8097742858945</c:v>
                </c:pt>
                <c:pt idx="370">
                  <c:v>2457.8881786762663</c:v>
                </c:pt>
                <c:pt idx="371">
                  <c:v>2457.4622700626173</c:v>
                </c:pt>
                <c:pt idx="372">
                  <c:v>2458.4887786762661</c:v>
                </c:pt>
                <c:pt idx="373">
                  <c:v>2458.1412744529889</c:v>
                </c:pt>
                <c:pt idx="374">
                  <c:v>2458.8592706791678</c:v>
                </c:pt>
                <c:pt idx="375">
                  <c:v>2459.4598706791676</c:v>
                </c:pt>
                <c:pt idx="376">
                  <c:v>2459.5382750695385</c:v>
                </c:pt>
                <c:pt idx="377">
                  <c:v>2460.1388750695387</c:v>
                </c:pt>
                <c:pt idx="378">
                  <c:v>2462.2300700626174</c:v>
                </c:pt>
                <c:pt idx="379">
                  <c:v>2462.8851742858942</c:v>
                </c:pt>
                <c:pt idx="380">
                  <c:v>2462.909074452989</c:v>
                </c:pt>
                <c:pt idx="381">
                  <c:v>2463.5641786762662</c:v>
                </c:pt>
                <c:pt idx="382">
                  <c:v>2464.5352706791678</c:v>
                </c:pt>
                <c:pt idx="383">
                  <c:v>2465.2142750695384</c:v>
                </c:pt>
                <c:pt idx="384">
                  <c:v>2464.5987610065035</c:v>
                </c:pt>
                <c:pt idx="385">
                  <c:v>2465.2777653968742</c:v>
                </c:pt>
                <c:pt idx="386">
                  <c:v>2467.0451610065038</c:v>
                </c:pt>
                <c:pt idx="387">
                  <c:v>2466.7686627553931</c:v>
                </c:pt>
                <c:pt idx="388">
                  <c:v>2467.7241653968745</c:v>
                </c:pt>
                <c:pt idx="389">
                  <c:v>2467.4476671457633</c:v>
                </c:pt>
                <c:pt idx="390">
                  <c:v>2469.1968627553929</c:v>
                </c:pt>
                <c:pt idx="391">
                  <c:v>2469.8758671457636</c:v>
                </c:pt>
                <c:pt idx="392">
                  <c:v>2471.9667610065035</c:v>
                </c:pt>
                <c:pt idx="393">
                  <c:v>2472.6457653968746</c:v>
                </c:pt>
                <c:pt idx="394">
                  <c:v>2473.964662755393</c:v>
                </c:pt>
                <c:pt idx="395">
                  <c:v>2473.7194981620059</c:v>
                </c:pt>
                <c:pt idx="396">
                  <c:v>2474.6436671457632</c:v>
                </c:pt>
                <c:pt idx="397">
                  <c:v>2474.3985025523771</c:v>
                </c:pt>
                <c:pt idx="398">
                  <c:v>2475.189887839651</c:v>
                </c:pt>
                <c:pt idx="399">
                  <c:v>2475.868892230023</c:v>
                </c:pt>
                <c:pt idx="400">
                  <c:v>2476.1476981620058</c:v>
                </c:pt>
                <c:pt idx="401">
                  <c:v>2477.1675446141235</c:v>
                </c:pt>
                <c:pt idx="402">
                  <c:v>2476.8267025523774</c:v>
                </c:pt>
                <c:pt idx="403">
                  <c:v>2477.8465490044955</c:v>
                </c:pt>
                <c:pt idx="404">
                  <c:v>2477.6362878396512</c:v>
                </c:pt>
                <c:pt idx="405">
                  <c:v>2478.1973536992787</c:v>
                </c:pt>
                <c:pt idx="406">
                  <c:v>2478.3152922300228</c:v>
                </c:pt>
                <c:pt idx="407">
                  <c:v>2478.7797536992789</c:v>
                </c:pt>
                <c:pt idx="408">
                  <c:v>2478.8763580896511</c:v>
                </c:pt>
                <c:pt idx="409">
                  <c:v>2479.6503446141232</c:v>
                </c:pt>
                <c:pt idx="410">
                  <c:v>2479.4587580896509</c:v>
                </c:pt>
                <c:pt idx="411">
                  <c:v>2480.3293490044957</c:v>
                </c:pt>
                <c:pt idx="412">
                  <c:v>2480.9154981620059</c:v>
                </c:pt>
                <c:pt idx="413">
                  <c:v>2481.5945025523774</c:v>
                </c:pt>
                <c:pt idx="414">
                  <c:v>2482.5578878396509</c:v>
                </c:pt>
                <c:pt idx="415">
                  <c:v>2483.2368922300229</c:v>
                </c:pt>
                <c:pt idx="416">
                  <c:v>2483.701353699279</c:v>
                </c:pt>
                <c:pt idx="417">
                  <c:v>2484.8795446141235</c:v>
                </c:pt>
                <c:pt idx="418">
                  <c:v>2484.3803580896511</c:v>
                </c:pt>
                <c:pt idx="419">
                  <c:v>2485.5585490044955</c:v>
                </c:pt>
                <c:pt idx="420">
                  <c:v>2488.9021373068995</c:v>
                </c:pt>
                <c:pt idx="421">
                  <c:v>2491.3849373068997</c:v>
                </c:pt>
                <c:pt idx="422">
                  <c:v>2491.4451416972702</c:v>
                </c:pt>
                <c:pt idx="423">
                  <c:v>2492.0639416972704</c:v>
                </c:pt>
                <c:pt idx="424">
                  <c:v>2492.0277720969621</c:v>
                </c:pt>
                <c:pt idx="425">
                  <c:v>2492.5919720969619</c:v>
                </c:pt>
                <c:pt idx="426">
                  <c:v>2492.7067764873336</c:v>
                </c:pt>
                <c:pt idx="427">
                  <c:v>2493.498161774608</c:v>
                </c:pt>
                <c:pt idx="428">
                  <c:v>2493.2709764873339</c:v>
                </c:pt>
                <c:pt idx="429">
                  <c:v>2494.0805617746082</c:v>
                </c:pt>
                <c:pt idx="430">
                  <c:v>2494.1771661649796</c:v>
                </c:pt>
                <c:pt idx="431">
                  <c:v>2494.7595661649793</c:v>
                </c:pt>
                <c:pt idx="432">
                  <c:v>2496.6141373068995</c:v>
                </c:pt>
                <c:pt idx="433">
                  <c:v>2497.2931416972706</c:v>
                </c:pt>
                <c:pt idx="434">
                  <c:v>2497.3597720969619</c:v>
                </c:pt>
                <c:pt idx="435">
                  <c:v>2498.038776487334</c:v>
                </c:pt>
                <c:pt idx="436">
                  <c:v>2499.0021617746083</c:v>
                </c:pt>
                <c:pt idx="437">
                  <c:v>2499.6811661649795</c:v>
                </c:pt>
                <c:pt idx="438">
                  <c:v>2503.7623647897376</c:v>
                </c:pt>
                <c:pt idx="439">
                  <c:v>2504.3265647897379</c:v>
                </c:pt>
                <c:pt idx="440">
                  <c:v>2504.4413691801096</c:v>
                </c:pt>
                <c:pt idx="441">
                  <c:v>2505.2327544673835</c:v>
                </c:pt>
                <c:pt idx="442">
                  <c:v>2505.0055691801094</c:v>
                </c:pt>
                <c:pt idx="443">
                  <c:v>2505.8151544673833</c:v>
                </c:pt>
                <c:pt idx="444">
                  <c:v>2505.9117588577551</c:v>
                </c:pt>
                <c:pt idx="445">
                  <c:v>2506.4941588577553</c:v>
                </c:pt>
                <c:pt idx="446">
                  <c:v>2509.0943647897375</c:v>
                </c:pt>
                <c:pt idx="447">
                  <c:v>2509.7733691801095</c:v>
                </c:pt>
                <c:pt idx="448">
                  <c:v>2510.7367544673834</c:v>
                </c:pt>
                <c:pt idx="449">
                  <c:v>2511.415758857755</c:v>
                </c:pt>
                <c:pt idx="450">
                  <c:v>2512.1835898739964</c:v>
                </c:pt>
                <c:pt idx="451">
                  <c:v>2512.7659898739962</c:v>
                </c:pt>
                <c:pt idx="452">
                  <c:v>2512.8625942643675</c:v>
                </c:pt>
                <c:pt idx="453">
                  <c:v>2513.4449942643678</c:v>
                </c:pt>
                <c:pt idx="454">
                  <c:v>2517.6875898739963</c:v>
                </c:pt>
                <c:pt idx="455">
                  <c:v>2518.3665942643674</c:v>
                </c:pt>
                <c:pt idx="456">
                  <c:v>2518.9958664161504</c:v>
                </c:pt>
                <c:pt idx="457">
                  <c:v>2519.6748708065215</c:v>
                </c:pt>
                <c:pt idx="458">
                  <c:v>2521.4422664161507</c:v>
                </c:pt>
                <c:pt idx="459">
                  <c:v>2522.1212708065214</c:v>
                </c:pt>
                <c:pt idx="460">
                  <c:v>2526.3638664161504</c:v>
                </c:pt>
                <c:pt idx="461">
                  <c:v>2527.0428708065215</c:v>
                </c:pt>
                <c:pt idx="462">
                  <c:v>2530.4918638089534</c:v>
                </c:pt>
                <c:pt idx="463">
                  <c:v>2531.1708681993241</c:v>
                </c:pt>
                <c:pt idx="464">
                  <c:v>2532.9564638089532</c:v>
                </c:pt>
                <c:pt idx="465">
                  <c:v>2533.6354681993244</c:v>
                </c:pt>
                <c:pt idx="466">
                  <c:v>2535.4401403511069</c:v>
                </c:pt>
                <c:pt idx="467">
                  <c:v>2536.1191447414785</c:v>
                </c:pt>
                <c:pt idx="468">
                  <c:v>2538.0318638089534</c:v>
                </c:pt>
                <c:pt idx="469">
                  <c:v>2537.8865403511072</c:v>
                </c:pt>
                <c:pt idx="470">
                  <c:v>2538.7108681993241</c:v>
                </c:pt>
                <c:pt idx="471">
                  <c:v>2538.5655447414783</c:v>
                </c:pt>
                <c:pt idx="472">
                  <c:v>2542.2264565017285</c:v>
                </c:pt>
                <c:pt idx="473">
                  <c:v>2542.8081403511073</c:v>
                </c:pt>
                <c:pt idx="474">
                  <c:v>2543.4871447414785</c:v>
                </c:pt>
                <c:pt idx="475">
                  <c:v>2544.6910565017283</c:v>
                </c:pt>
                <c:pt idx="476">
                  <c:v>2544.7694608920997</c:v>
                </c:pt>
                <c:pt idx="477">
                  <c:v>2545.3700608920999</c:v>
                </c:pt>
                <c:pt idx="478">
                  <c:v>2549.7664565017285</c:v>
                </c:pt>
                <c:pt idx="479">
                  <c:v>2549.0387330438825</c:v>
                </c:pt>
                <c:pt idx="480">
                  <c:v>2549.6211330438823</c:v>
                </c:pt>
                <c:pt idx="481">
                  <c:v>2550.4454608921001</c:v>
                </c:pt>
                <c:pt idx="482">
                  <c:v>2549.7177374342536</c:v>
                </c:pt>
                <c:pt idx="483">
                  <c:v>2550.3001374342539</c:v>
                </c:pt>
                <c:pt idx="484">
                  <c:v>2550.6888294371552</c:v>
                </c:pt>
                <c:pt idx="485">
                  <c:v>2551.2712294371554</c:v>
                </c:pt>
                <c:pt idx="486">
                  <c:v>2551.3678338275272</c:v>
                </c:pt>
                <c:pt idx="487">
                  <c:v>2551.950233827527</c:v>
                </c:pt>
                <c:pt idx="488">
                  <c:v>2554.5427330438824</c:v>
                </c:pt>
                <c:pt idx="489">
                  <c:v>2555.2217374342536</c:v>
                </c:pt>
                <c:pt idx="490">
                  <c:v>2556.1928294371551</c:v>
                </c:pt>
                <c:pt idx="491">
                  <c:v>2556.8718338275271</c:v>
                </c:pt>
                <c:pt idx="492">
                  <c:v>2557.4599581281409</c:v>
                </c:pt>
                <c:pt idx="493">
                  <c:v>2558.0605581281411</c:v>
                </c:pt>
                <c:pt idx="494">
                  <c:v>2558.1389625185116</c:v>
                </c:pt>
                <c:pt idx="495">
                  <c:v>2558.7395625185118</c:v>
                </c:pt>
                <c:pt idx="496">
                  <c:v>2563.1359581281408</c:v>
                </c:pt>
                <c:pt idx="497">
                  <c:v>2563.8149625185119</c:v>
                </c:pt>
                <c:pt idx="498">
                  <c:v>2568.9971033721113</c:v>
                </c:pt>
                <c:pt idx="499">
                  <c:v>2569.6761077624842</c:v>
                </c:pt>
                <c:pt idx="500">
                  <c:v>2571.4617033721115</c:v>
                </c:pt>
                <c:pt idx="501">
                  <c:v>2572.140707762484</c:v>
                </c:pt>
                <c:pt idx="502">
                  <c:v>2573.904232063097</c:v>
                </c:pt>
                <c:pt idx="503">
                  <c:v>2574.5048320630972</c:v>
                </c:pt>
                <c:pt idx="504">
                  <c:v>2574.5832364534685</c:v>
                </c:pt>
                <c:pt idx="505">
                  <c:v>2575.1838364534683</c:v>
                </c:pt>
                <c:pt idx="506">
                  <c:v>2576.5371033721112</c:v>
                </c:pt>
                <c:pt idx="507">
                  <c:v>2577.2161077624842</c:v>
                </c:pt>
                <c:pt idx="508">
                  <c:v>2579.5802320630969</c:v>
                </c:pt>
                <c:pt idx="509">
                  <c:v>2580.2592364534685</c:v>
                </c:pt>
                <c:pt idx="510">
                  <c:v>2580.7316960648877</c:v>
                </c:pt>
                <c:pt idx="511">
                  <c:v>2581.4107004552588</c:v>
                </c:pt>
                <c:pt idx="512">
                  <c:v>2583.1962960648875</c:v>
                </c:pt>
                <c:pt idx="513">
                  <c:v>2583.8753004552586</c:v>
                </c:pt>
                <c:pt idx="514">
                  <c:v>2587.502824755873</c:v>
                </c:pt>
                <c:pt idx="515">
                  <c:v>2588.2716960648877</c:v>
                </c:pt>
                <c:pt idx="516">
                  <c:v>2588.1818291462437</c:v>
                </c:pt>
                <c:pt idx="517">
                  <c:v>2588.9507004552588</c:v>
                </c:pt>
                <c:pt idx="518">
                  <c:v>2589.1529211491456</c:v>
                </c:pt>
                <c:pt idx="519">
                  <c:v>2589.9856247558732</c:v>
                </c:pt>
                <c:pt idx="520">
                  <c:v>2589.8319255395172</c:v>
                </c:pt>
                <c:pt idx="521">
                  <c:v>2590.6646291462434</c:v>
                </c:pt>
                <c:pt idx="522">
                  <c:v>2591.6357211491454</c:v>
                </c:pt>
                <c:pt idx="523">
                  <c:v>2592.3147255395174</c:v>
                </c:pt>
                <c:pt idx="524">
                  <c:v>2595.214824755873</c:v>
                </c:pt>
                <c:pt idx="525">
                  <c:v>2595.8938291462437</c:v>
                </c:pt>
                <c:pt idx="526">
                  <c:v>2596.8649211491456</c:v>
                </c:pt>
                <c:pt idx="527">
                  <c:v>2597.5439255395172</c:v>
                </c:pt>
                <c:pt idx="528">
                  <c:v>2607.4611950841027</c:v>
                </c:pt>
                <c:pt idx="529">
                  <c:v>2608.0799950841028</c:v>
                </c:pt>
                <c:pt idx="530">
                  <c:v>2608.1401994744738</c:v>
                </c:pt>
                <c:pt idx="531">
                  <c:v>2608.758999474474</c:v>
                </c:pt>
                <c:pt idx="532">
                  <c:v>2613.3091950841026</c:v>
                </c:pt>
                <c:pt idx="533">
                  <c:v>2613.9881994744737</c:v>
                </c:pt>
                <c:pt idx="534">
                  <c:v>2619.1957877768778</c:v>
                </c:pt>
                <c:pt idx="535">
                  <c:v>2619.8145877768779</c:v>
                </c:pt>
                <c:pt idx="536">
                  <c:v>2619.8747921672498</c:v>
                </c:pt>
                <c:pt idx="537">
                  <c:v>2620.4935921672495</c:v>
                </c:pt>
                <c:pt idx="538">
                  <c:v>2625.0437877768777</c:v>
                </c:pt>
                <c:pt idx="539">
                  <c:v>2625.7227921672497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D4-41EB-AE31-E762A60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1841296"/>
        <c:axId val="4418419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2CD4-41EB-AE31-E762A60024C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2CD4-41EB-AE31-E762A60024C0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2CD4-41EB-AE31-E762A60024C0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CD4-41EB-AE31-E762A60024C0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2CD4-41EB-AE31-E762A60024C0}"/>
                  </c:ext>
                </c:extLst>
              </c15:ser>
            </c15:filteredLineSeries>
          </c:ext>
        </c:extLst>
      </c:lineChart>
      <c:catAx>
        <c:axId val="441841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1952"/>
        <c:crosses val="autoZero"/>
        <c:auto val="1"/>
        <c:lblAlgn val="ctr"/>
        <c:lblOffset val="100"/>
        <c:noMultiLvlLbl val="0"/>
      </c:catAx>
      <c:valAx>
        <c:axId val="44184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Chart_Data!$D$3</c:f>
              <c:strCache>
                <c:ptCount val="1"/>
                <c:pt idx="0">
                  <c:v>Total Carbon Footprint (Metric Ton) Variation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Chart_Data!$D$4:$D$543</c:f>
              <c:numCache>
                <c:formatCode>General</c:formatCode>
                <c:ptCount val="540"/>
                <c:pt idx="0">
                  <c:v>20199.62838109328</c:v>
                </c:pt>
                <c:pt idx="1">
                  <c:v>20199.62838109328</c:v>
                </c:pt>
                <c:pt idx="2">
                  <c:v>20206.340684119823</c:v>
                </c:pt>
                <c:pt idx="3">
                  <c:v>20206.340684119823</c:v>
                </c:pt>
                <c:pt idx="4">
                  <c:v>20199.62838109328</c:v>
                </c:pt>
                <c:pt idx="5">
                  <c:v>20206.340684119823</c:v>
                </c:pt>
                <c:pt idx="6">
                  <c:v>20364.067921404861</c:v>
                </c:pt>
                <c:pt idx="7">
                  <c:v>20370.780224431397</c:v>
                </c:pt>
                <c:pt idx="8">
                  <c:v>20364.067921404861</c:v>
                </c:pt>
                <c:pt idx="9">
                  <c:v>20370.780224431397</c:v>
                </c:pt>
                <c:pt idx="10">
                  <c:v>20364.067921404861</c:v>
                </c:pt>
                <c:pt idx="11">
                  <c:v>20370.780224431397</c:v>
                </c:pt>
                <c:pt idx="12">
                  <c:v>20465.825932148728</c:v>
                </c:pt>
                <c:pt idx="13">
                  <c:v>20472.538235175256</c:v>
                </c:pt>
                <c:pt idx="14">
                  <c:v>20465.825932148728</c:v>
                </c:pt>
                <c:pt idx="15">
                  <c:v>20472.538235175256</c:v>
                </c:pt>
                <c:pt idx="16">
                  <c:v>20481.131501977114</c:v>
                </c:pt>
                <c:pt idx="17">
                  <c:v>20481.131501977114</c:v>
                </c:pt>
                <c:pt idx="18">
                  <c:v>20487.843805003638</c:v>
                </c:pt>
                <c:pt idx="19">
                  <c:v>20487.843805003638</c:v>
                </c:pt>
                <c:pt idx="20">
                  <c:v>20465.825932148728</c:v>
                </c:pt>
                <c:pt idx="21">
                  <c:v>20472.538235175256</c:v>
                </c:pt>
                <c:pt idx="22">
                  <c:v>20481.131501977114</c:v>
                </c:pt>
                <c:pt idx="23">
                  <c:v>20487.843805003638</c:v>
                </c:pt>
                <c:pt idx="24">
                  <c:v>20522.270286174909</c:v>
                </c:pt>
                <c:pt idx="25">
                  <c:v>20522.270286174909</c:v>
                </c:pt>
                <c:pt idx="26">
                  <c:v>20528.982589201449</c:v>
                </c:pt>
                <c:pt idx="27">
                  <c:v>20528.982589201449</c:v>
                </c:pt>
                <c:pt idx="28">
                  <c:v>20522.270286174909</c:v>
                </c:pt>
                <c:pt idx="29">
                  <c:v>20528.982589201449</c:v>
                </c:pt>
                <c:pt idx="30">
                  <c:v>20630.265472460309</c:v>
                </c:pt>
                <c:pt idx="31">
                  <c:v>20630.265472460309</c:v>
                </c:pt>
                <c:pt idx="32">
                  <c:v>20636.977775486837</c:v>
                </c:pt>
                <c:pt idx="33">
                  <c:v>20636.977775486837</c:v>
                </c:pt>
                <c:pt idx="34">
                  <c:v>20630.265472460309</c:v>
                </c:pt>
                <c:pt idx="35">
                  <c:v>20636.977775486837</c:v>
                </c:pt>
                <c:pt idx="36">
                  <c:v>20686.709826486487</c:v>
                </c:pt>
                <c:pt idx="37">
                  <c:v>20686.709826486487</c:v>
                </c:pt>
                <c:pt idx="38">
                  <c:v>20693.422129513026</c:v>
                </c:pt>
                <c:pt idx="39">
                  <c:v>20693.422129513026</c:v>
                </c:pt>
                <c:pt idx="40">
                  <c:v>20747.329053032547</c:v>
                </c:pt>
                <c:pt idx="41">
                  <c:v>20747.329053032547</c:v>
                </c:pt>
                <c:pt idx="42">
                  <c:v>20754.041356059086</c:v>
                </c:pt>
                <c:pt idx="43">
                  <c:v>20754.041356059086</c:v>
                </c:pt>
                <c:pt idx="44">
                  <c:v>20686.709826486487</c:v>
                </c:pt>
                <c:pt idx="45">
                  <c:v>20693.422129513026</c:v>
                </c:pt>
                <c:pt idx="46">
                  <c:v>20747.329053032547</c:v>
                </c:pt>
                <c:pt idx="47">
                  <c:v>20754.041356059086</c:v>
                </c:pt>
                <c:pt idx="48">
                  <c:v>20817.213533374368</c:v>
                </c:pt>
                <c:pt idx="49">
                  <c:v>20817.213533374368</c:v>
                </c:pt>
                <c:pt idx="50">
                  <c:v>20823.925836400897</c:v>
                </c:pt>
                <c:pt idx="51">
                  <c:v>20788.467837230353</c:v>
                </c:pt>
                <c:pt idx="52">
                  <c:v>20823.925836400897</c:v>
                </c:pt>
                <c:pt idx="53">
                  <c:v>20788.467837230353</c:v>
                </c:pt>
                <c:pt idx="54">
                  <c:v>20795.180140256889</c:v>
                </c:pt>
                <c:pt idx="55">
                  <c:v>20795.180140256889</c:v>
                </c:pt>
                <c:pt idx="56">
                  <c:v>20803.773407058739</c:v>
                </c:pt>
                <c:pt idx="57">
                  <c:v>20817.213533374368</c:v>
                </c:pt>
                <c:pt idx="58">
                  <c:v>20810.485710085268</c:v>
                </c:pt>
                <c:pt idx="59">
                  <c:v>20823.925836400897</c:v>
                </c:pt>
                <c:pt idx="60">
                  <c:v>20788.467837230353</c:v>
                </c:pt>
                <c:pt idx="61">
                  <c:v>20803.773407058739</c:v>
                </c:pt>
                <c:pt idx="62">
                  <c:v>20795.180140256889</c:v>
                </c:pt>
                <c:pt idx="63">
                  <c:v>20810.485710085268</c:v>
                </c:pt>
                <c:pt idx="64">
                  <c:v>20803.773407058739</c:v>
                </c:pt>
                <c:pt idx="65">
                  <c:v>20810.485710085268</c:v>
                </c:pt>
                <c:pt idx="66">
                  <c:v>20981.653073685949</c:v>
                </c:pt>
                <c:pt idx="67">
                  <c:v>20988.365376712474</c:v>
                </c:pt>
                <c:pt idx="68">
                  <c:v>20952.907377541931</c:v>
                </c:pt>
                <c:pt idx="69">
                  <c:v>20959.61968056847</c:v>
                </c:pt>
                <c:pt idx="70">
                  <c:v>20981.653073685949</c:v>
                </c:pt>
                <c:pt idx="71">
                  <c:v>20988.365376712474</c:v>
                </c:pt>
                <c:pt idx="72">
                  <c:v>20952.907377541931</c:v>
                </c:pt>
                <c:pt idx="73">
                  <c:v>20959.61968056847</c:v>
                </c:pt>
                <c:pt idx="74">
                  <c:v>20981.653073685949</c:v>
                </c:pt>
                <c:pt idx="75">
                  <c:v>20988.365376712474</c:v>
                </c:pt>
                <c:pt idx="76">
                  <c:v>20952.907377541931</c:v>
                </c:pt>
                <c:pt idx="77">
                  <c:v>20959.61968056847</c:v>
                </c:pt>
                <c:pt idx="78">
                  <c:v>21098.716654258187</c:v>
                </c:pt>
                <c:pt idx="79">
                  <c:v>21069.970958114176</c:v>
                </c:pt>
                <c:pt idx="80">
                  <c:v>21098.716654258187</c:v>
                </c:pt>
                <c:pt idx="81">
                  <c:v>21105.428957284726</c:v>
                </c:pt>
                <c:pt idx="82">
                  <c:v>21105.428957284726</c:v>
                </c:pt>
                <c:pt idx="83">
                  <c:v>21069.970958114176</c:v>
                </c:pt>
                <c:pt idx="84">
                  <c:v>21076.683261140708</c:v>
                </c:pt>
                <c:pt idx="85">
                  <c:v>21076.683261140708</c:v>
                </c:pt>
                <c:pt idx="86">
                  <c:v>21098.716654258187</c:v>
                </c:pt>
                <c:pt idx="87">
                  <c:v>21105.428957284726</c:v>
                </c:pt>
                <c:pt idx="88">
                  <c:v>21069.970958114176</c:v>
                </c:pt>
                <c:pt idx="89">
                  <c:v>21139.85543845599</c:v>
                </c:pt>
                <c:pt idx="90">
                  <c:v>21076.683261140708</c:v>
                </c:pt>
                <c:pt idx="91">
                  <c:v>21139.85543845599</c:v>
                </c:pt>
                <c:pt idx="92">
                  <c:v>21146.567741482526</c:v>
                </c:pt>
                <c:pt idx="93">
                  <c:v>21146.567741482526</c:v>
                </c:pt>
                <c:pt idx="94">
                  <c:v>21139.85543845599</c:v>
                </c:pt>
                <c:pt idx="95">
                  <c:v>21230.408900797345</c:v>
                </c:pt>
                <c:pt idx="96">
                  <c:v>21146.567741482526</c:v>
                </c:pt>
                <c:pt idx="97">
                  <c:v>21230.408900797345</c:v>
                </c:pt>
                <c:pt idx="98">
                  <c:v>21237.121203823874</c:v>
                </c:pt>
                <c:pt idx="99">
                  <c:v>21237.121203823874</c:v>
                </c:pt>
                <c:pt idx="100">
                  <c:v>21230.408900797345</c:v>
                </c:pt>
                <c:pt idx="101">
                  <c:v>21237.121203823874</c:v>
                </c:pt>
                <c:pt idx="102">
                  <c:v>21304.294978767572</c:v>
                </c:pt>
                <c:pt idx="103">
                  <c:v>21304.294978767572</c:v>
                </c:pt>
                <c:pt idx="104">
                  <c:v>21311.007281794104</c:v>
                </c:pt>
                <c:pt idx="105">
                  <c:v>21311.007281794104</c:v>
                </c:pt>
                <c:pt idx="106">
                  <c:v>21304.294978767572</c:v>
                </c:pt>
                <c:pt idx="107">
                  <c:v>21394.848441108919</c:v>
                </c:pt>
                <c:pt idx="108">
                  <c:v>21311.007281794104</c:v>
                </c:pt>
                <c:pt idx="109">
                  <c:v>21394.848441108919</c:v>
                </c:pt>
                <c:pt idx="110">
                  <c:v>21401.560744135455</c:v>
                </c:pt>
                <c:pt idx="111">
                  <c:v>21401.560744135455</c:v>
                </c:pt>
                <c:pt idx="112">
                  <c:v>21394.848441108919</c:v>
                </c:pt>
                <c:pt idx="113">
                  <c:v>21401.560744135455</c:v>
                </c:pt>
                <c:pt idx="114">
                  <c:v>21421.358559339809</c:v>
                </c:pt>
                <c:pt idx="115">
                  <c:v>21428.070862366352</c:v>
                </c:pt>
                <c:pt idx="116">
                  <c:v>21421.358559339809</c:v>
                </c:pt>
                <c:pt idx="117">
                  <c:v>21428.070862366352</c:v>
                </c:pt>
                <c:pt idx="118">
                  <c:v>21511.912021681157</c:v>
                </c:pt>
                <c:pt idx="119">
                  <c:v>21518.624324707693</c:v>
                </c:pt>
                <c:pt idx="120">
                  <c:v>21421.358559339809</c:v>
                </c:pt>
                <c:pt idx="121">
                  <c:v>21528.429106100022</c:v>
                </c:pt>
                <c:pt idx="122">
                  <c:v>21428.070862366352</c:v>
                </c:pt>
                <c:pt idx="123">
                  <c:v>21511.912021681157</c:v>
                </c:pt>
                <c:pt idx="124">
                  <c:v>21535.141409126558</c:v>
                </c:pt>
                <c:pt idx="125">
                  <c:v>21518.624324707693</c:v>
                </c:pt>
                <c:pt idx="126">
                  <c:v>21528.429106100022</c:v>
                </c:pt>
                <c:pt idx="127">
                  <c:v>21535.141409126558</c:v>
                </c:pt>
                <c:pt idx="128">
                  <c:v>21511.912021681157</c:v>
                </c:pt>
                <c:pt idx="129">
                  <c:v>21518.624324707693</c:v>
                </c:pt>
                <c:pt idx="130">
                  <c:v>21528.429106100022</c:v>
                </c:pt>
                <c:pt idx="131">
                  <c:v>21553.050805878971</c:v>
                </c:pt>
                <c:pt idx="132">
                  <c:v>21535.141409126558</c:v>
                </c:pt>
                <c:pt idx="133">
                  <c:v>21559.763108905499</c:v>
                </c:pt>
                <c:pt idx="134">
                  <c:v>21592.047358541804</c:v>
                </c:pt>
                <c:pt idx="135">
                  <c:v>21592.047358541804</c:v>
                </c:pt>
                <c:pt idx="136">
                  <c:v>21598.75966156834</c:v>
                </c:pt>
                <c:pt idx="137">
                  <c:v>21553.050805878971</c:v>
                </c:pt>
                <c:pt idx="138">
                  <c:v>21598.75966156834</c:v>
                </c:pt>
                <c:pt idx="139">
                  <c:v>21559.763108905499</c:v>
                </c:pt>
                <c:pt idx="140">
                  <c:v>21592.047358541804</c:v>
                </c:pt>
                <c:pt idx="141">
                  <c:v>21553.050805878971</c:v>
                </c:pt>
                <c:pt idx="142">
                  <c:v>21598.75966156834</c:v>
                </c:pt>
                <c:pt idx="143">
                  <c:v>21559.763108905499</c:v>
                </c:pt>
                <c:pt idx="144">
                  <c:v>21692.868646411604</c:v>
                </c:pt>
                <c:pt idx="145">
                  <c:v>21692.868646411604</c:v>
                </c:pt>
                <c:pt idx="146">
                  <c:v>21699.580949438143</c:v>
                </c:pt>
                <c:pt idx="147">
                  <c:v>21699.580949438143</c:v>
                </c:pt>
                <c:pt idx="148">
                  <c:v>21692.868646411604</c:v>
                </c:pt>
                <c:pt idx="149">
                  <c:v>21699.580949438143</c:v>
                </c:pt>
                <c:pt idx="150">
                  <c:v>21717.490346190549</c:v>
                </c:pt>
                <c:pt idx="151">
                  <c:v>21717.490346190549</c:v>
                </c:pt>
                <c:pt idx="152">
                  <c:v>21724.202649217084</c:v>
                </c:pt>
                <c:pt idx="153">
                  <c:v>21724.202649217084</c:v>
                </c:pt>
                <c:pt idx="154">
                  <c:v>21756.486898853385</c:v>
                </c:pt>
                <c:pt idx="155">
                  <c:v>21763.199201879925</c:v>
                </c:pt>
                <c:pt idx="156">
                  <c:v>21756.486898853385</c:v>
                </c:pt>
                <c:pt idx="157">
                  <c:v>21763.199201879925</c:v>
                </c:pt>
                <c:pt idx="158">
                  <c:v>21717.490346190549</c:v>
                </c:pt>
                <c:pt idx="159">
                  <c:v>21809.932226983845</c:v>
                </c:pt>
                <c:pt idx="160">
                  <c:v>21724.202649217084</c:v>
                </c:pt>
                <c:pt idx="161">
                  <c:v>21809.932226983845</c:v>
                </c:pt>
                <c:pt idx="162">
                  <c:v>21816.644530010377</c:v>
                </c:pt>
                <c:pt idx="163">
                  <c:v>21816.644530010377</c:v>
                </c:pt>
                <c:pt idx="164">
                  <c:v>21756.486898853385</c:v>
                </c:pt>
                <c:pt idx="165">
                  <c:v>21763.199201879925</c:v>
                </c:pt>
                <c:pt idx="166">
                  <c:v>21809.932226983845</c:v>
                </c:pt>
                <c:pt idx="167">
                  <c:v>21816.644530010377</c:v>
                </c:pt>
                <c:pt idx="168">
                  <c:v>21834.553926762783</c:v>
                </c:pt>
                <c:pt idx="169">
                  <c:v>21858.244909597248</c:v>
                </c:pt>
                <c:pt idx="170">
                  <c:v>21834.553926762783</c:v>
                </c:pt>
                <c:pt idx="171">
                  <c:v>21841.266229789318</c:v>
                </c:pt>
                <c:pt idx="172">
                  <c:v>21864.957212623784</c:v>
                </c:pt>
                <c:pt idx="173">
                  <c:v>21841.266229789318</c:v>
                </c:pt>
                <c:pt idx="174">
                  <c:v>21873.550479425623</c:v>
                </c:pt>
                <c:pt idx="175">
                  <c:v>21851.071011181641</c:v>
                </c:pt>
                <c:pt idx="176">
                  <c:v>21851.071011181641</c:v>
                </c:pt>
                <c:pt idx="177">
                  <c:v>21857.783314208187</c:v>
                </c:pt>
                <c:pt idx="178">
                  <c:v>21858.244909597248</c:v>
                </c:pt>
                <c:pt idx="179">
                  <c:v>21857.783314208187</c:v>
                </c:pt>
                <c:pt idx="180">
                  <c:v>21864.957212623784</c:v>
                </c:pt>
                <c:pt idx="181">
                  <c:v>21873.550479425623</c:v>
                </c:pt>
                <c:pt idx="182">
                  <c:v>21880.262782452166</c:v>
                </c:pt>
                <c:pt idx="183">
                  <c:v>21880.262782452166</c:v>
                </c:pt>
                <c:pt idx="184">
                  <c:v>21834.553926762783</c:v>
                </c:pt>
                <c:pt idx="185">
                  <c:v>21841.266229789318</c:v>
                </c:pt>
                <c:pt idx="186">
                  <c:v>21851.071011181641</c:v>
                </c:pt>
                <c:pt idx="187">
                  <c:v>21858.244909597248</c:v>
                </c:pt>
                <c:pt idx="188">
                  <c:v>21857.783314208187</c:v>
                </c:pt>
                <c:pt idx="189">
                  <c:v>21864.957212623784</c:v>
                </c:pt>
                <c:pt idx="190">
                  <c:v>21873.550479425623</c:v>
                </c:pt>
                <c:pt idx="191">
                  <c:v>21880.262782452166</c:v>
                </c:pt>
                <c:pt idx="192">
                  <c:v>21914.689263623433</c:v>
                </c:pt>
                <c:pt idx="193">
                  <c:v>21914.689263623433</c:v>
                </c:pt>
                <c:pt idx="194">
                  <c:v>21921.401566649962</c:v>
                </c:pt>
                <c:pt idx="195">
                  <c:v>21921.401566649962</c:v>
                </c:pt>
                <c:pt idx="196">
                  <c:v>21914.689263623433</c:v>
                </c:pt>
                <c:pt idx="197">
                  <c:v>21921.401566649962</c:v>
                </c:pt>
                <c:pt idx="198">
                  <c:v>22022.684449908833</c:v>
                </c:pt>
                <c:pt idx="199">
                  <c:v>22022.684449908833</c:v>
                </c:pt>
                <c:pt idx="200">
                  <c:v>22029.396752935358</c:v>
                </c:pt>
                <c:pt idx="201">
                  <c:v>22029.396752935358</c:v>
                </c:pt>
                <c:pt idx="202">
                  <c:v>22015.510551493237</c:v>
                </c:pt>
                <c:pt idx="203">
                  <c:v>22022.222854519765</c:v>
                </c:pt>
                <c:pt idx="204">
                  <c:v>22015.510551493237</c:v>
                </c:pt>
                <c:pt idx="205">
                  <c:v>22022.222854519765</c:v>
                </c:pt>
                <c:pt idx="206">
                  <c:v>22022.684449908833</c:v>
                </c:pt>
                <c:pt idx="207">
                  <c:v>22029.396752935358</c:v>
                </c:pt>
                <c:pt idx="208">
                  <c:v>22015.510551493237</c:v>
                </c:pt>
                <c:pt idx="209">
                  <c:v>22022.222854519765</c:v>
                </c:pt>
                <c:pt idx="210">
                  <c:v>22079.128803935011</c:v>
                </c:pt>
                <c:pt idx="211">
                  <c:v>22079.128803935011</c:v>
                </c:pt>
                <c:pt idx="212">
                  <c:v>22085.841106961547</c:v>
                </c:pt>
                <c:pt idx="213">
                  <c:v>22085.841106961547</c:v>
                </c:pt>
                <c:pt idx="214">
                  <c:v>22139.748030481074</c:v>
                </c:pt>
                <c:pt idx="215">
                  <c:v>22139.748030481074</c:v>
                </c:pt>
                <c:pt idx="216">
                  <c:v>22146.46033350761</c:v>
                </c:pt>
                <c:pt idx="217">
                  <c:v>22146.46033350761</c:v>
                </c:pt>
                <c:pt idx="218">
                  <c:v>22079.128803935011</c:v>
                </c:pt>
                <c:pt idx="219">
                  <c:v>22085.841106961547</c:v>
                </c:pt>
                <c:pt idx="220">
                  <c:v>22132.574132065471</c:v>
                </c:pt>
                <c:pt idx="221">
                  <c:v>22132.574132065471</c:v>
                </c:pt>
                <c:pt idx="222">
                  <c:v>22139.286435092006</c:v>
                </c:pt>
                <c:pt idx="223">
                  <c:v>22139.286435092006</c:v>
                </c:pt>
                <c:pt idx="224">
                  <c:v>22139.748030481074</c:v>
                </c:pt>
                <c:pt idx="225">
                  <c:v>22146.46033350761</c:v>
                </c:pt>
                <c:pt idx="226">
                  <c:v>22209.632510822885</c:v>
                </c:pt>
                <c:pt idx="227">
                  <c:v>22209.632510822885</c:v>
                </c:pt>
                <c:pt idx="228">
                  <c:v>22216.344813849424</c:v>
                </c:pt>
                <c:pt idx="229">
                  <c:v>22180.886814678877</c:v>
                </c:pt>
                <c:pt idx="230">
                  <c:v>22216.344813849424</c:v>
                </c:pt>
                <c:pt idx="231">
                  <c:v>22132.574132065471</c:v>
                </c:pt>
                <c:pt idx="232">
                  <c:v>22180.886814678877</c:v>
                </c:pt>
                <c:pt idx="233">
                  <c:v>22187.599117705409</c:v>
                </c:pt>
                <c:pt idx="234">
                  <c:v>22139.286435092006</c:v>
                </c:pt>
                <c:pt idx="235">
                  <c:v>22187.599117705409</c:v>
                </c:pt>
                <c:pt idx="236">
                  <c:v>22196.19238450726</c:v>
                </c:pt>
                <c:pt idx="237">
                  <c:v>22202.904687533788</c:v>
                </c:pt>
                <c:pt idx="238">
                  <c:v>22209.632510822885</c:v>
                </c:pt>
                <c:pt idx="239">
                  <c:v>22216.344813849424</c:v>
                </c:pt>
                <c:pt idx="240">
                  <c:v>22180.886814678877</c:v>
                </c:pt>
                <c:pt idx="241">
                  <c:v>22196.19238450726</c:v>
                </c:pt>
                <c:pt idx="242">
                  <c:v>22187.599117705409</c:v>
                </c:pt>
                <c:pt idx="243">
                  <c:v>22202.904687533788</c:v>
                </c:pt>
                <c:pt idx="244">
                  <c:v>22196.19238450726</c:v>
                </c:pt>
                <c:pt idx="245">
                  <c:v>22202.904687533788</c:v>
                </c:pt>
                <c:pt idx="246">
                  <c:v>22374.072051134466</c:v>
                </c:pt>
                <c:pt idx="247">
                  <c:v>22380.784354160998</c:v>
                </c:pt>
                <c:pt idx="248">
                  <c:v>22345.326354990459</c:v>
                </c:pt>
                <c:pt idx="249">
                  <c:v>22352.038658016998</c:v>
                </c:pt>
                <c:pt idx="250">
                  <c:v>22374.072051134466</c:v>
                </c:pt>
                <c:pt idx="251">
                  <c:v>22380.784354160998</c:v>
                </c:pt>
                <c:pt idx="252">
                  <c:v>22345.326354990459</c:v>
                </c:pt>
                <c:pt idx="253">
                  <c:v>22352.038658016998</c:v>
                </c:pt>
                <c:pt idx="254">
                  <c:v>22374.072051134466</c:v>
                </c:pt>
                <c:pt idx="255">
                  <c:v>22380.784354160998</c:v>
                </c:pt>
                <c:pt idx="256">
                  <c:v>22345.326354990459</c:v>
                </c:pt>
                <c:pt idx="257">
                  <c:v>22352.038658016998</c:v>
                </c:pt>
                <c:pt idx="258">
                  <c:v>22491.135631706707</c:v>
                </c:pt>
                <c:pt idx="259">
                  <c:v>22497.847934733243</c:v>
                </c:pt>
                <c:pt idx="260">
                  <c:v>22462.389935562696</c:v>
                </c:pt>
                <c:pt idx="261">
                  <c:v>22491.135631706707</c:v>
                </c:pt>
                <c:pt idx="262">
                  <c:v>22497.847934733243</c:v>
                </c:pt>
                <c:pt idx="263">
                  <c:v>22462.389935562696</c:v>
                </c:pt>
                <c:pt idx="264">
                  <c:v>22469.102238589228</c:v>
                </c:pt>
                <c:pt idx="265">
                  <c:v>22469.102238589228</c:v>
                </c:pt>
                <c:pt idx="266">
                  <c:v>22491.135631706707</c:v>
                </c:pt>
                <c:pt idx="267">
                  <c:v>22497.847934733243</c:v>
                </c:pt>
                <c:pt idx="268">
                  <c:v>22462.389935562696</c:v>
                </c:pt>
                <c:pt idx="269">
                  <c:v>22532.274415904511</c:v>
                </c:pt>
                <c:pt idx="270">
                  <c:v>22469.102238589228</c:v>
                </c:pt>
                <c:pt idx="271">
                  <c:v>22538.986718931053</c:v>
                </c:pt>
                <c:pt idx="272">
                  <c:v>22532.274415904511</c:v>
                </c:pt>
                <c:pt idx="273">
                  <c:v>22538.986718931053</c:v>
                </c:pt>
                <c:pt idx="274">
                  <c:v>22532.274415904511</c:v>
                </c:pt>
                <c:pt idx="275">
                  <c:v>22622.827878245862</c:v>
                </c:pt>
                <c:pt idx="276">
                  <c:v>22538.986718931053</c:v>
                </c:pt>
                <c:pt idx="277">
                  <c:v>22622.827878245862</c:v>
                </c:pt>
                <c:pt idx="278">
                  <c:v>22629.54018127239</c:v>
                </c:pt>
                <c:pt idx="279">
                  <c:v>22629.54018127239</c:v>
                </c:pt>
                <c:pt idx="280">
                  <c:v>22622.827878245862</c:v>
                </c:pt>
                <c:pt idx="281">
                  <c:v>22629.54018127239</c:v>
                </c:pt>
                <c:pt idx="282">
                  <c:v>22696.713956216096</c:v>
                </c:pt>
                <c:pt idx="283">
                  <c:v>22696.713956216096</c:v>
                </c:pt>
                <c:pt idx="284">
                  <c:v>22703.426259242628</c:v>
                </c:pt>
                <c:pt idx="285">
                  <c:v>22703.426259242628</c:v>
                </c:pt>
                <c:pt idx="286">
                  <c:v>22696.713956216096</c:v>
                </c:pt>
                <c:pt idx="287">
                  <c:v>22787.267418557443</c:v>
                </c:pt>
                <c:pt idx="288">
                  <c:v>22703.426259242628</c:v>
                </c:pt>
                <c:pt idx="289">
                  <c:v>22787.267418557443</c:v>
                </c:pt>
                <c:pt idx="290">
                  <c:v>22793.979721583975</c:v>
                </c:pt>
                <c:pt idx="291">
                  <c:v>22793.979721583975</c:v>
                </c:pt>
                <c:pt idx="292">
                  <c:v>22870.852618900597</c:v>
                </c:pt>
                <c:pt idx="293">
                  <c:v>22877.564921927133</c:v>
                </c:pt>
                <c:pt idx="294">
                  <c:v>22787.267418557443</c:v>
                </c:pt>
                <c:pt idx="295">
                  <c:v>22870.852618900597</c:v>
                </c:pt>
                <c:pt idx="296">
                  <c:v>22793.979721583975</c:v>
                </c:pt>
                <c:pt idx="297">
                  <c:v>22877.564921927133</c:v>
                </c:pt>
                <c:pt idx="298">
                  <c:v>22813.777536788337</c:v>
                </c:pt>
                <c:pt idx="299">
                  <c:v>22820.489839814865</c:v>
                </c:pt>
                <c:pt idx="300">
                  <c:v>22870.852618900597</c:v>
                </c:pt>
                <c:pt idx="301">
                  <c:v>22877.564921927133</c:v>
                </c:pt>
                <c:pt idx="302">
                  <c:v>22813.777536788337</c:v>
                </c:pt>
                <c:pt idx="303">
                  <c:v>22820.489839814865</c:v>
                </c:pt>
                <c:pt idx="304">
                  <c:v>22904.330999129681</c:v>
                </c:pt>
                <c:pt idx="305">
                  <c:v>22911.043302156213</c:v>
                </c:pt>
                <c:pt idx="306">
                  <c:v>22920.848083548542</c:v>
                </c:pt>
                <c:pt idx="307">
                  <c:v>22813.777536788337</c:v>
                </c:pt>
                <c:pt idx="308">
                  <c:v>22904.330999129681</c:v>
                </c:pt>
                <c:pt idx="309">
                  <c:v>22927.560386575082</c:v>
                </c:pt>
                <c:pt idx="310">
                  <c:v>22820.489839814865</c:v>
                </c:pt>
                <c:pt idx="311">
                  <c:v>22911.043302156213</c:v>
                </c:pt>
                <c:pt idx="312">
                  <c:v>22920.848083548542</c:v>
                </c:pt>
                <c:pt idx="313">
                  <c:v>22927.560386575082</c:v>
                </c:pt>
                <c:pt idx="314">
                  <c:v>22904.330999129681</c:v>
                </c:pt>
                <c:pt idx="315">
                  <c:v>22911.043302156213</c:v>
                </c:pt>
                <c:pt idx="316">
                  <c:v>23035.292159212178</c:v>
                </c:pt>
                <c:pt idx="317">
                  <c:v>22945.469783327484</c:v>
                </c:pt>
                <c:pt idx="318">
                  <c:v>23035.292159212178</c:v>
                </c:pt>
                <c:pt idx="319">
                  <c:v>22920.848083548542</c:v>
                </c:pt>
                <c:pt idx="320">
                  <c:v>23042.004462238707</c:v>
                </c:pt>
                <c:pt idx="321">
                  <c:v>22952.182086354023</c:v>
                </c:pt>
                <c:pt idx="322">
                  <c:v>23042.004462238707</c:v>
                </c:pt>
                <c:pt idx="323">
                  <c:v>22927.560386575082</c:v>
                </c:pt>
                <c:pt idx="324">
                  <c:v>22945.469783327484</c:v>
                </c:pt>
                <c:pt idx="325">
                  <c:v>22952.182086354023</c:v>
                </c:pt>
                <c:pt idx="326">
                  <c:v>23035.292159212178</c:v>
                </c:pt>
                <c:pt idx="327">
                  <c:v>23042.004462238707</c:v>
                </c:pt>
                <c:pt idx="328">
                  <c:v>22945.469783327484</c:v>
                </c:pt>
                <c:pt idx="329">
                  <c:v>22952.182086354023</c:v>
                </c:pt>
                <c:pt idx="330">
                  <c:v>23137.050169956034</c:v>
                </c:pt>
                <c:pt idx="331">
                  <c:v>23137.050169956034</c:v>
                </c:pt>
                <c:pt idx="332">
                  <c:v>23143.762472982573</c:v>
                </c:pt>
                <c:pt idx="333">
                  <c:v>23152.355739784416</c:v>
                </c:pt>
                <c:pt idx="334">
                  <c:v>23143.762472982573</c:v>
                </c:pt>
                <c:pt idx="335">
                  <c:v>23085.28762386012</c:v>
                </c:pt>
                <c:pt idx="336">
                  <c:v>23152.355739784416</c:v>
                </c:pt>
                <c:pt idx="337">
                  <c:v>23159.068042810944</c:v>
                </c:pt>
                <c:pt idx="338">
                  <c:v>23085.28762386012</c:v>
                </c:pt>
                <c:pt idx="339">
                  <c:v>23091.999926886656</c:v>
                </c:pt>
                <c:pt idx="340">
                  <c:v>23159.068042810944</c:v>
                </c:pt>
                <c:pt idx="341">
                  <c:v>23091.999926886656</c:v>
                </c:pt>
                <c:pt idx="342">
                  <c:v>23137.050169956034</c:v>
                </c:pt>
                <c:pt idx="343">
                  <c:v>23143.762472982573</c:v>
                </c:pt>
                <c:pt idx="344">
                  <c:v>23152.355739784416</c:v>
                </c:pt>
                <c:pt idx="345">
                  <c:v>23109.909323639065</c:v>
                </c:pt>
                <c:pt idx="346">
                  <c:v>23085.28762386012</c:v>
                </c:pt>
                <c:pt idx="347">
                  <c:v>23159.068042810944</c:v>
                </c:pt>
                <c:pt idx="348">
                  <c:v>23091.999926886656</c:v>
                </c:pt>
                <c:pt idx="349">
                  <c:v>23109.909323639065</c:v>
                </c:pt>
                <c:pt idx="350">
                  <c:v>23116.621626665601</c:v>
                </c:pt>
                <c:pt idx="351">
                  <c:v>23116.621626665601</c:v>
                </c:pt>
                <c:pt idx="352">
                  <c:v>23193.494523982223</c:v>
                </c:pt>
                <c:pt idx="353">
                  <c:v>23193.494523982223</c:v>
                </c:pt>
                <c:pt idx="354">
                  <c:v>23200.206827008751</c:v>
                </c:pt>
                <c:pt idx="355">
                  <c:v>23200.206827008751</c:v>
                </c:pt>
                <c:pt idx="356">
                  <c:v>23109.909323639065</c:v>
                </c:pt>
                <c:pt idx="357">
                  <c:v>23202.351204432362</c:v>
                </c:pt>
                <c:pt idx="358">
                  <c:v>23202.351204432362</c:v>
                </c:pt>
                <c:pt idx="359">
                  <c:v>23116.621626665601</c:v>
                </c:pt>
                <c:pt idx="360">
                  <c:v>23209.063507458904</c:v>
                </c:pt>
                <c:pt idx="361">
                  <c:v>23193.494523982223</c:v>
                </c:pt>
                <c:pt idx="362">
                  <c:v>23209.063507458904</c:v>
                </c:pt>
                <c:pt idx="363">
                  <c:v>23200.206827008751</c:v>
                </c:pt>
                <c:pt idx="364">
                  <c:v>23301.489710267619</c:v>
                </c:pt>
                <c:pt idx="365">
                  <c:v>23202.351204432362</c:v>
                </c:pt>
                <c:pt idx="366">
                  <c:v>23308.202013294154</c:v>
                </c:pt>
                <c:pt idx="367">
                  <c:v>23209.063507458904</c:v>
                </c:pt>
                <c:pt idx="368">
                  <c:v>23226.972904211307</c:v>
                </c:pt>
                <c:pt idx="369">
                  <c:v>23226.972904211307</c:v>
                </c:pt>
                <c:pt idx="370">
                  <c:v>23233.685207237842</c:v>
                </c:pt>
                <c:pt idx="371">
                  <c:v>23301.489710267619</c:v>
                </c:pt>
                <c:pt idx="372">
                  <c:v>23233.685207237842</c:v>
                </c:pt>
                <c:pt idx="373">
                  <c:v>23308.202013294154</c:v>
                </c:pt>
                <c:pt idx="374">
                  <c:v>23243.489988630172</c:v>
                </c:pt>
                <c:pt idx="375">
                  <c:v>23243.489988630172</c:v>
                </c:pt>
                <c:pt idx="376">
                  <c:v>23250.202291656704</c:v>
                </c:pt>
                <c:pt idx="377">
                  <c:v>23250.202291656704</c:v>
                </c:pt>
                <c:pt idx="378">
                  <c:v>23301.489710267619</c:v>
                </c:pt>
                <c:pt idx="379">
                  <c:v>23226.972904211307</c:v>
                </c:pt>
                <c:pt idx="380">
                  <c:v>23308.202013294154</c:v>
                </c:pt>
                <c:pt idx="381">
                  <c:v>23233.685207237842</c:v>
                </c:pt>
                <c:pt idx="382">
                  <c:v>23243.489988630172</c:v>
                </c:pt>
                <c:pt idx="383">
                  <c:v>23250.202291656704</c:v>
                </c:pt>
                <c:pt idx="384">
                  <c:v>23357.9340642938</c:v>
                </c:pt>
                <c:pt idx="385">
                  <c:v>23364.646367320333</c:v>
                </c:pt>
                <c:pt idx="386">
                  <c:v>23357.9340642938</c:v>
                </c:pt>
                <c:pt idx="387">
                  <c:v>23418.553290839856</c:v>
                </c:pt>
                <c:pt idx="388">
                  <c:v>23364.646367320333</c:v>
                </c:pt>
                <c:pt idx="389">
                  <c:v>23425.265593866385</c:v>
                </c:pt>
                <c:pt idx="390">
                  <c:v>23418.553290839856</c:v>
                </c:pt>
                <c:pt idx="391">
                  <c:v>23425.265593866385</c:v>
                </c:pt>
                <c:pt idx="392">
                  <c:v>23357.9340642938</c:v>
                </c:pt>
                <c:pt idx="393">
                  <c:v>23364.646367320333</c:v>
                </c:pt>
                <c:pt idx="394">
                  <c:v>23418.553290839856</c:v>
                </c:pt>
                <c:pt idx="395">
                  <c:v>23488.437771181671</c:v>
                </c:pt>
                <c:pt idx="396">
                  <c:v>23425.265593866385</c:v>
                </c:pt>
                <c:pt idx="397">
                  <c:v>23495.150074208206</c:v>
                </c:pt>
                <c:pt idx="398">
                  <c:v>23459.692075037663</c:v>
                </c:pt>
                <c:pt idx="399">
                  <c:v>23466.404378064199</c:v>
                </c:pt>
                <c:pt idx="400">
                  <c:v>23488.437771181671</c:v>
                </c:pt>
                <c:pt idx="401">
                  <c:v>23407.929528941746</c:v>
                </c:pt>
                <c:pt idx="402">
                  <c:v>23495.150074208206</c:v>
                </c:pt>
                <c:pt idx="403">
                  <c:v>23414.641831968289</c:v>
                </c:pt>
                <c:pt idx="404">
                  <c:v>23459.692075037663</c:v>
                </c:pt>
                <c:pt idx="405">
                  <c:v>23474.997644866038</c:v>
                </c:pt>
                <c:pt idx="406">
                  <c:v>23466.404378064199</c:v>
                </c:pt>
                <c:pt idx="407">
                  <c:v>23474.997644866038</c:v>
                </c:pt>
                <c:pt idx="408">
                  <c:v>23481.709947892585</c:v>
                </c:pt>
                <c:pt idx="409">
                  <c:v>23407.929528941746</c:v>
                </c:pt>
                <c:pt idx="410">
                  <c:v>23481.709947892585</c:v>
                </c:pt>
                <c:pt idx="411">
                  <c:v>23414.641831968289</c:v>
                </c:pt>
                <c:pt idx="412">
                  <c:v>23488.437771181671</c:v>
                </c:pt>
                <c:pt idx="413">
                  <c:v>23495.150074208206</c:v>
                </c:pt>
                <c:pt idx="414">
                  <c:v>23459.692075037663</c:v>
                </c:pt>
                <c:pt idx="415">
                  <c:v>23466.404378064199</c:v>
                </c:pt>
                <c:pt idx="416">
                  <c:v>23474.997644866038</c:v>
                </c:pt>
                <c:pt idx="417">
                  <c:v>23407.929528941746</c:v>
                </c:pt>
                <c:pt idx="418">
                  <c:v>23481.709947892585</c:v>
                </c:pt>
                <c:pt idx="419">
                  <c:v>23414.641831968289</c:v>
                </c:pt>
                <c:pt idx="420">
                  <c:v>23524.993109513991</c:v>
                </c:pt>
                <c:pt idx="421">
                  <c:v>23524.993109513991</c:v>
                </c:pt>
                <c:pt idx="422">
                  <c:v>23531.705412540527</c:v>
                </c:pt>
                <c:pt idx="423">
                  <c:v>23531.705412540527</c:v>
                </c:pt>
                <c:pt idx="424">
                  <c:v>23652.877311493248</c:v>
                </c:pt>
                <c:pt idx="425">
                  <c:v>23652.877311493248</c:v>
                </c:pt>
                <c:pt idx="426">
                  <c:v>23659.589614519788</c:v>
                </c:pt>
                <c:pt idx="427">
                  <c:v>23624.131615349241</c:v>
                </c:pt>
                <c:pt idx="428">
                  <c:v>23659.589614519788</c:v>
                </c:pt>
                <c:pt idx="429">
                  <c:v>23624.131615349241</c:v>
                </c:pt>
                <c:pt idx="430">
                  <c:v>23630.84391837578</c:v>
                </c:pt>
                <c:pt idx="431">
                  <c:v>23630.84391837578</c:v>
                </c:pt>
                <c:pt idx="432">
                  <c:v>23524.993109513991</c:v>
                </c:pt>
                <c:pt idx="433">
                  <c:v>23531.705412540527</c:v>
                </c:pt>
                <c:pt idx="434">
                  <c:v>23652.877311493248</c:v>
                </c:pt>
                <c:pt idx="435">
                  <c:v>23659.589614519788</c:v>
                </c:pt>
                <c:pt idx="436">
                  <c:v>23624.131615349241</c:v>
                </c:pt>
                <c:pt idx="437">
                  <c:v>23630.84391837578</c:v>
                </c:pt>
                <c:pt idx="438">
                  <c:v>23769.940892065493</c:v>
                </c:pt>
                <c:pt idx="439">
                  <c:v>23769.940892065493</c:v>
                </c:pt>
                <c:pt idx="440">
                  <c:v>23776.653195092033</c:v>
                </c:pt>
                <c:pt idx="441">
                  <c:v>23741.195195921478</c:v>
                </c:pt>
                <c:pt idx="442">
                  <c:v>23776.653195092033</c:v>
                </c:pt>
                <c:pt idx="443">
                  <c:v>23741.195195921478</c:v>
                </c:pt>
                <c:pt idx="444">
                  <c:v>23747.907498948021</c:v>
                </c:pt>
                <c:pt idx="445">
                  <c:v>23747.907498948021</c:v>
                </c:pt>
                <c:pt idx="446">
                  <c:v>23769.940892065493</c:v>
                </c:pt>
                <c:pt idx="447">
                  <c:v>23776.653195092033</c:v>
                </c:pt>
                <c:pt idx="448">
                  <c:v>23741.195195921478</c:v>
                </c:pt>
                <c:pt idx="449">
                  <c:v>23747.907498948021</c:v>
                </c:pt>
                <c:pt idx="450">
                  <c:v>23811.0796762633</c:v>
                </c:pt>
                <c:pt idx="451">
                  <c:v>23811.0796762633</c:v>
                </c:pt>
                <c:pt idx="452">
                  <c:v>23817.791979289832</c:v>
                </c:pt>
                <c:pt idx="453">
                  <c:v>23817.791979289832</c:v>
                </c:pt>
                <c:pt idx="454">
                  <c:v>23811.0796762633</c:v>
                </c:pt>
                <c:pt idx="455">
                  <c:v>23817.791979289832</c:v>
                </c:pt>
                <c:pt idx="456">
                  <c:v>23901.633138604651</c:v>
                </c:pt>
                <c:pt idx="457">
                  <c:v>23908.345441631176</c:v>
                </c:pt>
                <c:pt idx="458">
                  <c:v>23901.633138604651</c:v>
                </c:pt>
                <c:pt idx="459">
                  <c:v>23908.345441631176</c:v>
                </c:pt>
                <c:pt idx="460">
                  <c:v>23901.633138604651</c:v>
                </c:pt>
                <c:pt idx="461">
                  <c:v>23908.345441631176</c:v>
                </c:pt>
                <c:pt idx="462">
                  <c:v>23975.519216574885</c:v>
                </c:pt>
                <c:pt idx="463">
                  <c:v>23982.231519601417</c:v>
                </c:pt>
                <c:pt idx="464">
                  <c:v>23975.519216574885</c:v>
                </c:pt>
                <c:pt idx="465">
                  <c:v>23982.231519601417</c:v>
                </c:pt>
                <c:pt idx="466">
                  <c:v>24066.072678916225</c:v>
                </c:pt>
                <c:pt idx="467">
                  <c:v>24072.784981942761</c:v>
                </c:pt>
                <c:pt idx="468">
                  <c:v>23975.519216574885</c:v>
                </c:pt>
                <c:pt idx="469">
                  <c:v>24066.072678916225</c:v>
                </c:pt>
                <c:pt idx="470">
                  <c:v>23982.231519601417</c:v>
                </c:pt>
                <c:pt idx="471">
                  <c:v>24072.784981942761</c:v>
                </c:pt>
                <c:pt idx="472">
                  <c:v>24092.582797147123</c:v>
                </c:pt>
                <c:pt idx="473">
                  <c:v>24066.072678916225</c:v>
                </c:pt>
                <c:pt idx="474">
                  <c:v>24072.784981942761</c:v>
                </c:pt>
                <c:pt idx="475">
                  <c:v>24092.582797147123</c:v>
                </c:pt>
                <c:pt idx="476">
                  <c:v>24099.295100173655</c:v>
                </c:pt>
                <c:pt idx="477">
                  <c:v>24099.295100173655</c:v>
                </c:pt>
                <c:pt idx="478">
                  <c:v>24092.582797147123</c:v>
                </c:pt>
                <c:pt idx="479">
                  <c:v>24183.136259488467</c:v>
                </c:pt>
                <c:pt idx="480">
                  <c:v>24183.136259488467</c:v>
                </c:pt>
                <c:pt idx="481">
                  <c:v>24099.295100173655</c:v>
                </c:pt>
                <c:pt idx="482">
                  <c:v>24189.848562514995</c:v>
                </c:pt>
                <c:pt idx="483">
                  <c:v>24189.848562514995</c:v>
                </c:pt>
                <c:pt idx="484">
                  <c:v>24199.653343907328</c:v>
                </c:pt>
                <c:pt idx="485">
                  <c:v>24199.653343907328</c:v>
                </c:pt>
                <c:pt idx="486">
                  <c:v>24206.365646933868</c:v>
                </c:pt>
                <c:pt idx="487">
                  <c:v>24206.365646933868</c:v>
                </c:pt>
                <c:pt idx="488">
                  <c:v>24183.136259488467</c:v>
                </c:pt>
                <c:pt idx="489">
                  <c:v>24189.848562514995</c:v>
                </c:pt>
                <c:pt idx="490">
                  <c:v>24199.653343907328</c:v>
                </c:pt>
                <c:pt idx="491">
                  <c:v>24206.365646933868</c:v>
                </c:pt>
                <c:pt idx="492">
                  <c:v>24224.27504368627</c:v>
                </c:pt>
                <c:pt idx="493">
                  <c:v>24224.27504368627</c:v>
                </c:pt>
                <c:pt idx="494">
                  <c:v>24230.987346712802</c:v>
                </c:pt>
                <c:pt idx="495">
                  <c:v>24230.987346712802</c:v>
                </c:pt>
                <c:pt idx="496">
                  <c:v>24224.27504368627</c:v>
                </c:pt>
                <c:pt idx="497">
                  <c:v>24230.987346712802</c:v>
                </c:pt>
                <c:pt idx="498">
                  <c:v>24364.09288421891</c:v>
                </c:pt>
                <c:pt idx="499">
                  <c:v>24370.805187245453</c:v>
                </c:pt>
                <c:pt idx="500">
                  <c:v>24364.09288421891</c:v>
                </c:pt>
                <c:pt idx="501">
                  <c:v>24370.805187245453</c:v>
                </c:pt>
                <c:pt idx="502">
                  <c:v>24388.714583997851</c:v>
                </c:pt>
                <c:pt idx="503">
                  <c:v>24388.714583997851</c:v>
                </c:pt>
                <c:pt idx="504">
                  <c:v>24395.426887024383</c:v>
                </c:pt>
                <c:pt idx="505">
                  <c:v>24395.426887024383</c:v>
                </c:pt>
                <c:pt idx="506">
                  <c:v>24364.09288421891</c:v>
                </c:pt>
                <c:pt idx="507">
                  <c:v>24370.805187245453</c:v>
                </c:pt>
                <c:pt idx="508">
                  <c:v>24388.714583997851</c:v>
                </c:pt>
                <c:pt idx="509">
                  <c:v>24395.426887024383</c:v>
                </c:pt>
                <c:pt idx="510">
                  <c:v>24481.156464791151</c:v>
                </c:pt>
                <c:pt idx="511">
                  <c:v>24487.86876781769</c:v>
                </c:pt>
                <c:pt idx="512">
                  <c:v>24481.156464791151</c:v>
                </c:pt>
                <c:pt idx="513">
                  <c:v>24487.86876781769</c:v>
                </c:pt>
                <c:pt idx="514">
                  <c:v>24505.778164570096</c:v>
                </c:pt>
                <c:pt idx="515">
                  <c:v>24481.156464791151</c:v>
                </c:pt>
                <c:pt idx="516">
                  <c:v>24512.490467596621</c:v>
                </c:pt>
                <c:pt idx="517">
                  <c:v>24487.86876781769</c:v>
                </c:pt>
                <c:pt idx="518">
                  <c:v>24522.295248988958</c:v>
                </c:pt>
                <c:pt idx="519">
                  <c:v>24505.778164570096</c:v>
                </c:pt>
                <c:pt idx="520">
                  <c:v>24529.007552015493</c:v>
                </c:pt>
                <c:pt idx="521">
                  <c:v>24512.490467596621</c:v>
                </c:pt>
                <c:pt idx="522">
                  <c:v>24522.295248988958</c:v>
                </c:pt>
                <c:pt idx="523">
                  <c:v>24529.007552015493</c:v>
                </c:pt>
                <c:pt idx="524">
                  <c:v>24505.778164570096</c:v>
                </c:pt>
                <c:pt idx="525">
                  <c:v>24512.490467596621</c:v>
                </c:pt>
                <c:pt idx="526">
                  <c:v>24522.295248988958</c:v>
                </c:pt>
                <c:pt idx="527">
                  <c:v>24529.007552015493</c:v>
                </c:pt>
                <c:pt idx="528">
                  <c:v>24686.734789300539</c:v>
                </c:pt>
                <c:pt idx="529">
                  <c:v>24686.734789300539</c:v>
                </c:pt>
                <c:pt idx="530">
                  <c:v>24693.447092327071</c:v>
                </c:pt>
                <c:pt idx="531">
                  <c:v>24693.447092327071</c:v>
                </c:pt>
                <c:pt idx="532">
                  <c:v>24686.734789300539</c:v>
                </c:pt>
                <c:pt idx="533">
                  <c:v>24693.447092327071</c:v>
                </c:pt>
                <c:pt idx="534">
                  <c:v>24803.79836987278</c:v>
                </c:pt>
                <c:pt idx="535">
                  <c:v>24803.79836987278</c:v>
                </c:pt>
                <c:pt idx="536">
                  <c:v>24810.510672899312</c:v>
                </c:pt>
                <c:pt idx="537">
                  <c:v>24810.510672899312</c:v>
                </c:pt>
                <c:pt idx="538">
                  <c:v>24803.79836987278</c:v>
                </c:pt>
                <c:pt idx="539">
                  <c:v>24810.510672899312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8-430E-80B9-4C1E5187E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56848"/>
        <c:axId val="55995389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C78-430E-80B9-4C1E5187E7E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C78-430E-80B9-4C1E5187E7E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C78-430E-80B9-4C1E5187E7E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C78-430E-80B9-4C1E5187E7E5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C78-430E-80B9-4C1E5187E7E5}"/>
                  </c:ext>
                </c:extLst>
              </c15:ser>
            </c15:filteredLineSeries>
          </c:ext>
        </c:extLst>
      </c:lineChart>
      <c:catAx>
        <c:axId val="559956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3896"/>
        <c:crosses val="autoZero"/>
        <c:auto val="1"/>
        <c:lblAlgn val="ctr"/>
        <c:lblOffset val="100"/>
        <c:noMultiLvlLbl val="0"/>
      </c:catAx>
      <c:valAx>
        <c:axId val="55995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Chart_Data!$E$3</c:f>
              <c:strCache>
                <c:ptCount val="1"/>
                <c:pt idx="0">
                  <c:v>Performance Score Variation - Pro Economic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Chart_Data!$E$4:$E$543</c:f>
              <c:numCache>
                <c:formatCode>General</c:formatCode>
                <c:ptCount val="540"/>
                <c:pt idx="0">
                  <c:v>1</c:v>
                </c:pt>
                <c:pt idx="1">
                  <c:v>0.99908514222755862</c:v>
                </c:pt>
                <c:pt idx="2">
                  <c:v>0.99863178375609452</c:v>
                </c:pt>
                <c:pt idx="3">
                  <c:v>0.99773923882590254</c:v>
                </c:pt>
                <c:pt idx="4">
                  <c:v>0.99135648898657114</c:v>
                </c:pt>
                <c:pt idx="5">
                  <c:v>0.99003617343470063</c:v>
                </c:pt>
                <c:pt idx="6">
                  <c:v>0.96337170481360401</c:v>
                </c:pt>
                <c:pt idx="7">
                  <c:v>0.96200391434456289</c:v>
                </c:pt>
                <c:pt idx="8">
                  <c:v>0.95895520925872779</c:v>
                </c:pt>
                <c:pt idx="9">
                  <c:v>0.95758889645311573</c:v>
                </c:pt>
                <c:pt idx="10">
                  <c:v>0.95111163843447299</c:v>
                </c:pt>
                <c:pt idx="11">
                  <c:v>0.94974894390482067</c:v>
                </c:pt>
                <c:pt idx="12">
                  <c:v>0.94208524884265843</c:v>
                </c:pt>
                <c:pt idx="13">
                  <c:v>0.94071728163532897</c:v>
                </c:pt>
                <c:pt idx="14">
                  <c:v>0.93768109331618865</c:v>
                </c:pt>
                <c:pt idx="15">
                  <c:v>0.93631384172769971</c:v>
                </c:pt>
                <c:pt idx="16">
                  <c:v>0.9362349078652048</c:v>
                </c:pt>
                <c:pt idx="17">
                  <c:v>0.93531555478691131</c:v>
                </c:pt>
                <c:pt idx="18">
                  <c:v>0.93486726357300309</c:v>
                </c:pt>
                <c:pt idx="19">
                  <c:v>0.93394806151555398</c:v>
                </c:pt>
                <c:pt idx="20">
                  <c:v>0.92987397465755406</c:v>
                </c:pt>
                <c:pt idx="21">
                  <c:v>0.92850865096521151</c:v>
                </c:pt>
                <c:pt idx="22">
                  <c:v>0.92751783841568103</c:v>
                </c:pt>
                <c:pt idx="23">
                  <c:v>0.92615204930244754</c:v>
                </c:pt>
                <c:pt idx="24">
                  <c:v>0.91993056160066844</c:v>
                </c:pt>
                <c:pt idx="25">
                  <c:v>0.91897177095654825</c:v>
                </c:pt>
                <c:pt idx="26">
                  <c:v>0.91856437209407094</c:v>
                </c:pt>
                <c:pt idx="27">
                  <c:v>0.91760578920053271</c:v>
                </c:pt>
                <c:pt idx="28">
                  <c:v>0.910850236424118</c:v>
                </c:pt>
                <c:pt idx="29">
                  <c:v>0.90948616900338863</c:v>
                </c:pt>
                <c:pt idx="30">
                  <c:v>0.90545741434158311</c:v>
                </c:pt>
                <c:pt idx="31">
                  <c:v>0.90454001810641371</c:v>
                </c:pt>
                <c:pt idx="32">
                  <c:v>0.90408950908850794</c:v>
                </c:pt>
                <c:pt idx="33">
                  <c:v>0.90317218697918777</c:v>
                </c:pt>
                <c:pt idx="34">
                  <c:v>0.89676681747295739</c:v>
                </c:pt>
                <c:pt idx="35">
                  <c:v>0.89539986717014997</c:v>
                </c:pt>
                <c:pt idx="36">
                  <c:v>0.88680989625888929</c:v>
                </c:pt>
                <c:pt idx="37">
                  <c:v>0.88585495581518314</c:v>
                </c:pt>
                <c:pt idx="38">
                  <c:v>0.88544263939058632</c:v>
                </c:pt>
                <c:pt idx="39">
                  <c:v>0.88448780644072789</c:v>
                </c:pt>
                <c:pt idx="40">
                  <c:v>0.88179982835405446</c:v>
                </c:pt>
                <c:pt idx="41">
                  <c:v>0.88088356641536403</c:v>
                </c:pt>
                <c:pt idx="42">
                  <c:v>0.8804318101674613</c:v>
                </c:pt>
                <c:pt idx="43">
                  <c:v>0.87951559263764667</c:v>
                </c:pt>
                <c:pt idx="44">
                  <c:v>0.87776956829963881</c:v>
                </c:pt>
                <c:pt idx="45">
                  <c:v>0.87640346872711838</c:v>
                </c:pt>
                <c:pt idx="46">
                  <c:v>0.87312366488171678</c:v>
                </c:pt>
                <c:pt idx="47">
                  <c:v>0.87175625274660395</c:v>
                </c:pt>
                <c:pt idx="48">
                  <c:v>0.86776184644859911</c:v>
                </c:pt>
                <c:pt idx="49">
                  <c:v>0.8668461863390311</c:v>
                </c:pt>
                <c:pt idx="50">
                  <c:v>0.86639378240075882</c:v>
                </c:pt>
                <c:pt idx="51">
                  <c:v>0.86552926531431085</c:v>
                </c:pt>
                <c:pt idx="52">
                  <c:v>0.86547815420754015</c:v>
                </c:pt>
                <c:pt idx="53">
                  <c:v>0.86457547429358628</c:v>
                </c:pt>
                <c:pt idx="54">
                  <c:v>0.86416177785984538</c:v>
                </c:pt>
                <c:pt idx="55">
                  <c:v>0.86320806612667689</c:v>
                </c:pt>
                <c:pt idx="56">
                  <c:v>0.85967376444954735</c:v>
                </c:pt>
                <c:pt idx="57">
                  <c:v>0.85909301757739776</c:v>
                </c:pt>
                <c:pt idx="58">
                  <c:v>0.85830646028979185</c:v>
                </c:pt>
                <c:pt idx="59">
                  <c:v>0.85772541448923778</c:v>
                </c:pt>
                <c:pt idx="60">
                  <c:v>0.85650202011508736</c:v>
                </c:pt>
                <c:pt idx="61">
                  <c:v>0.85519079171420298</c:v>
                </c:pt>
                <c:pt idx="62">
                  <c:v>0.85513539811834038</c:v>
                </c:pt>
                <c:pt idx="63">
                  <c:v>0.85382390527421981</c:v>
                </c:pt>
                <c:pt idx="64">
                  <c:v>0.84681417023843075</c:v>
                </c:pt>
                <c:pt idx="65">
                  <c:v>0.84544819209291233</c:v>
                </c:pt>
                <c:pt idx="66">
                  <c:v>0.83113525783914788</c:v>
                </c:pt>
                <c:pt idx="67">
                  <c:v>0.82976723829798282</c:v>
                </c:pt>
                <c:pt idx="68">
                  <c:v>0.82890282632323253</c:v>
                </c:pt>
                <c:pt idx="69">
                  <c:v>0.82753524979904902</c:v>
                </c:pt>
                <c:pt idx="70">
                  <c:v>0.82670729646575336</c:v>
                </c:pt>
                <c:pt idx="71">
                  <c:v>0.82533943425657963</c:v>
                </c:pt>
                <c:pt idx="72">
                  <c:v>0.82442680086826303</c:v>
                </c:pt>
                <c:pt idx="73">
                  <c:v>0.82305951312512493</c:v>
                </c:pt>
                <c:pt idx="74">
                  <c:v>0.81865789248367926</c:v>
                </c:pt>
                <c:pt idx="75">
                  <c:v>0.81729045118044596</c:v>
                </c:pt>
                <c:pt idx="76">
                  <c:v>0.81606596947928489</c:v>
                </c:pt>
                <c:pt idx="77">
                  <c:v>0.81469932678562007</c:v>
                </c:pt>
                <c:pt idx="78">
                  <c:v>0.80747626250210613</c:v>
                </c:pt>
                <c:pt idx="79">
                  <c:v>0.80525105610981773</c:v>
                </c:pt>
                <c:pt idx="80">
                  <c:v>0.80305091778921489</c:v>
                </c:pt>
                <c:pt idx="81">
                  <c:v>0.80263352817785327</c:v>
                </c:pt>
                <c:pt idx="82">
                  <c:v>0.80168297479301431</c:v>
                </c:pt>
                <c:pt idx="83">
                  <c:v>0.80077968586401116</c:v>
                </c:pt>
                <c:pt idx="84">
                  <c:v>0.8003992387865545</c:v>
                </c:pt>
                <c:pt idx="85">
                  <c:v>0.79941216540145354</c:v>
                </c:pt>
                <c:pt idx="86">
                  <c:v>0.79500836210408143</c:v>
                </c:pt>
                <c:pt idx="87">
                  <c:v>0.79364073185954864</c:v>
                </c:pt>
                <c:pt idx="88">
                  <c:v>0.79242922219591572</c:v>
                </c:pt>
                <c:pt idx="89">
                  <c:v>0.79121685840651423</c:v>
                </c:pt>
                <c:pt idx="90">
                  <c:v>0.79106220041108255</c:v>
                </c:pt>
                <c:pt idx="91">
                  <c:v>0.78674805163486006</c:v>
                </c:pt>
                <c:pt idx="92">
                  <c:v>0.78636690124588171</c:v>
                </c:pt>
                <c:pt idx="93">
                  <c:v>0.7853804155897951</c:v>
                </c:pt>
                <c:pt idx="94">
                  <c:v>0.77840321693623282</c:v>
                </c:pt>
                <c:pt idx="95">
                  <c:v>0.77708384334282432</c:v>
                </c:pt>
                <c:pt idx="96">
                  <c:v>0.77703600722495969</c:v>
                </c:pt>
                <c:pt idx="97">
                  <c:v>0.77613367126401123</c:v>
                </c:pt>
                <c:pt idx="98">
                  <c:v>0.77571583582487724</c:v>
                </c:pt>
                <c:pt idx="99">
                  <c:v>0.77476568359964637</c:v>
                </c:pt>
                <c:pt idx="100">
                  <c:v>0.76809601179858678</c:v>
                </c:pt>
                <c:pt idx="101">
                  <c:v>0.76672825678724421</c:v>
                </c:pt>
                <c:pt idx="102">
                  <c:v>0.75458920291909792</c:v>
                </c:pt>
                <c:pt idx="103">
                  <c:v>0.75360361842770074</c:v>
                </c:pt>
                <c:pt idx="104">
                  <c:v>0.75322137583795157</c:v>
                </c:pt>
                <c:pt idx="105">
                  <c:v>0.75223582144355172</c:v>
                </c:pt>
                <c:pt idx="106">
                  <c:v>0.74526810953175437</c:v>
                </c:pt>
                <c:pt idx="107">
                  <c:v>0.74393133929681021</c:v>
                </c:pt>
                <c:pt idx="108">
                  <c:v>0.74390061910787098</c:v>
                </c:pt>
                <c:pt idx="109">
                  <c:v>0.74298160974083738</c:v>
                </c:pt>
                <c:pt idx="110">
                  <c:v>0.74256330106388535</c:v>
                </c:pt>
                <c:pt idx="111">
                  <c:v>0.74161358354252371</c:v>
                </c:pt>
                <c:pt idx="112">
                  <c:v>0.73494909255615071</c:v>
                </c:pt>
                <c:pt idx="113">
                  <c:v>0.73358122145924487</c:v>
                </c:pt>
                <c:pt idx="114">
                  <c:v>0.7274539581674625</c:v>
                </c:pt>
                <c:pt idx="115">
                  <c:v>0.72608615007888988</c:v>
                </c:pt>
                <c:pt idx="116">
                  <c:v>0.72295232324692071</c:v>
                </c:pt>
                <c:pt idx="117">
                  <c:v>0.72158464988964699</c:v>
                </c:pt>
                <c:pt idx="118">
                  <c:v>0.71679834030402922</c:v>
                </c:pt>
                <c:pt idx="119">
                  <c:v>0.71543032847575572</c:v>
                </c:pt>
                <c:pt idx="120">
                  <c:v>0.71432624572422032</c:v>
                </c:pt>
                <c:pt idx="121">
                  <c:v>0.71347168172537212</c:v>
                </c:pt>
                <c:pt idx="122">
                  <c:v>0.7129588912639695</c:v>
                </c:pt>
                <c:pt idx="123">
                  <c:v>0.71233794300357001</c:v>
                </c:pt>
                <c:pt idx="124">
                  <c:v>0.71210366748666187</c:v>
                </c:pt>
                <c:pt idx="125">
                  <c:v>0.71096999840171515</c:v>
                </c:pt>
                <c:pt idx="126">
                  <c:v>0.70901146543410531</c:v>
                </c:pt>
                <c:pt idx="127">
                  <c:v>0.70764351545755155</c:v>
                </c:pt>
                <c:pt idx="128">
                  <c:v>0.70401250821820938</c:v>
                </c:pt>
                <c:pt idx="129">
                  <c:v>0.70264475153754113</c:v>
                </c:pt>
                <c:pt idx="130">
                  <c:v>0.70068651658808923</c:v>
                </c:pt>
                <c:pt idx="131">
                  <c:v>0.70053895405686406</c:v>
                </c:pt>
                <c:pt idx="132">
                  <c:v>0.6993187481301637</c:v>
                </c:pt>
                <c:pt idx="133">
                  <c:v>0.69917108127502603</c:v>
                </c:pt>
                <c:pt idx="134">
                  <c:v>0.69793742995339414</c:v>
                </c:pt>
                <c:pt idx="135">
                  <c:v>0.69695329899916503</c:v>
                </c:pt>
                <c:pt idx="136">
                  <c:v>0.69656942892059626</c:v>
                </c:pt>
                <c:pt idx="137">
                  <c:v>0.69603953934493323</c:v>
                </c:pt>
                <c:pt idx="138">
                  <c:v>0.6955853099652981</c:v>
                </c:pt>
                <c:pt idx="139">
                  <c:v>0.69467177273118819</c:v>
                </c:pt>
                <c:pt idx="140">
                  <c:v>0.68863171648636234</c:v>
                </c:pt>
                <c:pt idx="141">
                  <c:v>0.68741888409642904</c:v>
                </c:pt>
                <c:pt idx="142">
                  <c:v>0.6872638715453947</c:v>
                </c:pt>
                <c:pt idx="143">
                  <c:v>0.68605137609750511</c:v>
                </c:pt>
                <c:pt idx="144">
                  <c:v>0.67684457866439063</c:v>
                </c:pt>
                <c:pt idx="145">
                  <c:v>0.67586043918166716</c:v>
                </c:pt>
                <c:pt idx="146">
                  <c:v>0.67547657925930527</c:v>
                </c:pt>
                <c:pt idx="147">
                  <c:v>0.67449245009708425</c:v>
                </c:pt>
                <c:pt idx="148">
                  <c:v>0.66753951273201895</c:v>
                </c:pt>
                <c:pt idx="149">
                  <c:v>0.66617164967250264</c:v>
                </c:pt>
                <c:pt idx="150">
                  <c:v>0.66391159450455262</c:v>
                </c:pt>
                <c:pt idx="151">
                  <c:v>0.66289258246305394</c:v>
                </c:pt>
                <c:pt idx="152">
                  <c:v>0.66254371484079444</c:v>
                </c:pt>
                <c:pt idx="153">
                  <c:v>0.66152472160347009</c:v>
                </c:pt>
                <c:pt idx="154">
                  <c:v>0.66131015920829961</c:v>
                </c:pt>
                <c:pt idx="155">
                  <c:v>0.65994217001258093</c:v>
                </c:pt>
                <c:pt idx="156">
                  <c:v>0.65681514651330219</c:v>
                </c:pt>
                <c:pt idx="157">
                  <c:v>0.65544721132887973</c:v>
                </c:pt>
                <c:pt idx="158">
                  <c:v>0.65427768695692734</c:v>
                </c:pt>
                <c:pt idx="159">
                  <c:v>0.65318621809598421</c:v>
                </c:pt>
                <c:pt idx="160">
                  <c:v>0.65291002137376231</c:v>
                </c:pt>
                <c:pt idx="161">
                  <c:v>0.65220225144366484</c:v>
                </c:pt>
                <c:pt idx="162">
                  <c:v>0.65181820732598661</c:v>
                </c:pt>
                <c:pt idx="163">
                  <c:v>0.65083424746853458</c:v>
                </c:pt>
                <c:pt idx="164">
                  <c:v>0.64820405912141854</c:v>
                </c:pt>
                <c:pt idx="165">
                  <c:v>0.64683627845838432</c:v>
                </c:pt>
                <c:pt idx="166">
                  <c:v>0.64388341863421084</c:v>
                </c:pt>
                <c:pt idx="167">
                  <c:v>0.64251550801791357</c:v>
                </c:pt>
                <c:pt idx="168">
                  <c:v>0.64025522734666762</c:v>
                </c:pt>
                <c:pt idx="169">
                  <c:v>0.64002275640777617</c:v>
                </c:pt>
                <c:pt idx="170">
                  <c:v>0.63923652638283002</c:v>
                </c:pt>
                <c:pt idx="171">
                  <c:v>0.63888730421114825</c:v>
                </c:pt>
                <c:pt idx="172">
                  <c:v>0.63865476116002151</c:v>
                </c:pt>
                <c:pt idx="173">
                  <c:v>0.63786861787837867</c:v>
                </c:pt>
                <c:pt idx="174">
                  <c:v>0.63765198665744971</c:v>
                </c:pt>
                <c:pt idx="175">
                  <c:v>0.63692880495759729</c:v>
                </c:pt>
                <c:pt idx="176">
                  <c:v>0.63591014163484028</c:v>
                </c:pt>
                <c:pt idx="177">
                  <c:v>0.63556087678058182</c:v>
                </c:pt>
                <c:pt idx="178">
                  <c:v>0.63552821558077743</c:v>
                </c:pt>
                <c:pt idx="179">
                  <c:v>0.63454222754984202</c:v>
                </c:pt>
                <c:pt idx="180">
                  <c:v>0.63416026352554167</c:v>
                </c:pt>
                <c:pt idx="181">
                  <c:v>0.63315786691708464</c:v>
                </c:pt>
                <c:pt idx="182">
                  <c:v>0.63280821432861112</c:v>
                </c:pt>
                <c:pt idx="183">
                  <c:v>0.6317899025528968</c:v>
                </c:pt>
                <c:pt idx="184">
                  <c:v>0.63062485803946244</c:v>
                </c:pt>
                <c:pt idx="185">
                  <c:v>0.62925710756238584</c:v>
                </c:pt>
                <c:pt idx="186">
                  <c:v>0.62729887308134635</c:v>
                </c:pt>
                <c:pt idx="187">
                  <c:v>0.62691886141660991</c:v>
                </c:pt>
                <c:pt idx="188">
                  <c:v>0.62593111222074838</c:v>
                </c:pt>
                <c:pt idx="189">
                  <c:v>0.62555104005495488</c:v>
                </c:pt>
                <c:pt idx="190">
                  <c:v>0.62454932833197008</c:v>
                </c:pt>
                <c:pt idx="191">
                  <c:v>0.62318148463365308</c:v>
                </c:pt>
                <c:pt idx="192">
                  <c:v>0.62139407108411637</c:v>
                </c:pt>
                <c:pt idx="193">
                  <c:v>0.61686330557678892</c:v>
                </c:pt>
                <c:pt idx="194">
                  <c:v>0.6165482852010562</c:v>
                </c:pt>
                <c:pt idx="195">
                  <c:v>0.61549545050300236</c:v>
                </c:pt>
                <c:pt idx="196">
                  <c:v>0.60796378138148799</c:v>
                </c:pt>
                <c:pt idx="197">
                  <c:v>0.60659610408195508</c:v>
                </c:pt>
                <c:pt idx="198">
                  <c:v>0.60339544606637641</c:v>
                </c:pt>
                <c:pt idx="199">
                  <c:v>0.60237726893095977</c:v>
                </c:pt>
                <c:pt idx="200">
                  <c:v>0.60202745801864432</c:v>
                </c:pt>
                <c:pt idx="201">
                  <c:v>0.60100928755833449</c:v>
                </c:pt>
                <c:pt idx="202">
                  <c:v>0.60030152044288854</c:v>
                </c:pt>
                <c:pt idx="203">
                  <c:v>0.59893358846972544</c:v>
                </c:pt>
                <c:pt idx="204">
                  <c:v>0.59577133655659775</c:v>
                </c:pt>
                <c:pt idx="205">
                  <c:v>0.59440346385194753</c:v>
                </c:pt>
                <c:pt idx="206">
                  <c:v>0.59377074692331711</c:v>
                </c:pt>
                <c:pt idx="207">
                  <c:v>0.59240285449134955</c:v>
                </c:pt>
                <c:pt idx="208">
                  <c:v>0.58687376533844904</c:v>
                </c:pt>
                <c:pt idx="209">
                  <c:v>0.5855060533524129</c:v>
                </c:pt>
                <c:pt idx="210">
                  <c:v>0.58476693248047273</c:v>
                </c:pt>
                <c:pt idx="211">
                  <c:v>0.58371445057979177</c:v>
                </c:pt>
                <c:pt idx="212">
                  <c:v>0.58339900437868153</c:v>
                </c:pt>
                <c:pt idx="213">
                  <c:v>0.58234653450262353</c:v>
                </c:pt>
                <c:pt idx="214">
                  <c:v>0.57973735100841872</c:v>
                </c:pt>
                <c:pt idx="215">
                  <c:v>0.57871927700778558</c:v>
                </c:pt>
                <c:pt idx="216">
                  <c:v>0.57836935545193435</c:v>
                </c:pt>
                <c:pt idx="217">
                  <c:v>0.57735128513351452</c:v>
                </c:pt>
                <c:pt idx="218">
                  <c:v>0.57481883706798265</c:v>
                </c:pt>
                <c:pt idx="219">
                  <c:v>0.57345105504338156</c:v>
                </c:pt>
                <c:pt idx="220">
                  <c:v>0.57316752302203888</c:v>
                </c:pt>
                <c:pt idx="221">
                  <c:v>0.57211507626090463</c:v>
                </c:pt>
                <c:pt idx="222">
                  <c:v>0.57179959701640326</c:v>
                </c:pt>
                <c:pt idx="223">
                  <c:v>0.57074716201695896</c:v>
                </c:pt>
                <c:pt idx="224">
                  <c:v>0.57011416706025053</c:v>
                </c:pt>
                <c:pt idx="225">
                  <c:v>0.56874623762992305</c:v>
                </c:pt>
                <c:pt idx="226">
                  <c:v>0.56570006863140543</c:v>
                </c:pt>
                <c:pt idx="227">
                  <c:v>0.56468204358729523</c:v>
                </c:pt>
                <c:pt idx="228">
                  <c:v>0.56433207184791123</c:v>
                </c:pt>
                <c:pt idx="229">
                  <c:v>0.56348015616910041</c:v>
                </c:pt>
                <c:pt idx="230">
                  <c:v>0.56331404854484135</c:v>
                </c:pt>
                <c:pt idx="231">
                  <c:v>0.56322011585108367</c:v>
                </c:pt>
                <c:pt idx="232">
                  <c:v>0.56242781733453362</c:v>
                </c:pt>
                <c:pt idx="233">
                  <c:v>0.56211221041376591</c:v>
                </c:pt>
                <c:pt idx="234">
                  <c:v>0.56185233292268655</c:v>
                </c:pt>
                <c:pt idx="235">
                  <c:v>0.56105988143479535</c:v>
                </c:pt>
                <c:pt idx="236">
                  <c:v>0.55763311091558398</c:v>
                </c:pt>
                <c:pt idx="237">
                  <c:v>0.55626518716337303</c:v>
                </c:pt>
                <c:pt idx="238">
                  <c:v>0.55607764304408291</c:v>
                </c:pt>
                <c:pt idx="239">
                  <c:v>0.55470969351093369</c:v>
                </c:pt>
                <c:pt idx="240">
                  <c:v>0.5535339499319154</c:v>
                </c:pt>
                <c:pt idx="241">
                  <c:v>0.55306975499598499</c:v>
                </c:pt>
                <c:pt idx="242">
                  <c:v>0.55216612911048868</c:v>
                </c:pt>
                <c:pt idx="243">
                  <c:v>0.55170188670363851</c:v>
                </c:pt>
                <c:pt idx="244">
                  <c:v>0.54388855205138675</c:v>
                </c:pt>
                <c:pt idx="245">
                  <c:v>0.54252083987443134</c:v>
                </c:pt>
                <c:pt idx="246">
                  <c:v>0.52907287386270485</c:v>
                </c:pt>
                <c:pt idx="247">
                  <c:v>0.52770488236958213</c:v>
                </c:pt>
                <c:pt idx="248">
                  <c:v>0.52685325449096332</c:v>
                </c:pt>
                <c:pt idx="249">
                  <c:v>0.52548530133257054</c:v>
                </c:pt>
                <c:pt idx="250">
                  <c:v>0.52454501482958127</c:v>
                </c:pt>
                <c:pt idx="251">
                  <c:v>0.52317703132338611</c:v>
                </c:pt>
                <c:pt idx="252">
                  <c:v>0.52229094798405162</c:v>
                </c:pt>
                <c:pt idx="253">
                  <c:v>0.5209230364427897</c:v>
                </c:pt>
                <c:pt idx="254">
                  <c:v>0.51565398223140368</c:v>
                </c:pt>
                <c:pt idx="255">
                  <c:v>0.5142860569778881</c:v>
                </c:pt>
                <c:pt idx="256">
                  <c:v>0.51311290377084973</c:v>
                </c:pt>
                <c:pt idx="257">
                  <c:v>0.51174512053776877</c:v>
                </c:pt>
                <c:pt idx="258">
                  <c:v>0.50541483042572555</c:v>
                </c:pt>
                <c:pt idx="259">
                  <c:v>0.5040468448468749</c:v>
                </c:pt>
                <c:pt idx="260">
                  <c:v>0.503195673659113</c:v>
                </c:pt>
                <c:pt idx="261">
                  <c:v>0.50088701965738702</c:v>
                </c:pt>
                <c:pt idx="262">
                  <c:v>0.49951902998751518</c:v>
                </c:pt>
                <c:pt idx="263">
                  <c:v>0.49863398776874623</c:v>
                </c:pt>
                <c:pt idx="264">
                  <c:v>0.49835198894250327</c:v>
                </c:pt>
                <c:pt idx="265">
                  <c:v>0.49726604304029121</c:v>
                </c:pt>
                <c:pt idx="266">
                  <c:v>0.49199680158258585</c:v>
                </c:pt>
                <c:pt idx="267">
                  <c:v>0.49062884640848015</c:v>
                </c:pt>
                <c:pt idx="268">
                  <c:v>0.48945795060139857</c:v>
                </c:pt>
                <c:pt idx="269">
                  <c:v>0.48915860873683115</c:v>
                </c:pt>
                <c:pt idx="270">
                  <c:v>0.48809011001974878</c:v>
                </c:pt>
                <c:pt idx="271">
                  <c:v>0.48779062479603841</c:v>
                </c:pt>
                <c:pt idx="272">
                  <c:v>0.48459716825238702</c:v>
                </c:pt>
                <c:pt idx="273">
                  <c:v>0.48322920543440373</c:v>
                </c:pt>
                <c:pt idx="274">
                  <c:v>0.47542205657824538</c:v>
                </c:pt>
                <c:pt idx="275">
                  <c:v>0.47502143299678562</c:v>
                </c:pt>
                <c:pt idx="276">
                  <c:v>0.4740541818891989</c:v>
                </c:pt>
                <c:pt idx="277">
                  <c:v>0.47396935935429457</c:v>
                </c:pt>
                <c:pt idx="278">
                  <c:v>0.47365344653262043</c:v>
                </c:pt>
                <c:pt idx="279">
                  <c:v>0.47260137043495548</c:v>
                </c:pt>
                <c:pt idx="280">
                  <c:v>0.46507963022257465</c:v>
                </c:pt>
                <c:pt idx="281">
                  <c:v>0.46371165248127499</c:v>
                </c:pt>
                <c:pt idx="282">
                  <c:v>0.45253168643197467</c:v>
                </c:pt>
                <c:pt idx="283">
                  <c:v>0.45144590534055984</c:v>
                </c:pt>
                <c:pt idx="284">
                  <c:v>0.45116369493949066</c:v>
                </c:pt>
                <c:pt idx="285">
                  <c:v>0.45007791631189725</c:v>
                </c:pt>
                <c:pt idx="286">
                  <c:v>0.44227248191840013</c:v>
                </c:pt>
                <c:pt idx="287">
                  <c:v>0.44187016753305663</c:v>
                </c:pt>
                <c:pt idx="288">
                  <c:v>0.44090454934378526</c:v>
                </c:pt>
                <c:pt idx="289">
                  <c:v>0.44081798044757053</c:v>
                </c:pt>
                <c:pt idx="290">
                  <c:v>0.4405021985693986</c:v>
                </c:pt>
                <c:pt idx="291">
                  <c:v>0.43945000496666431</c:v>
                </c:pt>
                <c:pt idx="292">
                  <c:v>0.43563265615924807</c:v>
                </c:pt>
                <c:pt idx="293">
                  <c:v>0.43426483037780378</c:v>
                </c:pt>
                <c:pt idx="294">
                  <c:v>0.43192806171203441</c:v>
                </c:pt>
                <c:pt idx="295">
                  <c:v>0.43113656206742362</c:v>
                </c:pt>
                <c:pt idx="296">
                  <c:v>0.43056006411378911</c:v>
                </c:pt>
                <c:pt idx="297">
                  <c:v>0.42976867089157794</c:v>
                </c:pt>
                <c:pt idx="298">
                  <c:v>0.42539865102129559</c:v>
                </c:pt>
                <c:pt idx="299">
                  <c:v>0.42403065388218902</c:v>
                </c:pt>
                <c:pt idx="300">
                  <c:v>0.42253040775949868</c:v>
                </c:pt>
                <c:pt idx="301">
                  <c:v>0.42116243249299101</c:v>
                </c:pt>
                <c:pt idx="302">
                  <c:v>0.42080520964951335</c:v>
                </c:pt>
                <c:pt idx="303">
                  <c:v>0.41943722968935415</c:v>
                </c:pt>
                <c:pt idx="304">
                  <c:v>0.41473619765477432</c:v>
                </c:pt>
                <c:pt idx="305">
                  <c:v>0.41336822246415583</c:v>
                </c:pt>
                <c:pt idx="306">
                  <c:v>0.41140964330902347</c:v>
                </c:pt>
                <c:pt idx="307">
                  <c:v>0.41135034939879001</c:v>
                </c:pt>
                <c:pt idx="308">
                  <c:v>0.41017439692560426</c:v>
                </c:pt>
                <c:pt idx="309">
                  <c:v>0.41004167047784551</c:v>
                </c:pt>
                <c:pt idx="310">
                  <c:v>0.40998245943620848</c:v>
                </c:pt>
                <c:pt idx="311">
                  <c:v>0.40880639830148086</c:v>
                </c:pt>
                <c:pt idx="312">
                  <c:v>0.40684777702935271</c:v>
                </c:pt>
                <c:pt idx="313">
                  <c:v>0.40547977888261022</c:v>
                </c:pt>
                <c:pt idx="314">
                  <c:v>0.40100097962284142</c:v>
                </c:pt>
                <c:pt idx="315">
                  <c:v>0.39963298455533414</c:v>
                </c:pt>
                <c:pt idx="316">
                  <c:v>0.39900733260539312</c:v>
                </c:pt>
                <c:pt idx="317">
                  <c:v>0.39848082050713718</c:v>
                </c:pt>
                <c:pt idx="318">
                  <c:v>0.39798836382768915</c:v>
                </c:pt>
                <c:pt idx="319">
                  <c:v>0.39767434898838205</c:v>
                </c:pt>
                <c:pt idx="320">
                  <c:v>0.39763952954498216</c:v>
                </c:pt>
                <c:pt idx="321">
                  <c:v>0.39711281230760725</c:v>
                </c:pt>
                <c:pt idx="322">
                  <c:v>0.39662054245467337</c:v>
                </c:pt>
                <c:pt idx="323">
                  <c:v>0.39630635096586414</c:v>
                </c:pt>
                <c:pt idx="324">
                  <c:v>0.3938876791682871</c:v>
                </c:pt>
                <c:pt idx="325">
                  <c:v>0.39251967671386218</c:v>
                </c:pt>
                <c:pt idx="326">
                  <c:v>0.38937960577088915</c:v>
                </c:pt>
                <c:pt idx="327">
                  <c:v>0.38801166126653219</c:v>
                </c:pt>
                <c:pt idx="328">
                  <c:v>0.3844345695562309</c:v>
                </c:pt>
                <c:pt idx="329">
                  <c:v>0.38306663766894722</c:v>
                </c:pt>
                <c:pt idx="330">
                  <c:v>0.37772243330463073</c:v>
                </c:pt>
                <c:pt idx="331">
                  <c:v>0.37670320175963373</c:v>
                </c:pt>
                <c:pt idx="332">
                  <c:v>0.37635467277305085</c:v>
                </c:pt>
                <c:pt idx="333">
                  <c:v>0.37535330888481394</c:v>
                </c:pt>
                <c:pt idx="334">
                  <c:v>0.37533542017669974</c:v>
                </c:pt>
                <c:pt idx="335">
                  <c:v>0.37478223811525818</c:v>
                </c:pt>
                <c:pt idx="336">
                  <c:v>0.37433397854020783</c:v>
                </c:pt>
                <c:pt idx="337">
                  <c:v>0.37398557591695081</c:v>
                </c:pt>
                <c:pt idx="338">
                  <c:v>0.37369614419465846</c:v>
                </c:pt>
                <c:pt idx="339">
                  <c:v>0.37341426245601705</c:v>
                </c:pt>
                <c:pt idx="340">
                  <c:v>0.3729662233323216</c:v>
                </c:pt>
                <c:pt idx="341">
                  <c:v>0.37232815932059887</c:v>
                </c:pt>
                <c:pt idx="342">
                  <c:v>0.36809276301170973</c:v>
                </c:pt>
                <c:pt idx="343">
                  <c:v>0.36672483646829207</c:v>
                </c:pt>
                <c:pt idx="344">
                  <c:v>0.36572270908773918</c:v>
                </c:pt>
                <c:pt idx="345">
                  <c:v>0.36532867484783937</c:v>
                </c:pt>
                <c:pt idx="346">
                  <c:v>0.36452210840496707</c:v>
                </c:pt>
                <c:pt idx="347">
                  <c:v>0.36435479881181054</c:v>
                </c:pt>
                <c:pt idx="348">
                  <c:v>0.36315408744890654</c:v>
                </c:pt>
                <c:pt idx="349">
                  <c:v>0.36073536490559538</c:v>
                </c:pt>
                <c:pt idx="350">
                  <c:v>0.36048649802545962</c:v>
                </c:pt>
                <c:pt idx="351">
                  <c:v>0.3593673418953966</c:v>
                </c:pt>
                <c:pt idx="352">
                  <c:v>0.35908918356980091</c:v>
                </c:pt>
                <c:pt idx="353">
                  <c:v>0.35803640761485678</c:v>
                </c:pt>
                <c:pt idx="354">
                  <c:v>0.35772129803611064</c:v>
                </c:pt>
                <c:pt idx="355">
                  <c:v>0.35666850537619044</c:v>
                </c:pt>
                <c:pt idx="356">
                  <c:v>0.35128337550583366</c:v>
                </c:pt>
                <c:pt idx="357">
                  <c:v>0.35112466963874356</c:v>
                </c:pt>
                <c:pt idx="358">
                  <c:v>0.35003836512439229</c:v>
                </c:pt>
                <c:pt idx="359">
                  <c:v>0.34991539319147524</c:v>
                </c:pt>
                <c:pt idx="360">
                  <c:v>0.34975671809527936</c:v>
                </c:pt>
                <c:pt idx="361">
                  <c:v>0.34914375309424767</c:v>
                </c:pt>
                <c:pt idx="362">
                  <c:v>0.34867040054971127</c:v>
                </c:pt>
                <c:pt idx="363">
                  <c:v>0.34777574895703728</c:v>
                </c:pt>
                <c:pt idx="364">
                  <c:v>0.34109688783969222</c:v>
                </c:pt>
                <c:pt idx="365">
                  <c:v>0.34086328070340072</c:v>
                </c:pt>
                <c:pt idx="366">
                  <c:v>0.33972915686669941</c:v>
                </c:pt>
                <c:pt idx="367">
                  <c:v>0.33949525085895293</c:v>
                </c:pt>
                <c:pt idx="368">
                  <c:v>0.33819574935348912</c:v>
                </c:pt>
                <c:pt idx="369">
                  <c:v>0.33707652366976615</c:v>
                </c:pt>
                <c:pt idx="370">
                  <c:v>0.33682772368635938</c:v>
                </c:pt>
                <c:pt idx="371">
                  <c:v>0.33656337230031941</c:v>
                </c:pt>
                <c:pt idx="372">
                  <c:v>0.335708493611306</c:v>
                </c:pt>
                <c:pt idx="373">
                  <c:v>0.33519553962026899</c:v>
                </c:pt>
                <c:pt idx="374">
                  <c:v>0.33486905119927912</c:v>
                </c:pt>
                <c:pt idx="375">
                  <c:v>0.33374981080038696</c:v>
                </c:pt>
                <c:pt idx="376">
                  <c:v>0.33350102557852451</c:v>
                </c:pt>
                <c:pt idx="377">
                  <c:v>0.33238178029225285</c:v>
                </c:pt>
                <c:pt idx="378">
                  <c:v>0.32766754859567498</c:v>
                </c:pt>
                <c:pt idx="379">
                  <c:v>0.32762481721517778</c:v>
                </c:pt>
                <c:pt idx="380">
                  <c:v>0.3262995711166905</c:v>
                </c:pt>
                <c:pt idx="381">
                  <c:v>0.32625680451344369</c:v>
                </c:pt>
                <c:pt idx="382">
                  <c:v>0.32429811051115193</c:v>
                </c:pt>
                <c:pt idx="383">
                  <c:v>0.32293009391372307</c:v>
                </c:pt>
                <c:pt idx="384">
                  <c:v>0.32246193575850335</c:v>
                </c:pt>
                <c:pt idx="385">
                  <c:v>0.32109405801133528</c:v>
                </c:pt>
                <c:pt idx="386">
                  <c:v>0.31789744914079349</c:v>
                </c:pt>
                <c:pt idx="387">
                  <c:v>0.31744444539900174</c:v>
                </c:pt>
                <c:pt idx="388">
                  <c:v>0.31652949421644649</c:v>
                </c:pt>
                <c:pt idx="389">
                  <c:v>0.31607680905413144</c:v>
                </c:pt>
                <c:pt idx="390">
                  <c:v>0.31290888166533837</c:v>
                </c:pt>
                <c:pt idx="391">
                  <c:v>0.31154112032295544</c:v>
                </c:pt>
                <c:pt idx="392">
                  <c:v>0.30872265882900024</c:v>
                </c:pt>
                <c:pt idx="393">
                  <c:v>0.30735461624344651</c:v>
                </c:pt>
                <c:pt idx="394">
                  <c:v>0.30400999570845549</c:v>
                </c:pt>
                <c:pt idx="395">
                  <c:v>0.30341226812226713</c:v>
                </c:pt>
                <c:pt idx="396">
                  <c:v>0.30264204795168015</c:v>
                </c:pt>
                <c:pt idx="397">
                  <c:v>0.30204471174594177</c:v>
                </c:pt>
                <c:pt idx="398">
                  <c:v>0.3011758571342894</c:v>
                </c:pt>
                <c:pt idx="399">
                  <c:v>0.29980801315872224</c:v>
                </c:pt>
                <c:pt idx="400">
                  <c:v>0.29887509873343049</c:v>
                </c:pt>
                <c:pt idx="401">
                  <c:v>0.29824288568781882</c:v>
                </c:pt>
                <c:pt idx="402">
                  <c:v>0.29750739978163393</c:v>
                </c:pt>
                <c:pt idx="403">
                  <c:v>0.2968748420279777</c:v>
                </c:pt>
                <c:pt idx="404">
                  <c:v>0.29661045719185619</c:v>
                </c:pt>
                <c:pt idx="405">
                  <c:v>0.29532718968151611</c:v>
                </c:pt>
                <c:pt idx="406">
                  <c:v>0.29524252075785434</c:v>
                </c:pt>
                <c:pt idx="407">
                  <c:v>0.2942404119037712</c:v>
                </c:pt>
                <c:pt idx="408">
                  <c:v>0.29395929568408768</c:v>
                </c:pt>
                <c:pt idx="409">
                  <c:v>0.29361895861586884</c:v>
                </c:pt>
                <c:pt idx="410">
                  <c:v>0.29287249625158723</c:v>
                </c:pt>
                <c:pt idx="411">
                  <c:v>0.29225090255942909</c:v>
                </c:pt>
                <c:pt idx="412">
                  <c:v>0.28997362760872103</c:v>
                </c:pt>
                <c:pt idx="413">
                  <c:v>0.28860571031226745</c:v>
                </c:pt>
                <c:pt idx="414">
                  <c:v>0.28743501064181398</c:v>
                </c:pt>
                <c:pt idx="415">
                  <c:v>0.28606696266842369</c:v>
                </c:pt>
                <c:pt idx="416">
                  <c:v>0.28506351542521974</c:v>
                </c:pt>
                <c:pt idx="417">
                  <c:v>0.28389257201330176</c:v>
                </c:pt>
                <c:pt idx="418">
                  <c:v>0.28369547350271773</c:v>
                </c:pt>
                <c:pt idx="419">
                  <c:v>0.28252458924357987</c:v>
                </c:pt>
                <c:pt idx="420">
                  <c:v>0.27458376137919865</c:v>
                </c:pt>
                <c:pt idx="421">
                  <c:v>0.26995932346896689</c:v>
                </c:pt>
                <c:pt idx="422">
                  <c:v>0.26974345136192424</c:v>
                </c:pt>
                <c:pt idx="423">
                  <c:v>0.2685912552593519</c:v>
                </c:pt>
                <c:pt idx="424">
                  <c:v>0.26678802193923301</c:v>
                </c:pt>
                <c:pt idx="425">
                  <c:v>0.26573308410779606</c:v>
                </c:pt>
                <c:pt idx="426">
                  <c:v>0.26542053318217612</c:v>
                </c:pt>
                <c:pt idx="427">
                  <c:v>0.26454844672532712</c:v>
                </c:pt>
                <c:pt idx="428">
                  <c:v>0.2643655534238003</c:v>
                </c:pt>
                <c:pt idx="429">
                  <c:v>0.26346121368854369</c:v>
                </c:pt>
                <c:pt idx="430">
                  <c:v>0.26318061303629842</c:v>
                </c:pt>
                <c:pt idx="431">
                  <c:v>0.26209335126357419</c:v>
                </c:pt>
                <c:pt idx="432">
                  <c:v>0.2602336578688948</c:v>
                </c:pt>
                <c:pt idx="433">
                  <c:v>0.25886564331692985</c:v>
                </c:pt>
                <c:pt idx="434">
                  <c:v>0.25682501476945341</c:v>
                </c:pt>
                <c:pt idx="435">
                  <c:v>0.25545718254673683</c:v>
                </c:pt>
                <c:pt idx="436">
                  <c:v>0.2542819101424324</c:v>
                </c:pt>
                <c:pt idx="437">
                  <c:v>0.25291387139369381</c:v>
                </c:pt>
                <c:pt idx="438">
                  <c:v>0.24314078114374224</c:v>
                </c:pt>
                <c:pt idx="439">
                  <c:v>0.24208500124122193</c:v>
                </c:pt>
                <c:pt idx="440">
                  <c:v>0.24177347341017724</c:v>
                </c:pt>
                <c:pt idx="441">
                  <c:v>0.24089412207994437</c:v>
                </c:pt>
                <c:pt idx="442">
                  <c:v>0.24071764164333947</c:v>
                </c:pt>
                <c:pt idx="443">
                  <c:v>0.23980628304498861</c:v>
                </c:pt>
                <c:pt idx="444">
                  <c:v>0.23952637762566595</c:v>
                </c:pt>
                <c:pt idx="445">
                  <c:v>0.2384385015682409</c:v>
                </c:pt>
                <c:pt idx="446">
                  <c:v>0.23317074688371389</c:v>
                </c:pt>
                <c:pt idx="447">
                  <c:v>0.23180300717913765</c:v>
                </c:pt>
                <c:pt idx="448">
                  <c:v>0.23062305232287161</c:v>
                </c:pt>
                <c:pt idx="449">
                  <c:v>0.22925503356038787</c:v>
                </c:pt>
                <c:pt idx="450">
                  <c:v>0.22686077347759953</c:v>
                </c:pt>
                <c:pt idx="451">
                  <c:v>0.22577242322102847</c:v>
                </c:pt>
                <c:pt idx="452">
                  <c:v>0.22549311207615952</c:v>
                </c:pt>
                <c:pt idx="453">
                  <c:v>0.22440471813616836</c:v>
                </c:pt>
                <c:pt idx="454">
                  <c:v>0.21658561128846374</c:v>
                </c:pt>
                <c:pt idx="455">
                  <c:v>0.21521761855544536</c:v>
                </c:pt>
                <c:pt idx="456">
                  <c:v>0.21274682504002523</c:v>
                </c:pt>
                <c:pt idx="457">
                  <c:v>0.21137955972969055</c:v>
                </c:pt>
                <c:pt idx="458">
                  <c:v>0.20816893680460499</c:v>
                </c:pt>
                <c:pt idx="459">
                  <c:v>0.20680142119285924</c:v>
                </c:pt>
                <c:pt idx="460">
                  <c:v>0.1989738163616448</c:v>
                </c:pt>
                <c:pt idx="461">
                  <c:v>0.19760591042322329</c:v>
                </c:pt>
                <c:pt idx="462">
                  <c:v>0.19023404650136108</c:v>
                </c:pt>
                <c:pt idx="463">
                  <c:v>0.18886643506163073</c:v>
                </c:pt>
                <c:pt idx="464">
                  <c:v>0.18562899344668962</c:v>
                </c:pt>
                <c:pt idx="465">
                  <c:v>0.18426116613125235</c:v>
                </c:pt>
                <c:pt idx="466">
                  <c:v>0.17961906560937516</c:v>
                </c:pt>
                <c:pt idx="467">
                  <c:v>0.17825225190767971</c:v>
                </c:pt>
                <c:pt idx="468">
                  <c:v>0.17616588510849013</c:v>
                </c:pt>
                <c:pt idx="469">
                  <c:v>0.17503360283124222</c:v>
                </c:pt>
                <c:pt idx="470">
                  <c:v>0.17479778689909309</c:v>
                </c:pt>
                <c:pt idx="471">
                  <c:v>0.17366642937578686</c:v>
                </c:pt>
                <c:pt idx="472">
                  <c:v>0.16658487835553712</c:v>
                </c:pt>
                <c:pt idx="473">
                  <c:v>0.1658261880379289</c:v>
                </c:pt>
                <c:pt idx="474">
                  <c:v>0.16445842877799585</c:v>
                </c:pt>
                <c:pt idx="475">
                  <c:v>0.16197518532197572</c:v>
                </c:pt>
                <c:pt idx="476">
                  <c:v>0.16173027354732031</c:v>
                </c:pt>
                <c:pt idx="477">
                  <c:v>0.16060749446046826</c:v>
                </c:pt>
                <c:pt idx="478">
                  <c:v>0.15250574714371884</c:v>
                </c:pt>
                <c:pt idx="479">
                  <c:v>0.15248682267716043</c:v>
                </c:pt>
                <c:pt idx="480">
                  <c:v>0.15139396159286453</c:v>
                </c:pt>
                <c:pt idx="481">
                  <c:v>0.15113766445694402</c:v>
                </c:pt>
                <c:pt idx="482">
                  <c:v>0.15112016502294942</c:v>
                </c:pt>
                <c:pt idx="483">
                  <c:v>0.15002719397194966</c:v>
                </c:pt>
                <c:pt idx="484">
                  <c:v>0.14916372579094775</c:v>
                </c:pt>
                <c:pt idx="485">
                  <c:v>0.14807058288767103</c:v>
                </c:pt>
                <c:pt idx="486">
                  <c:v>0.14779714669065891</c:v>
                </c:pt>
                <c:pt idx="487">
                  <c:v>0.14670388893957625</c:v>
                </c:pt>
                <c:pt idx="488">
                  <c:v>0.14217405969963368</c:v>
                </c:pt>
                <c:pt idx="489">
                  <c:v>0.14080648773177151</c:v>
                </c:pt>
                <c:pt idx="490">
                  <c:v>0.13884859618213122</c:v>
                </c:pt>
                <c:pt idx="491">
                  <c:v>0.13748105917307873</c:v>
                </c:pt>
                <c:pt idx="492">
                  <c:v>0.13618871808673053</c:v>
                </c:pt>
                <c:pt idx="493">
                  <c:v>0.13506455738490097</c:v>
                </c:pt>
                <c:pt idx="494">
                  <c:v>0.13482134368825571</c:v>
                </c:pt>
                <c:pt idx="495">
                  <c:v>0.13369708751203474</c:v>
                </c:pt>
                <c:pt idx="496">
                  <c:v>0.12558672927390829</c:v>
                </c:pt>
                <c:pt idx="497">
                  <c:v>0.12421867411468064</c:v>
                </c:pt>
                <c:pt idx="498">
                  <c:v>0.1125523472727242</c:v>
                </c:pt>
                <c:pt idx="499">
                  <c:v>0.11118639216942344</c:v>
                </c:pt>
                <c:pt idx="500">
                  <c:v>0.10792053420966922</c:v>
                </c:pt>
                <c:pt idx="501">
                  <c:v>0.10655387044650387</c:v>
                </c:pt>
                <c:pt idx="502">
                  <c:v>0.10306079170346175</c:v>
                </c:pt>
                <c:pt idx="503">
                  <c:v>0.10193342750849463</c:v>
                </c:pt>
                <c:pt idx="504">
                  <c:v>0.10169413685062328</c:v>
                </c:pt>
                <c:pt idx="505">
                  <c:v>0.1005666045510253</c:v>
                </c:pt>
                <c:pt idx="506">
                  <c:v>9.8414859464897517E-2</c:v>
                </c:pt>
                <c:pt idx="507">
                  <c:v>9.7047064195373581E-2</c:v>
                </c:pt>
                <c:pt idx="508">
                  <c:v>9.2434794507895018E-2</c:v>
                </c:pt>
                <c:pt idx="509">
                  <c:v>9.1066870913899339E-2</c:v>
                </c:pt>
                <c:pt idx="510">
                  <c:v>8.8942720356420438E-2</c:v>
                </c:pt>
                <c:pt idx="511">
                  <c:v>8.7578266933205376E-2</c:v>
                </c:pt>
                <c:pt idx="512">
                  <c:v>8.4295227668950798E-2</c:v>
                </c:pt>
                <c:pt idx="513">
                  <c:v>8.2929672197992216E-2</c:v>
                </c:pt>
                <c:pt idx="514">
                  <c:v>7.5927956691410267E-2</c:v>
                </c:pt>
                <c:pt idx="515">
                  <c:v>7.4763197991704652E-2</c:v>
                </c:pt>
                <c:pt idx="516">
                  <c:v>7.4561663078648505E-2</c:v>
                </c:pt>
                <c:pt idx="517">
                  <c:v>7.3395753951517248E-2</c:v>
                </c:pt>
                <c:pt idx="518">
                  <c:v>7.2605886891700042E-2</c:v>
                </c:pt>
                <c:pt idx="519">
                  <c:v>7.1267848425264499E-2</c:v>
                </c:pt>
                <c:pt idx="520">
                  <c:v>7.123978850273148E-2</c:v>
                </c:pt>
                <c:pt idx="521">
                  <c:v>6.9900599840203095E-2</c:v>
                </c:pt>
                <c:pt idx="522">
                  <c:v>6.7943281585714957E-2</c:v>
                </c:pt>
                <c:pt idx="523">
                  <c:v>6.6576139632240128E-2</c:v>
                </c:pt>
                <c:pt idx="524">
                  <c:v>6.1516313133206962E-2</c:v>
                </c:pt>
                <c:pt idx="525">
                  <c:v>6.0148134838779607E-2</c:v>
                </c:pt>
                <c:pt idx="526">
                  <c:v>5.818910766096197E-2</c:v>
                </c:pt>
                <c:pt idx="527">
                  <c:v>5.6820927310797985E-2</c:v>
                </c:pt>
                <c:pt idx="528">
                  <c:v>3.6012549896638046E-2</c:v>
                </c:pt>
                <c:pt idx="529">
                  <c:v>3.484126251195379E-2</c:v>
                </c:pt>
                <c:pt idx="530">
                  <c:v>3.4649640513039232E-2</c:v>
                </c:pt>
                <c:pt idx="531">
                  <c:v>3.3477562429425227E-2</c:v>
                </c:pt>
                <c:pt idx="532">
                  <c:v>2.5031200730438651E-2</c:v>
                </c:pt>
                <c:pt idx="533">
                  <c:v>2.3663001255714949E-2</c:v>
                </c:pt>
                <c:pt idx="534">
                  <c:v>1.2620727764847593E-2</c:v>
                </c:pt>
                <c:pt idx="535">
                  <c:v>1.1425868220791155E-2</c:v>
                </c:pt>
                <c:pt idx="536">
                  <c:v>1.1301963262321326E-2</c:v>
                </c:pt>
                <c:pt idx="537">
                  <c:v>1.0106496614759562E-2</c:v>
                </c:pt>
                <c:pt idx="538">
                  <c:v>1.3682162439064476E-3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1-435C-94E3-570F5FB50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58488"/>
        <c:axId val="55996078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4FF1-435C-94E3-570F5FB50B9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4FF1-435C-94E3-570F5FB50B9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4FF1-435C-94E3-570F5FB50B9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4FF1-435C-94E3-570F5FB50B9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4FF1-435C-94E3-570F5FB50B92}"/>
                  </c:ext>
                </c:extLst>
              </c15:ser>
            </c15:filteredLineSeries>
          </c:ext>
        </c:extLst>
      </c:lineChart>
      <c:catAx>
        <c:axId val="559958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60784"/>
        <c:crosses val="autoZero"/>
        <c:auto val="1"/>
        <c:lblAlgn val="ctr"/>
        <c:lblOffset val="100"/>
        <c:noMultiLvlLbl val="0"/>
      </c:catAx>
      <c:valAx>
        <c:axId val="5599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8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Chart_Data!$F$3</c:f>
              <c:strCache>
                <c:ptCount val="1"/>
                <c:pt idx="0">
                  <c:v>Performance Score Variation - Sustainable Friendly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Chart_Data!$F$4:$F$543</c:f>
              <c:numCache>
                <c:formatCode>General</c:formatCode>
                <c:ptCount val="540"/>
                <c:pt idx="0">
                  <c:v>1</c:v>
                </c:pt>
                <c:pt idx="1">
                  <c:v>0.99975133045239561</c:v>
                </c:pt>
                <c:pt idx="2">
                  <c:v>0.99854793292468247</c:v>
                </c:pt>
                <c:pt idx="3">
                  <c:v>0.99846774232699831</c:v>
                </c:pt>
                <c:pt idx="4">
                  <c:v>0.99765358007012517</c:v>
                </c:pt>
                <c:pt idx="5">
                  <c:v>0.99695160418910289</c:v>
                </c:pt>
                <c:pt idx="6">
                  <c:v>0.96428832114398588</c:v>
                </c:pt>
                <c:pt idx="7">
                  <c:v>0.96393609193809848</c:v>
                </c:pt>
                <c:pt idx="8">
                  <c:v>0.96322538790649392</c:v>
                </c:pt>
                <c:pt idx="9">
                  <c:v>0.96283666769321485</c:v>
                </c:pt>
                <c:pt idx="10">
                  <c:v>0.96248630320501383</c:v>
                </c:pt>
                <c:pt idx="11">
                  <c:v>0.96178233771043087</c:v>
                </c:pt>
                <c:pt idx="12">
                  <c:v>0.9423100963091563</c:v>
                </c:pt>
                <c:pt idx="13">
                  <c:v>0.94197268263027567</c:v>
                </c:pt>
                <c:pt idx="14">
                  <c:v>0.94132262397472755</c:v>
                </c:pt>
                <c:pt idx="15">
                  <c:v>0.94085826166823516</c:v>
                </c:pt>
                <c:pt idx="16">
                  <c:v>0.94052164621500789</c:v>
                </c:pt>
                <c:pt idx="17">
                  <c:v>0.93987439717038668</c:v>
                </c:pt>
                <c:pt idx="18">
                  <c:v>0.93871932724336626</c:v>
                </c:pt>
                <c:pt idx="19">
                  <c:v>0.93864836917903571</c:v>
                </c:pt>
                <c:pt idx="20">
                  <c:v>0.93801166551194792</c:v>
                </c:pt>
                <c:pt idx="21">
                  <c:v>0.93726783328150087</c:v>
                </c:pt>
                <c:pt idx="22">
                  <c:v>0.93719704648871249</c:v>
                </c:pt>
                <c:pt idx="23">
                  <c:v>0.93656268577243118</c:v>
                </c:pt>
                <c:pt idx="24">
                  <c:v>0.93003795870601191</c:v>
                </c:pt>
                <c:pt idx="25">
                  <c:v>0.92995721233843587</c:v>
                </c:pt>
                <c:pt idx="26">
                  <c:v>0.92924102002080611</c:v>
                </c:pt>
                <c:pt idx="27">
                  <c:v>0.92858837667379313</c:v>
                </c:pt>
                <c:pt idx="28">
                  <c:v>0.92850794227519107</c:v>
                </c:pt>
                <c:pt idx="29">
                  <c:v>0.9277950971459421</c:v>
                </c:pt>
                <c:pt idx="30">
                  <c:v>0.9065988912664783</c:v>
                </c:pt>
                <c:pt idx="31">
                  <c:v>0.90653007244468153</c:v>
                </c:pt>
                <c:pt idx="32">
                  <c:v>0.90592495488399305</c:v>
                </c:pt>
                <c:pt idx="33">
                  <c:v>0.90514711897375422</c:v>
                </c:pt>
                <c:pt idx="34">
                  <c:v>0.90507837695564575</c:v>
                </c:pt>
                <c:pt idx="35">
                  <c:v>0.90447430740475809</c:v>
                </c:pt>
                <c:pt idx="36">
                  <c:v>0.89462096148095649</c:v>
                </c:pt>
                <c:pt idx="37">
                  <c:v>0.89454550711201331</c:v>
                </c:pt>
                <c:pt idx="38">
                  <c:v>0.89388605410924071</c:v>
                </c:pt>
                <c:pt idx="39">
                  <c:v>0.89316993368858166</c:v>
                </c:pt>
                <c:pt idx="40">
                  <c:v>0.89309461276530744</c:v>
                </c:pt>
                <c:pt idx="41">
                  <c:v>0.89243661863375989</c:v>
                </c:pt>
                <c:pt idx="42">
                  <c:v>0.88129032177281608</c:v>
                </c:pt>
                <c:pt idx="43">
                  <c:v>0.88122264820422602</c:v>
                </c:pt>
                <c:pt idx="44">
                  <c:v>0.88063280094299612</c:v>
                </c:pt>
                <c:pt idx="45">
                  <c:v>0.87983843690974595</c:v>
                </c:pt>
                <c:pt idx="46">
                  <c:v>0.87977080681321917</c:v>
                </c:pt>
                <c:pt idx="47">
                  <c:v>0.87918157894655757</c:v>
                </c:pt>
                <c:pt idx="48">
                  <c:v>0.87264931617886488</c:v>
                </c:pt>
                <c:pt idx="49">
                  <c:v>0.87257524903442218</c:v>
                </c:pt>
                <c:pt idx="50">
                  <c:v>0.87193177920289533</c:v>
                </c:pt>
                <c:pt idx="51">
                  <c:v>0.87119801221936977</c:v>
                </c:pt>
                <c:pt idx="52">
                  <c:v>0.87112403859566312</c:v>
                </c:pt>
                <c:pt idx="53">
                  <c:v>0.87048159041829831</c:v>
                </c:pt>
                <c:pt idx="54">
                  <c:v>0.86905277980593609</c:v>
                </c:pt>
                <c:pt idx="55">
                  <c:v>0.86869686551837921</c:v>
                </c:pt>
                <c:pt idx="56">
                  <c:v>0.86800835590592074</c:v>
                </c:pt>
                <c:pt idx="57">
                  <c:v>0.86760169378041418</c:v>
                </c:pt>
                <c:pt idx="58">
                  <c:v>0.86724631472634983</c:v>
                </c:pt>
                <c:pt idx="59">
                  <c:v>0.8665591211746615</c:v>
                </c:pt>
                <c:pt idx="60">
                  <c:v>0.86600156172338238</c:v>
                </c:pt>
                <c:pt idx="61">
                  <c:v>0.865934460546264</c:v>
                </c:pt>
                <c:pt idx="62">
                  <c:v>0.86535183127826287</c:v>
                </c:pt>
                <c:pt idx="63">
                  <c:v>0.86454963333506607</c:v>
                </c:pt>
                <c:pt idx="64">
                  <c:v>0.86448256239508114</c:v>
                </c:pt>
                <c:pt idx="65">
                  <c:v>0.8639003887531872</c:v>
                </c:pt>
                <c:pt idx="66">
                  <c:v>0.83693971705241887</c:v>
                </c:pt>
                <c:pt idx="67">
                  <c:v>0.83659240559826997</c:v>
                </c:pt>
                <c:pt idx="68">
                  <c:v>0.83592574339770132</c:v>
                </c:pt>
                <c:pt idx="69">
                  <c:v>0.83548831020189862</c:v>
                </c:pt>
                <c:pt idx="70">
                  <c:v>0.83514134442447818</c:v>
                </c:pt>
                <c:pt idx="71">
                  <c:v>0.83447553838617516</c:v>
                </c:pt>
                <c:pt idx="72">
                  <c:v>0.83029157839395917</c:v>
                </c:pt>
                <c:pt idx="73">
                  <c:v>0.82996248544164053</c:v>
                </c:pt>
                <c:pt idx="74">
                  <c:v>0.82934821852072582</c:v>
                </c:pt>
                <c:pt idx="75">
                  <c:v>0.82883969226627452</c:v>
                </c:pt>
                <c:pt idx="76">
                  <c:v>0.82851075866427704</c:v>
                </c:pt>
                <c:pt idx="77">
                  <c:v>0.82789696934079404</c:v>
                </c:pt>
                <c:pt idx="78">
                  <c:v>0.81163744651651804</c:v>
                </c:pt>
                <c:pt idx="79">
                  <c:v>0.81129559840594134</c:v>
                </c:pt>
                <c:pt idx="80">
                  <c:v>0.81064237516856386</c:v>
                </c:pt>
                <c:pt idx="81">
                  <c:v>0.80992014335325524</c:v>
                </c:pt>
                <c:pt idx="82">
                  <c:v>0.8098442578315973</c:v>
                </c:pt>
                <c:pt idx="83">
                  <c:v>0.80919165987952146</c:v>
                </c:pt>
                <c:pt idx="84">
                  <c:v>0.80498163321428828</c:v>
                </c:pt>
                <c:pt idx="85">
                  <c:v>0.804655146626021</c:v>
                </c:pt>
                <c:pt idx="86">
                  <c:v>0.80404851542824285</c:v>
                </c:pt>
                <c:pt idx="87">
                  <c:v>0.80327387763543456</c:v>
                </c:pt>
                <c:pt idx="88">
                  <c:v>0.80320333643006847</c:v>
                </c:pt>
                <c:pt idx="89">
                  <c:v>0.80259704639558915</c:v>
                </c:pt>
                <c:pt idx="90">
                  <c:v>0.79635274469777861</c:v>
                </c:pt>
                <c:pt idx="91">
                  <c:v>0.79601378334730377</c:v>
                </c:pt>
                <c:pt idx="92">
                  <c:v>0.79536754277639976</c:v>
                </c:pt>
                <c:pt idx="93">
                  <c:v>0.79463751559378504</c:v>
                </c:pt>
                <c:pt idx="94">
                  <c:v>0.79456230816214102</c:v>
                </c:pt>
                <c:pt idx="95">
                  <c:v>0.79391658610411497</c:v>
                </c:pt>
                <c:pt idx="96">
                  <c:v>0.77636419490631414</c:v>
                </c:pt>
                <c:pt idx="97">
                  <c:v>0.77629403568574173</c:v>
                </c:pt>
                <c:pt idx="98">
                  <c:v>0.77569269472273528</c:v>
                </c:pt>
                <c:pt idx="99">
                  <c:v>0.77491232038379598</c:v>
                </c:pt>
                <c:pt idx="100">
                  <c:v>0.77484218057169119</c:v>
                </c:pt>
                <c:pt idx="101">
                  <c:v>0.77424108581052431</c:v>
                </c:pt>
                <c:pt idx="102">
                  <c:v>0.76064171793187252</c:v>
                </c:pt>
                <c:pt idx="103">
                  <c:v>0.76056751945885326</c:v>
                </c:pt>
                <c:pt idx="104">
                  <c:v>0.75993240496443581</c:v>
                </c:pt>
                <c:pt idx="105">
                  <c:v>0.75919003120295081</c:v>
                </c:pt>
                <c:pt idx="106">
                  <c:v>0.75911586551535459</c:v>
                </c:pt>
                <c:pt idx="107">
                  <c:v>0.75848110553605674</c:v>
                </c:pt>
                <c:pt idx="108">
                  <c:v>0.74090945694809807</c:v>
                </c:pt>
                <c:pt idx="109">
                  <c:v>0.7408397222810964</c:v>
                </c:pt>
                <c:pt idx="110">
                  <c:v>0.74024374114992741</c:v>
                </c:pt>
                <c:pt idx="111">
                  <c:v>0.73945755359371867</c:v>
                </c:pt>
                <c:pt idx="112">
                  <c:v>0.73938783003715891</c:v>
                </c:pt>
                <c:pt idx="113">
                  <c:v>0.7387920065462652</c:v>
                </c:pt>
                <c:pt idx="114">
                  <c:v>0.73507433928122767</c:v>
                </c:pt>
                <c:pt idx="115">
                  <c:v>0.7347338412351081</c:v>
                </c:pt>
                <c:pt idx="116">
                  <c:v>0.7340720591709704</c:v>
                </c:pt>
                <c:pt idx="117">
                  <c:v>0.73362267393039216</c:v>
                </c:pt>
                <c:pt idx="118">
                  <c:v>0.73328232819248507</c:v>
                </c:pt>
                <c:pt idx="119">
                  <c:v>0.73262093212761781</c:v>
                </c:pt>
                <c:pt idx="120">
                  <c:v>0.71534433770451678</c:v>
                </c:pt>
                <c:pt idx="121">
                  <c:v>0.71501426983999783</c:v>
                </c:pt>
                <c:pt idx="122">
                  <c:v>0.71439050729045972</c:v>
                </c:pt>
                <c:pt idx="123">
                  <c:v>0.71389245914237609</c:v>
                </c:pt>
                <c:pt idx="124">
                  <c:v>0.71356245827453268</c:v>
                </c:pt>
                <c:pt idx="125">
                  <c:v>0.71293890067234411</c:v>
                </c:pt>
                <c:pt idx="126">
                  <c:v>0.71178621779129292</c:v>
                </c:pt>
                <c:pt idx="127">
                  <c:v>0.71145633086872473</c:v>
                </c:pt>
                <c:pt idx="128">
                  <c:v>0.7108331004561893</c:v>
                </c:pt>
                <c:pt idx="129">
                  <c:v>0.71033433695335879</c:v>
                </c:pt>
                <c:pt idx="130">
                  <c:v>0.71000451378675034</c:v>
                </c:pt>
                <c:pt idx="131">
                  <c:v>0.70938148072744234</c:v>
                </c:pt>
                <c:pt idx="132">
                  <c:v>0.7067155428717532</c:v>
                </c:pt>
                <c:pt idx="133">
                  <c:v>0.70637752919893659</c:v>
                </c:pt>
                <c:pt idx="134">
                  <c:v>0.70572221164256088</c:v>
                </c:pt>
                <c:pt idx="135">
                  <c:v>0.70526380823063217</c:v>
                </c:pt>
                <c:pt idx="136">
                  <c:v>0.70492591199092469</c:v>
                </c:pt>
                <c:pt idx="137">
                  <c:v>0.70427089957109179</c:v>
                </c:pt>
                <c:pt idx="138">
                  <c:v>0.69722372267554134</c:v>
                </c:pt>
                <c:pt idx="139">
                  <c:v>0.6971510263670474</c:v>
                </c:pt>
                <c:pt idx="140">
                  <c:v>0.69653137942504328</c:v>
                </c:pt>
                <c:pt idx="141">
                  <c:v>0.69577185600201119</c:v>
                </c:pt>
                <c:pt idx="142">
                  <c:v>0.69569917150460936</c:v>
                </c:pt>
                <c:pt idx="143">
                  <c:v>0.69507967736803855</c:v>
                </c:pt>
                <c:pt idx="144">
                  <c:v>0.67607573476439575</c:v>
                </c:pt>
                <c:pt idx="145">
                  <c:v>0.67600303932110217</c:v>
                </c:pt>
                <c:pt idx="146">
                  <c:v>0.67538414255843759</c:v>
                </c:pt>
                <c:pt idx="147">
                  <c:v>0.67462386816221542</c:v>
                </c:pt>
                <c:pt idx="148">
                  <c:v>0.67455118279436976</c:v>
                </c:pt>
                <c:pt idx="149">
                  <c:v>0.67393241911659052</c:v>
                </c:pt>
                <c:pt idx="150">
                  <c:v>0.67100479071940278</c:v>
                </c:pt>
                <c:pt idx="151">
                  <c:v>0.67092859596567822</c:v>
                </c:pt>
                <c:pt idx="152">
                  <c:v>0.67028003228399213</c:v>
                </c:pt>
                <c:pt idx="153">
                  <c:v>0.66955304978069408</c:v>
                </c:pt>
                <c:pt idx="154">
                  <c:v>0.66947687563110148</c:v>
                </c:pt>
                <c:pt idx="155">
                  <c:v>0.66882853593683145</c:v>
                </c:pt>
                <c:pt idx="156">
                  <c:v>0.66151311533004653</c:v>
                </c:pt>
                <c:pt idx="157">
                  <c:v>0.66117982094756245</c:v>
                </c:pt>
                <c:pt idx="158">
                  <c:v>0.66053576869488406</c:v>
                </c:pt>
                <c:pt idx="159">
                  <c:v>0.66006125999229437</c:v>
                </c:pt>
                <c:pt idx="160">
                  <c:v>0.6597280214889627</c:v>
                </c:pt>
                <c:pt idx="161">
                  <c:v>0.65908414169376695</c:v>
                </c:pt>
                <c:pt idx="162">
                  <c:v>0.65076640077311421</c:v>
                </c:pt>
                <c:pt idx="163">
                  <c:v>0.65069387073650542</c:v>
                </c:pt>
                <c:pt idx="164">
                  <c:v>0.65007716649101521</c:v>
                </c:pt>
                <c:pt idx="165">
                  <c:v>0.64931452358090558</c:v>
                </c:pt>
                <c:pt idx="166">
                  <c:v>0.64924199984005959</c:v>
                </c:pt>
                <c:pt idx="167">
                  <c:v>0.64862539209089121</c:v>
                </c:pt>
                <c:pt idx="168">
                  <c:v>0.64569752744985043</c:v>
                </c:pt>
                <c:pt idx="169">
                  <c:v>0.64562167238619195</c:v>
                </c:pt>
                <c:pt idx="170">
                  <c:v>0.64497680775188215</c:v>
                </c:pt>
                <c:pt idx="171">
                  <c:v>0.64424574012585722</c:v>
                </c:pt>
                <c:pt idx="172">
                  <c:v>0.64416990083271974</c:v>
                </c:pt>
                <c:pt idx="173">
                  <c:v>0.64352521471277613</c:v>
                </c:pt>
                <c:pt idx="174">
                  <c:v>0.64213964676162516</c:v>
                </c:pt>
                <c:pt idx="175">
                  <c:v>0.64206383251195343</c:v>
                </c:pt>
                <c:pt idx="176">
                  <c:v>0.64141942312034372</c:v>
                </c:pt>
                <c:pt idx="177">
                  <c:v>0.64068785413405904</c:v>
                </c:pt>
                <c:pt idx="178">
                  <c:v>0.64061205503898067</c:v>
                </c:pt>
                <c:pt idx="179">
                  <c:v>0.63996781840258488</c:v>
                </c:pt>
                <c:pt idx="180">
                  <c:v>0.639533975708376</c:v>
                </c:pt>
                <c:pt idx="181">
                  <c:v>0.63920117062573056</c:v>
                </c:pt>
                <c:pt idx="182">
                  <c:v>0.63855901301811968</c:v>
                </c:pt>
                <c:pt idx="183">
                  <c:v>0.63808211420147465</c:v>
                </c:pt>
                <c:pt idx="184">
                  <c:v>0.63774935340580829</c:v>
                </c:pt>
                <c:pt idx="185">
                  <c:v>0.63710734097986554</c:v>
                </c:pt>
                <c:pt idx="186">
                  <c:v>0.63620398384464572</c:v>
                </c:pt>
                <c:pt idx="187">
                  <c:v>0.63587160264915932</c:v>
                </c:pt>
                <c:pt idx="188">
                  <c:v>0.63523038947676447</c:v>
                </c:pt>
                <c:pt idx="189">
                  <c:v>0.63449521883766036</c:v>
                </c:pt>
                <c:pt idx="190">
                  <c:v>0.63441977280086137</c:v>
                </c:pt>
                <c:pt idx="191">
                  <c:v>0.63377869254011465</c:v>
                </c:pt>
                <c:pt idx="192">
                  <c:v>0.62757686390258971</c:v>
                </c:pt>
                <c:pt idx="193">
                  <c:v>0.62723898358107655</c:v>
                </c:pt>
                <c:pt idx="194">
                  <c:v>0.62657083441555728</c:v>
                </c:pt>
                <c:pt idx="195">
                  <c:v>0.62586590581702539</c:v>
                </c:pt>
                <c:pt idx="196">
                  <c:v>0.62578727190291028</c:v>
                </c:pt>
                <c:pt idx="197">
                  <c:v>0.6251193306273064</c:v>
                </c:pt>
                <c:pt idx="198">
                  <c:v>0.60642897347723612</c:v>
                </c:pt>
                <c:pt idx="199">
                  <c:v>0.60609170714903682</c:v>
                </c:pt>
                <c:pt idx="200">
                  <c:v>0.60542563907443037</c:v>
                </c:pt>
                <c:pt idx="201">
                  <c:v>0.60497717776894855</c:v>
                </c:pt>
                <c:pt idx="202">
                  <c:v>0.60463997739333808</c:v>
                </c:pt>
                <c:pt idx="203">
                  <c:v>0.60397409657231649</c:v>
                </c:pt>
                <c:pt idx="204">
                  <c:v>0.60382331800312516</c:v>
                </c:pt>
                <c:pt idx="205">
                  <c:v>0.6037480117246794</c:v>
                </c:pt>
                <c:pt idx="206">
                  <c:v>0.6031089978881693</c:v>
                </c:pt>
                <c:pt idx="207">
                  <c:v>0.6023714634641324</c:v>
                </c:pt>
                <c:pt idx="208">
                  <c:v>0.60229616397246655</c:v>
                </c:pt>
                <c:pt idx="209">
                  <c:v>0.60165724747392346</c:v>
                </c:pt>
                <c:pt idx="210">
                  <c:v>0.5918663114889724</c:v>
                </c:pt>
                <c:pt idx="211">
                  <c:v>0.59178807701195923</c:v>
                </c:pt>
                <c:pt idx="212">
                  <c:v>0.5911245223039997</c:v>
                </c:pt>
                <c:pt idx="213">
                  <c:v>0.59041452007827477</c:v>
                </c:pt>
                <c:pt idx="214">
                  <c:v>0.59033629901490181</c:v>
                </c:pt>
                <c:pt idx="215">
                  <c:v>0.58967289906053433</c:v>
                </c:pt>
                <c:pt idx="216">
                  <c:v>0.58086283458405097</c:v>
                </c:pt>
                <c:pt idx="217">
                  <c:v>0.58078462830753808</c:v>
                </c:pt>
                <c:pt idx="218">
                  <c:v>0.58012162832439451</c:v>
                </c:pt>
                <c:pt idx="219">
                  <c:v>0.57941104644660268</c:v>
                </c:pt>
                <c:pt idx="220">
                  <c:v>0.57933285335237006</c:v>
                </c:pt>
                <c:pt idx="221">
                  <c:v>0.57867000524595291</c:v>
                </c:pt>
                <c:pt idx="222">
                  <c:v>0.57851425641441923</c:v>
                </c:pt>
                <c:pt idx="223">
                  <c:v>0.57843905288302278</c:v>
                </c:pt>
                <c:pt idx="224">
                  <c:v>0.57780158506737767</c:v>
                </c:pt>
                <c:pt idx="225">
                  <c:v>0.57706239462051834</c:v>
                </c:pt>
                <c:pt idx="226">
                  <c:v>0.57698719463036185</c:v>
                </c:pt>
                <c:pt idx="227">
                  <c:v>0.57634979460529723</c:v>
                </c:pt>
                <c:pt idx="228">
                  <c:v>0.56988779386210808</c:v>
                </c:pt>
                <c:pt idx="229">
                  <c:v>0.56980971353854881</c:v>
                </c:pt>
                <c:pt idx="230">
                  <c:v>0.5691480783969477</c:v>
                </c:pt>
                <c:pt idx="231">
                  <c:v>0.56843598385537486</c:v>
                </c:pt>
                <c:pt idx="232">
                  <c:v>0.56835791455746376</c:v>
                </c:pt>
                <c:pt idx="233">
                  <c:v>0.56769641231403778</c:v>
                </c:pt>
                <c:pt idx="234">
                  <c:v>0.5663003045167081</c:v>
                </c:pt>
                <c:pt idx="235">
                  <c:v>0.56596106996220041</c:v>
                </c:pt>
                <c:pt idx="236">
                  <c:v>0.56527619744733992</c:v>
                </c:pt>
                <c:pt idx="237">
                  <c:v>0.56484851952998028</c:v>
                </c:pt>
                <c:pt idx="238">
                  <c:v>0.56450934884596637</c:v>
                </c:pt>
                <c:pt idx="239">
                  <c:v>0.56382466107144746</c:v>
                </c:pt>
                <c:pt idx="240">
                  <c:v>0.56322617912756634</c:v>
                </c:pt>
                <c:pt idx="241">
                  <c:v>0.56315102005501749</c:v>
                </c:pt>
                <c:pt idx="242">
                  <c:v>0.56251432040506399</c:v>
                </c:pt>
                <c:pt idx="243">
                  <c:v>0.56177431709759262</c:v>
                </c:pt>
                <c:pt idx="244">
                  <c:v>0.56169915946672921</c:v>
                </c:pt>
                <c:pt idx="245">
                  <c:v>0.56106250891669429</c:v>
                </c:pt>
                <c:pt idx="246">
                  <c:v>0.53417746969077462</c:v>
                </c:pt>
                <c:pt idx="247">
                  <c:v>0.53383940668688734</c:v>
                </c:pt>
                <c:pt idx="248">
                  <c:v>0.53315811530026136</c:v>
                </c:pt>
                <c:pt idx="249">
                  <c:v>0.53272565328120314</c:v>
                </c:pt>
                <c:pt idx="250">
                  <c:v>0.53238763855691729</c:v>
                </c:pt>
                <c:pt idx="251">
                  <c:v>0.53170649856870544</c:v>
                </c:pt>
                <c:pt idx="252">
                  <c:v>0.52751564055833589</c:v>
                </c:pt>
                <c:pt idx="253">
                  <c:v>0.52718097343275683</c:v>
                </c:pt>
                <c:pt idx="254">
                  <c:v>0.52652291445390353</c:v>
                </c:pt>
                <c:pt idx="255">
                  <c:v>0.52606378335304249</c:v>
                </c:pt>
                <c:pt idx="256">
                  <c:v>0.52572912477842415</c:v>
                </c:pt>
                <c:pt idx="257">
                  <c:v>0.5250711337777616</c:v>
                </c:pt>
                <c:pt idx="258">
                  <c:v>0.50886897025245026</c:v>
                </c:pt>
                <c:pt idx="259">
                  <c:v>0.50853164634099368</c:v>
                </c:pt>
                <c:pt idx="260">
                  <c:v>0.50785278075128104</c:v>
                </c:pt>
                <c:pt idx="261">
                  <c:v>0.50716014505212115</c:v>
                </c:pt>
                <c:pt idx="262">
                  <c:v>0.50707984195284661</c:v>
                </c:pt>
                <c:pt idx="263">
                  <c:v>0.50640109966042579</c:v>
                </c:pt>
                <c:pt idx="264">
                  <c:v>0.50220664833022932</c:v>
                </c:pt>
                <c:pt idx="265">
                  <c:v>0.50187203020713378</c:v>
                </c:pt>
                <c:pt idx="266">
                  <c:v>0.50121495428242113</c:v>
                </c:pt>
                <c:pt idx="267">
                  <c:v>0.50075479768529507</c:v>
                </c:pt>
                <c:pt idx="268">
                  <c:v>0.50042017502744551</c:v>
                </c:pt>
                <c:pt idx="269">
                  <c:v>0.49976314098492752</c:v>
                </c:pt>
                <c:pt idx="270">
                  <c:v>0.49358114870001524</c:v>
                </c:pt>
                <c:pt idx="271">
                  <c:v>0.49324414578642894</c:v>
                </c:pt>
                <c:pt idx="272">
                  <c:v>0.49256648898188204</c:v>
                </c:pt>
                <c:pt idx="273">
                  <c:v>0.49212929899581581</c:v>
                </c:pt>
                <c:pt idx="274">
                  <c:v>0.4917923216657249</c:v>
                </c:pt>
                <c:pt idx="275">
                  <c:v>0.49111477005054843</c:v>
                </c:pt>
                <c:pt idx="276">
                  <c:v>0.47358827710318674</c:v>
                </c:pt>
                <c:pt idx="277">
                  <c:v>0.47351050885078116</c:v>
                </c:pt>
                <c:pt idx="278">
                  <c:v>0.47285403263918085</c:v>
                </c:pt>
                <c:pt idx="279">
                  <c:v>0.47213642477513268</c:v>
                </c:pt>
                <c:pt idx="280">
                  <c:v>0.47205865401041164</c:v>
                </c:pt>
                <c:pt idx="281">
                  <c:v>0.47140219454854054</c:v>
                </c:pt>
                <c:pt idx="282">
                  <c:v>0.45787082472729368</c:v>
                </c:pt>
                <c:pt idx="283">
                  <c:v>0.45779073841352053</c:v>
                </c:pt>
                <c:pt idx="284">
                  <c:v>0.45711519581602883</c:v>
                </c:pt>
                <c:pt idx="285">
                  <c:v>0.45641896836777374</c:v>
                </c:pt>
                <c:pt idx="286">
                  <c:v>0.45633888548655788</c:v>
                </c:pt>
                <c:pt idx="287">
                  <c:v>0.45566341295830926</c:v>
                </c:pt>
                <c:pt idx="288">
                  <c:v>0.43813477398713629</c:v>
                </c:pt>
                <c:pt idx="289">
                  <c:v>0.43805688540066001</c:v>
                </c:pt>
                <c:pt idx="290">
                  <c:v>0.43740033355329683</c:v>
                </c:pt>
                <c:pt idx="291">
                  <c:v>0.43668293985854595</c:v>
                </c:pt>
                <c:pt idx="292">
                  <c:v>0.43660504432563629</c:v>
                </c:pt>
                <c:pt idx="293">
                  <c:v>0.43594847323697705</c:v>
                </c:pt>
                <c:pt idx="294">
                  <c:v>0.43230563262360705</c:v>
                </c:pt>
                <c:pt idx="295">
                  <c:v>0.43196783581333836</c:v>
                </c:pt>
                <c:pt idx="296">
                  <c:v>0.43127502214492902</c:v>
                </c:pt>
                <c:pt idx="297">
                  <c:v>0.43085377247724688</c:v>
                </c:pt>
                <c:pt idx="298">
                  <c:v>0.43051599886241665</c:v>
                </c:pt>
                <c:pt idx="299">
                  <c:v>0.42982329313223289</c:v>
                </c:pt>
                <c:pt idx="300">
                  <c:v>0.42114221457170825</c:v>
                </c:pt>
                <c:pt idx="301">
                  <c:v>0.42080722649674501</c:v>
                </c:pt>
                <c:pt idx="302">
                  <c:v>0.42016854448591556</c:v>
                </c:pt>
                <c:pt idx="303">
                  <c:v>0.41969054122187477</c:v>
                </c:pt>
                <c:pt idx="304">
                  <c:v>0.41935547766885256</c:v>
                </c:pt>
                <c:pt idx="305">
                  <c:v>0.41871670281080586</c:v>
                </c:pt>
                <c:pt idx="306">
                  <c:v>0.41256874500353624</c:v>
                </c:pt>
                <c:pt idx="307">
                  <c:v>0.41223159566019701</c:v>
                </c:pt>
                <c:pt idx="308">
                  <c:v>0.41155673449554453</c:v>
                </c:pt>
                <c:pt idx="309">
                  <c:v>0.4111169042623346</c:v>
                </c:pt>
                <c:pt idx="310">
                  <c:v>0.41077973214247443</c:v>
                </c:pt>
                <c:pt idx="311">
                  <c:v>0.41010488424135072</c:v>
                </c:pt>
                <c:pt idx="312">
                  <c:v>0.40901072865744792</c:v>
                </c:pt>
                <c:pt idx="313">
                  <c:v>0.40867351499136079</c:v>
                </c:pt>
                <c:pt idx="314">
                  <c:v>0.40799866938508877</c:v>
                </c:pt>
                <c:pt idx="315">
                  <c:v>0.40755889032647497</c:v>
                </c:pt>
                <c:pt idx="316">
                  <c:v>0.4072216518406544</c:v>
                </c:pt>
                <c:pt idx="317">
                  <c:v>0.40654681584875879</c:v>
                </c:pt>
                <c:pt idx="318">
                  <c:v>0.40394396755200745</c:v>
                </c:pt>
                <c:pt idx="319">
                  <c:v>0.40360656157602653</c:v>
                </c:pt>
                <c:pt idx="320">
                  <c:v>0.40291576053593192</c:v>
                </c:pt>
                <c:pt idx="321">
                  <c:v>0.40249209501222677</c:v>
                </c:pt>
                <c:pt idx="322">
                  <c:v>0.40215470013920845</c:v>
                </c:pt>
                <c:pt idx="323">
                  <c:v>0.40146398573405795</c:v>
                </c:pt>
                <c:pt idx="324">
                  <c:v>0.38543336264304601</c:v>
                </c:pt>
                <c:pt idx="325">
                  <c:v>0.38535709295148207</c:v>
                </c:pt>
                <c:pt idx="326">
                  <c:v>0.38471549440873931</c:v>
                </c:pt>
                <c:pt idx="327">
                  <c:v>0.38398171166920625</c:v>
                </c:pt>
                <c:pt idx="328">
                  <c:v>0.38390542082508944</c:v>
                </c:pt>
                <c:pt idx="329">
                  <c:v>0.38326368474675837</c:v>
                </c:pt>
                <c:pt idx="330">
                  <c:v>0.37329998516295526</c:v>
                </c:pt>
                <c:pt idx="331">
                  <c:v>0.37321963309560141</c:v>
                </c:pt>
                <c:pt idx="332">
                  <c:v>0.37254440851246978</c:v>
                </c:pt>
                <c:pt idx="333">
                  <c:v>0.37184814389393667</c:v>
                </c:pt>
                <c:pt idx="334">
                  <c:v>0.37176778263332461</c:v>
                </c:pt>
                <c:pt idx="335">
                  <c:v>0.37109252929713027</c:v>
                </c:pt>
                <c:pt idx="336">
                  <c:v>0.36848960310210344</c:v>
                </c:pt>
                <c:pt idx="337">
                  <c:v>0.36815216369922654</c:v>
                </c:pt>
                <c:pt idx="338">
                  <c:v>0.36746292245881801</c:v>
                </c:pt>
                <c:pt idx="339">
                  <c:v>0.36678234536282456</c:v>
                </c:pt>
                <c:pt idx="340">
                  <c:v>0.36670027908470182</c:v>
                </c:pt>
                <c:pt idx="341">
                  <c:v>0.36601109290647643</c:v>
                </c:pt>
                <c:pt idx="342">
                  <c:v>0.36345688274621335</c:v>
                </c:pt>
                <c:pt idx="343">
                  <c:v>0.36338032044521984</c:v>
                </c:pt>
                <c:pt idx="344">
                  <c:v>0.36273689525777586</c:v>
                </c:pt>
                <c:pt idx="345">
                  <c:v>0.3620052787032263</c:v>
                </c:pt>
                <c:pt idx="346">
                  <c:v>0.36192869195750771</c:v>
                </c:pt>
                <c:pt idx="347">
                  <c:v>0.36128510426919547</c:v>
                </c:pt>
                <c:pt idx="348">
                  <c:v>0.36012880646298284</c:v>
                </c:pt>
                <c:pt idx="349">
                  <c:v>0.36005211264676384</c:v>
                </c:pt>
                <c:pt idx="350">
                  <c:v>0.35940767351146835</c:v>
                </c:pt>
                <c:pt idx="351">
                  <c:v>0.35867723433069815</c:v>
                </c:pt>
                <c:pt idx="352">
                  <c:v>0.35860051450979546</c:v>
                </c:pt>
                <c:pt idx="353">
                  <c:v>0.35795590016362366</c:v>
                </c:pt>
                <c:pt idx="354">
                  <c:v>0.35149426466621936</c:v>
                </c:pt>
                <c:pt idx="355">
                  <c:v>0.35141573652666608</c:v>
                </c:pt>
                <c:pt idx="356">
                  <c:v>0.35075637772076995</c:v>
                </c:pt>
                <c:pt idx="357">
                  <c:v>0.35004251774747169</c:v>
                </c:pt>
                <c:pt idx="358">
                  <c:v>0.34996397125597672</c:v>
                </c:pt>
                <c:pt idx="359">
                  <c:v>0.34930450667169344</c:v>
                </c:pt>
                <c:pt idx="360">
                  <c:v>0.34799146933420116</c:v>
                </c:pt>
                <c:pt idx="361">
                  <c:v>0.34791090349371906</c:v>
                </c:pt>
                <c:pt idx="362">
                  <c:v>0.34723475923877201</c:v>
                </c:pt>
                <c:pt idx="363">
                  <c:v>0.34653965300417439</c:v>
                </c:pt>
                <c:pt idx="364">
                  <c:v>0.34645907377958551</c:v>
                </c:pt>
                <c:pt idx="365">
                  <c:v>0.34578286981732093</c:v>
                </c:pt>
                <c:pt idx="366">
                  <c:v>0.34292455128905536</c:v>
                </c:pt>
                <c:pt idx="367">
                  <c:v>0.34284243946487669</c:v>
                </c:pt>
                <c:pt idx="368">
                  <c:v>0.34215377999163327</c:v>
                </c:pt>
                <c:pt idx="369">
                  <c:v>0.34147266129451764</c:v>
                </c:pt>
                <c:pt idx="370">
                  <c:v>0.34139054625344545</c:v>
                </c:pt>
                <c:pt idx="371">
                  <c:v>0.34070191781240905</c:v>
                </c:pt>
                <c:pt idx="372">
                  <c:v>0.33936639602648999</c:v>
                </c:pt>
                <c:pt idx="373">
                  <c:v>0.33928427264693861</c:v>
                </c:pt>
                <c:pt idx="374">
                  <c:v>0.33859565863501301</c:v>
                </c:pt>
                <c:pt idx="375">
                  <c:v>0.33791450587742994</c:v>
                </c:pt>
                <c:pt idx="376">
                  <c:v>0.33783237876409961</c:v>
                </c:pt>
                <c:pt idx="377">
                  <c:v>0.33714379225215907</c:v>
                </c:pt>
                <c:pt idx="378">
                  <c:v>0.32774785691784913</c:v>
                </c:pt>
                <c:pt idx="379">
                  <c:v>0.32740687783884703</c:v>
                </c:pt>
                <c:pt idx="380">
                  <c:v>0.32674422028369188</c:v>
                </c:pt>
                <c:pt idx="381">
                  <c:v>0.32629628326260335</c:v>
                </c:pt>
                <c:pt idx="382">
                  <c:v>0.3259551882544649</c:v>
                </c:pt>
                <c:pt idx="383">
                  <c:v>0.32529237614668033</c:v>
                </c:pt>
                <c:pt idx="384">
                  <c:v>0.31578360868207755</c:v>
                </c:pt>
                <c:pt idx="385">
                  <c:v>0.31544363903042738</c:v>
                </c:pt>
                <c:pt idx="386">
                  <c:v>0.3147676677915478</c:v>
                </c:pt>
                <c:pt idx="387">
                  <c:v>0.31433186879793301</c:v>
                </c:pt>
                <c:pt idx="388">
                  <c:v>0.3139918170728993</c:v>
                </c:pt>
                <c:pt idx="389">
                  <c:v>0.31331576272438971</c:v>
                </c:pt>
                <c:pt idx="390">
                  <c:v>0.3036567945182474</c:v>
                </c:pt>
                <c:pt idx="391">
                  <c:v>0.30331985316154936</c:v>
                </c:pt>
                <c:pt idx="392">
                  <c:v>0.30261997977505345</c:v>
                </c:pt>
                <c:pt idx="393">
                  <c:v>0.30244501516969075</c:v>
                </c:pt>
                <c:pt idx="394">
                  <c:v>0.30220488799356626</c:v>
                </c:pt>
                <c:pt idx="395">
                  <c:v>0.30210166625604007</c:v>
                </c:pt>
                <c:pt idx="396">
                  <c:v>0.30186794083293722</c:v>
                </c:pt>
                <c:pt idx="397">
                  <c:v>0.30143569920872043</c:v>
                </c:pt>
                <c:pt idx="398">
                  <c:v>0.30116815301976207</c:v>
                </c:pt>
                <c:pt idx="399">
                  <c:v>0.30099354953503865</c:v>
                </c:pt>
                <c:pt idx="400">
                  <c:v>0.30065005538207901</c:v>
                </c:pt>
                <c:pt idx="401">
                  <c:v>0.29998388538238041</c:v>
                </c:pt>
                <c:pt idx="402">
                  <c:v>0.29380582980542413</c:v>
                </c:pt>
                <c:pt idx="403">
                  <c:v>0.29346489036774936</c:v>
                </c:pt>
                <c:pt idx="404">
                  <c:v>0.292788280177122</c:v>
                </c:pt>
                <c:pt idx="405">
                  <c:v>0.29235412606431416</c:v>
                </c:pt>
                <c:pt idx="406">
                  <c:v>0.29201308743485593</c:v>
                </c:pt>
                <c:pt idx="407">
                  <c:v>0.29133636930922469</c:v>
                </c:pt>
                <c:pt idx="408">
                  <c:v>0.29021670800216137</c:v>
                </c:pt>
                <c:pt idx="409">
                  <c:v>0.29013563524916525</c:v>
                </c:pt>
                <c:pt idx="410">
                  <c:v>0.28945762431336253</c:v>
                </c:pt>
                <c:pt idx="411">
                  <c:v>0.28876494968575744</c:v>
                </c:pt>
                <c:pt idx="412">
                  <c:v>0.28868385392804602</c:v>
                </c:pt>
                <c:pt idx="413">
                  <c:v>0.28800571832681243</c:v>
                </c:pt>
                <c:pt idx="414">
                  <c:v>0.28716268890530139</c:v>
                </c:pt>
                <c:pt idx="415">
                  <c:v>0.28681744079871535</c:v>
                </c:pt>
                <c:pt idx="416">
                  <c:v>0.28614863849727473</c:v>
                </c:pt>
                <c:pt idx="417">
                  <c:v>0.28571131704833302</c:v>
                </c:pt>
                <c:pt idx="418">
                  <c:v>0.28536590067370415</c:v>
                </c:pt>
                <c:pt idx="419">
                  <c:v>0.28469685707383308</c:v>
                </c:pt>
                <c:pt idx="420">
                  <c:v>0.27834676184966511</c:v>
                </c:pt>
                <c:pt idx="421">
                  <c:v>0.27800944662346488</c:v>
                </c:pt>
                <c:pt idx="422">
                  <c:v>0.27731060287926279</c:v>
                </c:pt>
                <c:pt idx="423">
                  <c:v>0.27664126344774265</c:v>
                </c:pt>
                <c:pt idx="424">
                  <c:v>0.27655752052230032</c:v>
                </c:pt>
                <c:pt idx="425">
                  <c:v>0.27585874270110416</c:v>
                </c:pt>
                <c:pt idx="426">
                  <c:v>0.25809502239386345</c:v>
                </c:pt>
                <c:pt idx="427">
                  <c:v>0.25801346053922214</c:v>
                </c:pt>
                <c:pt idx="428">
                  <c:v>0.2573330108362078</c:v>
                </c:pt>
                <c:pt idx="429">
                  <c:v>0.25664332851229688</c:v>
                </c:pt>
                <c:pt idx="430">
                  <c:v>0.25656173548987782</c:v>
                </c:pt>
                <c:pt idx="431">
                  <c:v>0.25588110702822348</c:v>
                </c:pt>
                <c:pt idx="432">
                  <c:v>0.25145513712846651</c:v>
                </c:pt>
                <c:pt idx="433">
                  <c:v>0.2513741011017207</c:v>
                </c:pt>
                <c:pt idx="434">
                  <c:v>0.25069784104722664</c:v>
                </c:pt>
                <c:pt idx="435">
                  <c:v>0.25000384160103145</c:v>
                </c:pt>
                <c:pt idx="436">
                  <c:v>0.24992275499946545</c:v>
                </c:pt>
                <c:pt idx="437">
                  <c:v>0.24924614968455322</c:v>
                </c:pt>
                <c:pt idx="438">
                  <c:v>0.23278991754885028</c:v>
                </c:pt>
                <c:pt idx="439">
                  <c:v>0.23270768843513431</c:v>
                </c:pt>
                <c:pt idx="440">
                  <c:v>0.23202320144308256</c:v>
                </c:pt>
                <c:pt idx="441">
                  <c:v>0.23133832109905109</c:v>
                </c:pt>
                <c:pt idx="442">
                  <c:v>0.23125605072002983</c:v>
                </c:pt>
                <c:pt idx="443">
                  <c:v>0.23057131617581147</c:v>
                </c:pt>
                <c:pt idx="444">
                  <c:v>0.22615836037449566</c:v>
                </c:pt>
                <c:pt idx="445">
                  <c:v>0.22607628642614491</c:v>
                </c:pt>
                <c:pt idx="446">
                  <c:v>0.22539281281629694</c:v>
                </c:pt>
                <c:pt idx="447">
                  <c:v>0.2247072842402579</c:v>
                </c:pt>
                <c:pt idx="448">
                  <c:v>0.22462514546503518</c:v>
                </c:pt>
                <c:pt idx="449">
                  <c:v>0.22394122267261785</c:v>
                </c:pt>
                <c:pt idx="450">
                  <c:v>0.21750599090102904</c:v>
                </c:pt>
                <c:pt idx="451">
                  <c:v>0.21742318722999823</c:v>
                </c:pt>
                <c:pt idx="452">
                  <c:v>0.21673496490083011</c:v>
                </c:pt>
                <c:pt idx="453">
                  <c:v>0.21605448695012464</c:v>
                </c:pt>
                <c:pt idx="454">
                  <c:v>0.21597163351680293</c:v>
                </c:pt>
                <c:pt idx="455">
                  <c:v>0.21528310477780643</c:v>
                </c:pt>
                <c:pt idx="456">
                  <c:v>0.19753907106800073</c:v>
                </c:pt>
                <c:pt idx="457">
                  <c:v>0.19718376023990727</c:v>
                </c:pt>
                <c:pt idx="458">
                  <c:v>0.19648661537214202</c:v>
                </c:pt>
                <c:pt idx="459">
                  <c:v>0.1960880424641705</c:v>
                </c:pt>
                <c:pt idx="460">
                  <c:v>0.19573242553302811</c:v>
                </c:pt>
                <c:pt idx="461">
                  <c:v>0.19503484629815934</c:v>
                </c:pt>
                <c:pt idx="462">
                  <c:v>0.18179590188828534</c:v>
                </c:pt>
                <c:pt idx="463">
                  <c:v>0.18144635433802334</c:v>
                </c:pt>
                <c:pt idx="464">
                  <c:v>0.18074759078596742</c:v>
                </c:pt>
                <c:pt idx="465">
                  <c:v>0.18034445236812158</c:v>
                </c:pt>
                <c:pt idx="466">
                  <c:v>0.17999466446761439</c:v>
                </c:pt>
                <c:pt idx="467">
                  <c:v>0.17929563248092112</c:v>
                </c:pt>
                <c:pt idx="468">
                  <c:v>0.16211308599089067</c:v>
                </c:pt>
                <c:pt idx="469">
                  <c:v>0.16174812061929003</c:v>
                </c:pt>
                <c:pt idx="470">
                  <c:v>0.16103682155832383</c:v>
                </c:pt>
                <c:pt idx="471">
                  <c:v>0.1606626416686727</c:v>
                </c:pt>
                <c:pt idx="472">
                  <c:v>0.16029720128218825</c:v>
                </c:pt>
                <c:pt idx="473">
                  <c:v>0.15958520835172021</c:v>
                </c:pt>
                <c:pt idx="474">
                  <c:v>0.15649657924870802</c:v>
                </c:pt>
                <c:pt idx="475">
                  <c:v>0.1561417435567837</c:v>
                </c:pt>
                <c:pt idx="476">
                  <c:v>0.15543659408594895</c:v>
                </c:pt>
                <c:pt idx="477">
                  <c:v>0.15477600364359193</c:v>
                </c:pt>
                <c:pt idx="478">
                  <c:v>0.15469020197224473</c:v>
                </c:pt>
                <c:pt idx="479">
                  <c:v>0.15398464885780783</c:v>
                </c:pt>
                <c:pt idx="480">
                  <c:v>0.13654916541620504</c:v>
                </c:pt>
                <c:pt idx="481">
                  <c:v>0.1364606862385474</c:v>
                </c:pt>
                <c:pt idx="482">
                  <c:v>0.13573412544655114</c:v>
                </c:pt>
                <c:pt idx="483">
                  <c:v>0.13509892836662915</c:v>
                </c:pt>
                <c:pt idx="484">
                  <c:v>0.13501029719039165</c:v>
                </c:pt>
                <c:pt idx="485">
                  <c:v>0.13428272230828839</c:v>
                </c:pt>
                <c:pt idx="486">
                  <c:v>0.13299536126839231</c:v>
                </c:pt>
                <c:pt idx="487">
                  <c:v>0.13290648937692121</c:v>
                </c:pt>
                <c:pt idx="488">
                  <c:v>0.13217728148215035</c:v>
                </c:pt>
                <c:pt idx="489">
                  <c:v>0.131545233255251</c:v>
                </c:pt>
                <c:pt idx="490">
                  <c:v>0.13145620060742896</c:v>
                </c:pt>
                <c:pt idx="491">
                  <c:v>0.13072591847357756</c:v>
                </c:pt>
                <c:pt idx="492">
                  <c:v>0.12787519524032903</c:v>
                </c:pt>
                <c:pt idx="493">
                  <c:v>0.12778778456132195</c:v>
                </c:pt>
                <c:pt idx="494">
                  <c:v>0.12707373676057704</c:v>
                </c:pt>
                <c:pt idx="495">
                  <c:v>0.12642402002841535</c:v>
                </c:pt>
                <c:pt idx="496">
                  <c:v>0.12633649518103091</c:v>
                </c:pt>
                <c:pt idx="497">
                  <c:v>0.12562181652391227</c:v>
                </c:pt>
                <c:pt idx="498">
                  <c:v>9.7305181599390805E-2</c:v>
                </c:pt>
                <c:pt idx="499">
                  <c:v>9.6921498769486636E-2</c:v>
                </c:pt>
                <c:pt idx="500">
                  <c:v>9.6175925056438349E-2</c:v>
                </c:pt>
                <c:pt idx="501">
                  <c:v>9.585596119903983E-2</c:v>
                </c:pt>
                <c:pt idx="502">
                  <c:v>9.5471241611403912E-2</c:v>
                </c:pt>
                <c:pt idx="503">
                  <c:v>9.4724280636132613E-2</c:v>
                </c:pt>
                <c:pt idx="504">
                  <c:v>9.2448717998264984E-2</c:v>
                </c:pt>
                <c:pt idx="505">
                  <c:v>9.2357211980495318E-2</c:v>
                </c:pt>
                <c:pt idx="506">
                  <c:v>9.161955748891383E-2</c:v>
                </c:pt>
                <c:pt idx="507">
                  <c:v>9.0998470397731221E-2</c:v>
                </c:pt>
                <c:pt idx="508">
                  <c:v>9.0906734767173883E-2</c:v>
                </c:pt>
                <c:pt idx="509">
                  <c:v>9.0167766508123942E-2</c:v>
                </c:pt>
                <c:pt idx="510">
                  <c:v>7.206260994476453E-2</c:v>
                </c:pt>
                <c:pt idx="511">
                  <c:v>7.1653914285786505E-2</c:v>
                </c:pt>
                <c:pt idx="512">
                  <c:v>7.0873927146792887E-2</c:v>
                </c:pt>
                <c:pt idx="513">
                  <c:v>7.0615943428273056E-2</c:v>
                </c:pt>
                <c:pt idx="514">
                  <c:v>7.0205315919025846E-2</c:v>
                </c:pt>
                <c:pt idx="515">
                  <c:v>6.942268536587691E-2</c:v>
                </c:pt>
                <c:pt idx="516">
                  <c:v>6.688459658556517E-2</c:v>
                </c:pt>
                <c:pt idx="517">
                  <c:v>6.6507064875259855E-2</c:v>
                </c:pt>
                <c:pt idx="518">
                  <c:v>6.5783888586258818E-2</c:v>
                </c:pt>
                <c:pt idx="519">
                  <c:v>6.543485159881629E-2</c:v>
                </c:pt>
                <c:pt idx="520">
                  <c:v>6.5056034033915439E-2</c:v>
                </c:pt>
                <c:pt idx="521">
                  <c:v>6.4331858987753052E-2</c:v>
                </c:pt>
                <c:pt idx="522">
                  <c:v>6.3332212296037915E-2</c:v>
                </c:pt>
                <c:pt idx="523">
                  <c:v>6.2951283065405136E-2</c:v>
                </c:pt>
                <c:pt idx="524">
                  <c:v>6.2225271189276767E-2</c:v>
                </c:pt>
                <c:pt idx="525">
                  <c:v>6.1882755397957255E-2</c:v>
                </c:pt>
                <c:pt idx="526">
                  <c:v>6.1500383893654309E-2</c:v>
                </c:pt>
                <c:pt idx="527">
                  <c:v>6.0773239468502591E-2</c:v>
                </c:pt>
                <c:pt idx="528">
                  <c:v>2.7672939254091027E-2</c:v>
                </c:pt>
                <c:pt idx="529">
                  <c:v>2.7562574558814404E-2</c:v>
                </c:pt>
                <c:pt idx="530">
                  <c:v>2.6765629822914253E-2</c:v>
                </c:pt>
                <c:pt idx="531">
                  <c:v>2.6229388140208486E-2</c:v>
                </c:pt>
                <c:pt idx="532">
                  <c:v>2.6117334250917033E-2</c:v>
                </c:pt>
                <c:pt idx="533">
                  <c:v>2.5313578564424063E-2</c:v>
                </c:pt>
                <c:pt idx="534">
                  <c:v>3.7027429625357219E-3</c:v>
                </c:pt>
                <c:pt idx="535">
                  <c:v>3.4052396547697597E-3</c:v>
                </c:pt>
                <c:pt idx="536">
                  <c:v>3.0667560949102246E-3</c:v>
                </c:pt>
                <c:pt idx="537">
                  <c:v>2.7429096401391777E-3</c:v>
                </c:pt>
                <c:pt idx="538">
                  <c:v>1.4520670753159061E-3</c:v>
                </c:pt>
                <c:pt idx="5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C-4EC5-852C-3557EA0EC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53568"/>
        <c:axId val="55995422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07EC-4EC5-852C-3557EA0EC47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Chart_Data!$B$3</c15:sqref>
                        </c15:formulaRef>
                      </c:ext>
                    </c:extLst>
                    <c:strCache>
                      <c:ptCount val="1"/>
                      <c:pt idx="0">
                        <c:v>Total Energy (MJ)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Chart_Data!$B$4:$B$543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242972131.25133184</c:v>
                      </c:pt>
                      <c:pt idx="1">
                        <c:v>242972131.25133184</c:v>
                      </c:pt>
                      <c:pt idx="2">
                        <c:v>243053059.16917646</c:v>
                      </c:pt>
                      <c:pt idx="3">
                        <c:v>243053059.16917646</c:v>
                      </c:pt>
                      <c:pt idx="4">
                        <c:v>242972131.25133184</c:v>
                      </c:pt>
                      <c:pt idx="5">
                        <c:v>243053059.16917646</c:v>
                      </c:pt>
                      <c:pt idx="6">
                        <c:v>244947900.46284476</c:v>
                      </c:pt>
                      <c:pt idx="7">
                        <c:v>245028828.38068935</c:v>
                      </c:pt>
                      <c:pt idx="8">
                        <c:v>244947900.46284476</c:v>
                      </c:pt>
                      <c:pt idx="9">
                        <c:v>245028828.38068935</c:v>
                      </c:pt>
                      <c:pt idx="10">
                        <c:v>244947900.46284476</c:v>
                      </c:pt>
                      <c:pt idx="11">
                        <c:v>245028828.38068935</c:v>
                      </c:pt>
                      <c:pt idx="12">
                        <c:v>246169183.88350439</c:v>
                      </c:pt>
                      <c:pt idx="13">
                        <c:v>246250111.80134892</c:v>
                      </c:pt>
                      <c:pt idx="14">
                        <c:v>246169183.88350439</c:v>
                      </c:pt>
                      <c:pt idx="15">
                        <c:v>246250111.80134892</c:v>
                      </c:pt>
                      <c:pt idx="16">
                        <c:v>246359545.0463416</c:v>
                      </c:pt>
                      <c:pt idx="17">
                        <c:v>246359545.0463416</c:v>
                      </c:pt>
                      <c:pt idx="18">
                        <c:v>246440472.96418607</c:v>
                      </c:pt>
                      <c:pt idx="19">
                        <c:v>246440472.96418607</c:v>
                      </c:pt>
                      <c:pt idx="20">
                        <c:v>246169183.88350439</c:v>
                      </c:pt>
                      <c:pt idx="21">
                        <c:v>246250111.80134892</c:v>
                      </c:pt>
                      <c:pt idx="22">
                        <c:v>246359545.0463416</c:v>
                      </c:pt>
                      <c:pt idx="23">
                        <c:v>246440472.96418607</c:v>
                      </c:pt>
                      <c:pt idx="24">
                        <c:v>246788834.27095255</c:v>
                      </c:pt>
                      <c:pt idx="25">
                        <c:v>246788834.27095255</c:v>
                      </c:pt>
                      <c:pt idx="26">
                        <c:v>246869762.18879709</c:v>
                      </c:pt>
                      <c:pt idx="27">
                        <c:v>246869762.18879709</c:v>
                      </c:pt>
                      <c:pt idx="28">
                        <c:v>246788834.27095255</c:v>
                      </c:pt>
                      <c:pt idx="29">
                        <c:v>246869762.18879709</c:v>
                      </c:pt>
                      <c:pt idx="30">
                        <c:v>248144953.09501734</c:v>
                      </c:pt>
                      <c:pt idx="31">
                        <c:v>248144953.09501734</c:v>
                      </c:pt>
                      <c:pt idx="32">
                        <c:v>248225881.01286188</c:v>
                      </c:pt>
                      <c:pt idx="33">
                        <c:v>248225881.01286188</c:v>
                      </c:pt>
                      <c:pt idx="34">
                        <c:v>248144953.09501734</c:v>
                      </c:pt>
                      <c:pt idx="35">
                        <c:v>248225881.01286188</c:v>
                      </c:pt>
                      <c:pt idx="36">
                        <c:v>248764603.48246545</c:v>
                      </c:pt>
                      <c:pt idx="37">
                        <c:v>248764603.48246545</c:v>
                      </c:pt>
                      <c:pt idx="38">
                        <c:v>248845531.40031001</c:v>
                      </c:pt>
                      <c:pt idx="39">
                        <c:v>248845531.40031001</c:v>
                      </c:pt>
                      <c:pt idx="40">
                        <c:v>249556597.678514</c:v>
                      </c:pt>
                      <c:pt idx="41">
                        <c:v>249556597.678514</c:v>
                      </c:pt>
                      <c:pt idx="42">
                        <c:v>249637525.59635863</c:v>
                      </c:pt>
                      <c:pt idx="43">
                        <c:v>249637525.59635863</c:v>
                      </c:pt>
                      <c:pt idx="44">
                        <c:v>248764603.48246545</c:v>
                      </c:pt>
                      <c:pt idx="45">
                        <c:v>248845531.40031001</c:v>
                      </c:pt>
                      <c:pt idx="46">
                        <c:v>249556597.678514</c:v>
                      </c:pt>
                      <c:pt idx="47">
                        <c:v>249637525.59635863</c:v>
                      </c:pt>
                      <c:pt idx="48">
                        <c:v>250413791.48762581</c:v>
                      </c:pt>
                      <c:pt idx="49">
                        <c:v>250413791.48762581</c:v>
                      </c:pt>
                      <c:pt idx="50">
                        <c:v>250494719.40547034</c:v>
                      </c:pt>
                      <c:pt idx="51">
                        <c:v>249985886.90312508</c:v>
                      </c:pt>
                      <c:pt idx="52">
                        <c:v>250494719.40547034</c:v>
                      </c:pt>
                      <c:pt idx="53">
                        <c:v>249985886.90312508</c:v>
                      </c:pt>
                      <c:pt idx="54">
                        <c:v>250066814.82096964</c:v>
                      </c:pt>
                      <c:pt idx="55">
                        <c:v>250066814.82096964</c:v>
                      </c:pt>
                      <c:pt idx="56">
                        <c:v>250176248.06596226</c:v>
                      </c:pt>
                      <c:pt idx="57">
                        <c:v>250413791.48762581</c:v>
                      </c:pt>
                      <c:pt idx="58">
                        <c:v>250257175.98380679</c:v>
                      </c:pt>
                      <c:pt idx="59">
                        <c:v>250494719.40547034</c:v>
                      </c:pt>
                      <c:pt idx="60">
                        <c:v>249985886.90312508</c:v>
                      </c:pt>
                      <c:pt idx="61">
                        <c:v>250176248.06596226</c:v>
                      </c:pt>
                      <c:pt idx="62">
                        <c:v>250066814.82096964</c:v>
                      </c:pt>
                      <c:pt idx="63">
                        <c:v>250257175.98380679</c:v>
                      </c:pt>
                      <c:pt idx="64">
                        <c:v>250176248.06596226</c:v>
                      </c:pt>
                      <c:pt idx="65">
                        <c:v>250257175.98380679</c:v>
                      </c:pt>
                      <c:pt idx="66">
                        <c:v>252389560.69913876</c:v>
                      </c:pt>
                      <c:pt idx="67">
                        <c:v>252470488.61698323</c:v>
                      </c:pt>
                      <c:pt idx="68">
                        <c:v>251961656.114638</c:v>
                      </c:pt>
                      <c:pt idx="69">
                        <c:v>252042584.03248259</c:v>
                      </c:pt>
                      <c:pt idx="70">
                        <c:v>252389560.69913876</c:v>
                      </c:pt>
                      <c:pt idx="71">
                        <c:v>252470488.61698323</c:v>
                      </c:pt>
                      <c:pt idx="72">
                        <c:v>251961656.114638</c:v>
                      </c:pt>
                      <c:pt idx="73">
                        <c:v>252042584.03248259</c:v>
                      </c:pt>
                      <c:pt idx="74">
                        <c:v>252389560.69913876</c:v>
                      </c:pt>
                      <c:pt idx="75">
                        <c:v>252470488.61698323</c:v>
                      </c:pt>
                      <c:pt idx="76">
                        <c:v>251961656.114638</c:v>
                      </c:pt>
                      <c:pt idx="77">
                        <c:v>252042584.03248259</c:v>
                      </c:pt>
                      <c:pt idx="78">
                        <c:v>253801205.28263548</c:v>
                      </c:pt>
                      <c:pt idx="79">
                        <c:v>253373300.69813481</c:v>
                      </c:pt>
                      <c:pt idx="80">
                        <c:v>253801205.28263548</c:v>
                      </c:pt>
                      <c:pt idx="81">
                        <c:v>253882133.20048004</c:v>
                      </c:pt>
                      <c:pt idx="82">
                        <c:v>253882133.20048004</c:v>
                      </c:pt>
                      <c:pt idx="83">
                        <c:v>253373300.69813481</c:v>
                      </c:pt>
                      <c:pt idx="84">
                        <c:v>253454228.61597934</c:v>
                      </c:pt>
                      <c:pt idx="85">
                        <c:v>253454228.61597934</c:v>
                      </c:pt>
                      <c:pt idx="86">
                        <c:v>253801205.28263548</c:v>
                      </c:pt>
                      <c:pt idx="87">
                        <c:v>253882133.20048004</c:v>
                      </c:pt>
                      <c:pt idx="88">
                        <c:v>253373300.69813481</c:v>
                      </c:pt>
                      <c:pt idx="89">
                        <c:v>254230494.50724643</c:v>
                      </c:pt>
                      <c:pt idx="90">
                        <c:v>253454228.61597934</c:v>
                      </c:pt>
                      <c:pt idx="91">
                        <c:v>254230494.50724643</c:v>
                      </c:pt>
                      <c:pt idx="92">
                        <c:v>254311422.42509106</c:v>
                      </c:pt>
                      <c:pt idx="93">
                        <c:v>254311422.42509106</c:v>
                      </c:pt>
                      <c:pt idx="94">
                        <c:v>254230494.50724643</c:v>
                      </c:pt>
                      <c:pt idx="95">
                        <c:v>255378902.28412318</c:v>
                      </c:pt>
                      <c:pt idx="96">
                        <c:v>254311422.42509106</c:v>
                      </c:pt>
                      <c:pt idx="97">
                        <c:v>255378902.28412318</c:v>
                      </c:pt>
                      <c:pt idx="98">
                        <c:v>255459830.20196772</c:v>
                      </c:pt>
                      <c:pt idx="99">
                        <c:v>255459830.20196772</c:v>
                      </c:pt>
                      <c:pt idx="100">
                        <c:v>255378902.28412318</c:v>
                      </c:pt>
                      <c:pt idx="101">
                        <c:v>255459830.20196772</c:v>
                      </c:pt>
                      <c:pt idx="102">
                        <c:v>256206263.71875942</c:v>
                      </c:pt>
                      <c:pt idx="103">
                        <c:v>256206263.71875942</c:v>
                      </c:pt>
                      <c:pt idx="104">
                        <c:v>256287191.63660395</c:v>
                      </c:pt>
                      <c:pt idx="105">
                        <c:v>256287191.63660395</c:v>
                      </c:pt>
                      <c:pt idx="106">
                        <c:v>256206263.71875942</c:v>
                      </c:pt>
                      <c:pt idx="107">
                        <c:v>257354671.49563608</c:v>
                      </c:pt>
                      <c:pt idx="108">
                        <c:v>256287191.63660395</c:v>
                      </c:pt>
                      <c:pt idx="109">
                        <c:v>257354671.49563608</c:v>
                      </c:pt>
                      <c:pt idx="110">
                        <c:v>257435599.41348064</c:v>
                      </c:pt>
                      <c:pt idx="111">
                        <c:v>257435599.41348064</c:v>
                      </c:pt>
                      <c:pt idx="112">
                        <c:v>257354671.49563608</c:v>
                      </c:pt>
                      <c:pt idx="113">
                        <c:v>257435599.41348064</c:v>
                      </c:pt>
                      <c:pt idx="114">
                        <c:v>257617908.30225614</c:v>
                      </c:pt>
                      <c:pt idx="115">
                        <c:v>257698836.22010073</c:v>
                      </c:pt>
                      <c:pt idx="116">
                        <c:v>257617908.30225614</c:v>
                      </c:pt>
                      <c:pt idx="117">
                        <c:v>257698836.22010073</c:v>
                      </c:pt>
                      <c:pt idx="118">
                        <c:v>258766316.0791328</c:v>
                      </c:pt>
                      <c:pt idx="119">
                        <c:v>258847243.99697736</c:v>
                      </c:pt>
                      <c:pt idx="120">
                        <c:v>257617908.30225614</c:v>
                      </c:pt>
                      <c:pt idx="121">
                        <c:v>258964549.56064373</c:v>
                      </c:pt>
                      <c:pt idx="122">
                        <c:v>257698836.22010073</c:v>
                      </c:pt>
                      <c:pt idx="123">
                        <c:v>258766316.0791328</c:v>
                      </c:pt>
                      <c:pt idx="124">
                        <c:v>259045477.47848827</c:v>
                      </c:pt>
                      <c:pt idx="125">
                        <c:v>258847243.99697736</c:v>
                      </c:pt>
                      <c:pt idx="126">
                        <c:v>258964549.56064373</c:v>
                      </c:pt>
                      <c:pt idx="127">
                        <c:v>259045477.47848827</c:v>
                      </c:pt>
                      <c:pt idx="128">
                        <c:v>258766316.0791328</c:v>
                      </c:pt>
                      <c:pt idx="129">
                        <c:v>258847243.99697736</c:v>
                      </c:pt>
                      <c:pt idx="130">
                        <c:v>258964549.56064373</c:v>
                      </c:pt>
                      <c:pt idx="131">
                        <c:v>259195605.30374384</c:v>
                      </c:pt>
                      <c:pt idx="132">
                        <c:v>259045477.47848827</c:v>
                      </c:pt>
                      <c:pt idx="133">
                        <c:v>259276533.22158837</c:v>
                      </c:pt>
                      <c:pt idx="134">
                        <c:v>259779364.79252201</c:v>
                      </c:pt>
                      <c:pt idx="135">
                        <c:v>259779364.79252201</c:v>
                      </c:pt>
                      <c:pt idx="136">
                        <c:v>259860292.71036661</c:v>
                      </c:pt>
                      <c:pt idx="137">
                        <c:v>259195605.30374384</c:v>
                      </c:pt>
                      <c:pt idx="138">
                        <c:v>259860292.71036661</c:v>
                      </c:pt>
                      <c:pt idx="139">
                        <c:v>259276533.22158837</c:v>
                      </c:pt>
                      <c:pt idx="140">
                        <c:v>259779364.79252201</c:v>
                      </c:pt>
                      <c:pt idx="141">
                        <c:v>259195605.30374384</c:v>
                      </c:pt>
                      <c:pt idx="142">
                        <c:v>259860292.71036661</c:v>
                      </c:pt>
                      <c:pt idx="143">
                        <c:v>259276533.22158837</c:v>
                      </c:pt>
                      <c:pt idx="144">
                        <c:v>260940318.77215669</c:v>
                      </c:pt>
                      <c:pt idx="145">
                        <c:v>260940318.77215669</c:v>
                      </c:pt>
                      <c:pt idx="146">
                        <c:v>261021246.69000131</c:v>
                      </c:pt>
                      <c:pt idx="147">
                        <c:v>261021246.69000131</c:v>
                      </c:pt>
                      <c:pt idx="148">
                        <c:v>260940318.77215669</c:v>
                      </c:pt>
                      <c:pt idx="149">
                        <c:v>261021246.69000131</c:v>
                      </c:pt>
                      <c:pt idx="150">
                        <c:v>261171374.51525679</c:v>
                      </c:pt>
                      <c:pt idx="151">
                        <c:v>261171374.51525679</c:v>
                      </c:pt>
                      <c:pt idx="152">
                        <c:v>261252302.43310136</c:v>
                      </c:pt>
                      <c:pt idx="153">
                        <c:v>261252302.43310136</c:v>
                      </c:pt>
                      <c:pt idx="154">
                        <c:v>261755134.004035</c:v>
                      </c:pt>
                      <c:pt idx="155">
                        <c:v>261836061.92187959</c:v>
                      </c:pt>
                      <c:pt idx="156">
                        <c:v>261755134.004035</c:v>
                      </c:pt>
                      <c:pt idx="157">
                        <c:v>261836061.92187959</c:v>
                      </c:pt>
                      <c:pt idx="158">
                        <c:v>261171374.51525679</c:v>
                      </c:pt>
                      <c:pt idx="159">
                        <c:v>262351963.35565343</c:v>
                      </c:pt>
                      <c:pt idx="160">
                        <c:v>261252302.43310136</c:v>
                      </c:pt>
                      <c:pt idx="161">
                        <c:v>262351963.35565343</c:v>
                      </c:pt>
                      <c:pt idx="162">
                        <c:v>262432891.273498</c:v>
                      </c:pt>
                      <c:pt idx="163">
                        <c:v>262432891.273498</c:v>
                      </c:pt>
                      <c:pt idx="164">
                        <c:v>261755134.004035</c:v>
                      </c:pt>
                      <c:pt idx="165">
                        <c:v>261836061.92187959</c:v>
                      </c:pt>
                      <c:pt idx="166">
                        <c:v>262351963.35565343</c:v>
                      </c:pt>
                      <c:pt idx="167">
                        <c:v>262432891.273498</c:v>
                      </c:pt>
                      <c:pt idx="168">
                        <c:v>262583019.09875345</c:v>
                      </c:pt>
                      <c:pt idx="169">
                        <c:v>262976417.42469463</c:v>
                      </c:pt>
                      <c:pt idx="170">
                        <c:v>262583019.09875345</c:v>
                      </c:pt>
                      <c:pt idx="171">
                        <c:v>262663947.01659799</c:v>
                      </c:pt>
                      <c:pt idx="172">
                        <c:v>263057345.34253919</c:v>
                      </c:pt>
                      <c:pt idx="173">
                        <c:v>262663947.01659799</c:v>
                      </c:pt>
                      <c:pt idx="174">
                        <c:v>263166778.58753175</c:v>
                      </c:pt>
                      <c:pt idx="175">
                        <c:v>262781252.58026436</c:v>
                      </c:pt>
                      <c:pt idx="176">
                        <c:v>262781252.58026436</c:v>
                      </c:pt>
                      <c:pt idx="177">
                        <c:v>262862180.49810898</c:v>
                      </c:pt>
                      <c:pt idx="178">
                        <c:v>262976417.42469463</c:v>
                      </c:pt>
                      <c:pt idx="179">
                        <c:v>262862180.49810898</c:v>
                      </c:pt>
                      <c:pt idx="180">
                        <c:v>263057345.34253919</c:v>
                      </c:pt>
                      <c:pt idx="181">
                        <c:v>263166778.58753175</c:v>
                      </c:pt>
                      <c:pt idx="182">
                        <c:v>263247706.50537634</c:v>
                      </c:pt>
                      <c:pt idx="183">
                        <c:v>263247706.50537634</c:v>
                      </c:pt>
                      <c:pt idx="184">
                        <c:v>262583019.09875345</c:v>
                      </c:pt>
                      <c:pt idx="185">
                        <c:v>262663947.01659799</c:v>
                      </c:pt>
                      <c:pt idx="186">
                        <c:v>262781252.58026436</c:v>
                      </c:pt>
                      <c:pt idx="187">
                        <c:v>262976417.42469463</c:v>
                      </c:pt>
                      <c:pt idx="188">
                        <c:v>262862180.49810898</c:v>
                      </c:pt>
                      <c:pt idx="189">
                        <c:v>263057345.34253919</c:v>
                      </c:pt>
                      <c:pt idx="190">
                        <c:v>263166778.58753175</c:v>
                      </c:pt>
                      <c:pt idx="191">
                        <c:v>263247706.50537634</c:v>
                      </c:pt>
                      <c:pt idx="192">
                        <c:v>263596067.81214273</c:v>
                      </c:pt>
                      <c:pt idx="193">
                        <c:v>263596067.81214273</c:v>
                      </c:pt>
                      <c:pt idx="194">
                        <c:v>263676995.72998726</c:v>
                      </c:pt>
                      <c:pt idx="195">
                        <c:v>263676995.72998726</c:v>
                      </c:pt>
                      <c:pt idx="196">
                        <c:v>263596067.81214273</c:v>
                      </c:pt>
                      <c:pt idx="197">
                        <c:v>263676995.72998726</c:v>
                      </c:pt>
                      <c:pt idx="198">
                        <c:v>264952186.63620761</c:v>
                      </c:pt>
                      <c:pt idx="199">
                        <c:v>264952186.63620761</c:v>
                      </c:pt>
                      <c:pt idx="200">
                        <c:v>265033114.55405208</c:v>
                      </c:pt>
                      <c:pt idx="201">
                        <c:v>265033114.55405208</c:v>
                      </c:pt>
                      <c:pt idx="202">
                        <c:v>264757021.7917774</c:v>
                      </c:pt>
                      <c:pt idx="203">
                        <c:v>264837949.70962194</c:v>
                      </c:pt>
                      <c:pt idx="204">
                        <c:v>264757021.7917774</c:v>
                      </c:pt>
                      <c:pt idx="205">
                        <c:v>264837949.70962194</c:v>
                      </c:pt>
                      <c:pt idx="206">
                        <c:v>264952186.63620761</c:v>
                      </c:pt>
                      <c:pt idx="207">
                        <c:v>265033114.55405208</c:v>
                      </c:pt>
                      <c:pt idx="208">
                        <c:v>264757021.7917774</c:v>
                      </c:pt>
                      <c:pt idx="209">
                        <c:v>264837949.70962194</c:v>
                      </c:pt>
                      <c:pt idx="210">
                        <c:v>265571837.02365568</c:v>
                      </c:pt>
                      <c:pt idx="211">
                        <c:v>265571837.02365568</c:v>
                      </c:pt>
                      <c:pt idx="212">
                        <c:v>265652764.94150025</c:v>
                      </c:pt>
                      <c:pt idx="213">
                        <c:v>265652764.94150025</c:v>
                      </c:pt>
                      <c:pt idx="214">
                        <c:v>266363831.21970433</c:v>
                      </c:pt>
                      <c:pt idx="215">
                        <c:v>266363831.21970433</c:v>
                      </c:pt>
                      <c:pt idx="216">
                        <c:v>266444759.13754889</c:v>
                      </c:pt>
                      <c:pt idx="217">
                        <c:v>266444759.13754889</c:v>
                      </c:pt>
                      <c:pt idx="218">
                        <c:v>265571837.02365568</c:v>
                      </c:pt>
                      <c:pt idx="219">
                        <c:v>265652764.94150025</c:v>
                      </c:pt>
                      <c:pt idx="220">
                        <c:v>266168666.37527409</c:v>
                      </c:pt>
                      <c:pt idx="221">
                        <c:v>266168666.37527409</c:v>
                      </c:pt>
                      <c:pt idx="222">
                        <c:v>266249594.29311872</c:v>
                      </c:pt>
                      <c:pt idx="223">
                        <c:v>266249594.29311872</c:v>
                      </c:pt>
                      <c:pt idx="224">
                        <c:v>266363831.21970433</c:v>
                      </c:pt>
                      <c:pt idx="225">
                        <c:v>266444759.13754889</c:v>
                      </c:pt>
                      <c:pt idx="226">
                        <c:v>267221025.02881601</c:v>
                      </c:pt>
                      <c:pt idx="227">
                        <c:v>267221025.02881601</c:v>
                      </c:pt>
                      <c:pt idx="228">
                        <c:v>267301952.94666058</c:v>
                      </c:pt>
                      <c:pt idx="229">
                        <c:v>266793120.44431534</c:v>
                      </c:pt>
                      <c:pt idx="230">
                        <c:v>267301952.94666058</c:v>
                      </c:pt>
                      <c:pt idx="231">
                        <c:v>266168666.37527409</c:v>
                      </c:pt>
                      <c:pt idx="232">
                        <c:v>266793120.44431534</c:v>
                      </c:pt>
                      <c:pt idx="233">
                        <c:v>266874048.36215985</c:v>
                      </c:pt>
                      <c:pt idx="234">
                        <c:v>266249594.29311872</c:v>
                      </c:pt>
                      <c:pt idx="235">
                        <c:v>266874048.36215985</c:v>
                      </c:pt>
                      <c:pt idx="236">
                        <c:v>266983481.60715246</c:v>
                      </c:pt>
                      <c:pt idx="237">
                        <c:v>267064409.524997</c:v>
                      </c:pt>
                      <c:pt idx="238">
                        <c:v>267221025.02881601</c:v>
                      </c:pt>
                      <c:pt idx="239">
                        <c:v>267301952.94666058</c:v>
                      </c:pt>
                      <c:pt idx="240">
                        <c:v>266793120.44431534</c:v>
                      </c:pt>
                      <c:pt idx="241">
                        <c:v>266983481.60715246</c:v>
                      </c:pt>
                      <c:pt idx="242">
                        <c:v>266874048.36215985</c:v>
                      </c:pt>
                      <c:pt idx="243">
                        <c:v>267064409.524997</c:v>
                      </c:pt>
                      <c:pt idx="244">
                        <c:v>266983481.60715246</c:v>
                      </c:pt>
                      <c:pt idx="245">
                        <c:v>267064409.524997</c:v>
                      </c:pt>
                      <c:pt idx="246">
                        <c:v>269196794.24032897</c:v>
                      </c:pt>
                      <c:pt idx="247">
                        <c:v>269277722.1581735</c:v>
                      </c:pt>
                      <c:pt idx="248">
                        <c:v>268768889.6558283</c:v>
                      </c:pt>
                      <c:pt idx="249">
                        <c:v>268849817.57367289</c:v>
                      </c:pt>
                      <c:pt idx="250">
                        <c:v>269196794.24032897</c:v>
                      </c:pt>
                      <c:pt idx="251">
                        <c:v>269277722.1581735</c:v>
                      </c:pt>
                      <c:pt idx="252">
                        <c:v>268768889.6558283</c:v>
                      </c:pt>
                      <c:pt idx="253">
                        <c:v>268849817.57367289</c:v>
                      </c:pt>
                      <c:pt idx="254">
                        <c:v>269196794.24032897</c:v>
                      </c:pt>
                      <c:pt idx="255">
                        <c:v>269277722.1581735</c:v>
                      </c:pt>
                      <c:pt idx="256">
                        <c:v>268768889.6558283</c:v>
                      </c:pt>
                      <c:pt idx="257">
                        <c:v>268849817.57367289</c:v>
                      </c:pt>
                      <c:pt idx="258">
                        <c:v>270608438.82382572</c:v>
                      </c:pt>
                      <c:pt idx="259">
                        <c:v>270689366.74167025</c:v>
                      </c:pt>
                      <c:pt idx="260">
                        <c:v>270180534.23932499</c:v>
                      </c:pt>
                      <c:pt idx="261">
                        <c:v>270608438.82382572</c:v>
                      </c:pt>
                      <c:pt idx="262">
                        <c:v>270689366.74167025</c:v>
                      </c:pt>
                      <c:pt idx="263">
                        <c:v>270180534.23932499</c:v>
                      </c:pt>
                      <c:pt idx="264">
                        <c:v>270261462.15716952</c:v>
                      </c:pt>
                      <c:pt idx="265">
                        <c:v>270261462.15716952</c:v>
                      </c:pt>
                      <c:pt idx="266">
                        <c:v>270608438.82382572</c:v>
                      </c:pt>
                      <c:pt idx="267">
                        <c:v>270689366.74167025</c:v>
                      </c:pt>
                      <c:pt idx="268">
                        <c:v>270180534.23932499</c:v>
                      </c:pt>
                      <c:pt idx="269">
                        <c:v>271037728.0484367</c:v>
                      </c:pt>
                      <c:pt idx="270">
                        <c:v>270261462.15716952</c:v>
                      </c:pt>
                      <c:pt idx="271">
                        <c:v>271118655.96628135</c:v>
                      </c:pt>
                      <c:pt idx="272">
                        <c:v>271037728.0484367</c:v>
                      </c:pt>
                      <c:pt idx="273">
                        <c:v>271118655.96628135</c:v>
                      </c:pt>
                      <c:pt idx="274">
                        <c:v>271037728.0484367</c:v>
                      </c:pt>
                      <c:pt idx="275">
                        <c:v>272186135.82531339</c:v>
                      </c:pt>
                      <c:pt idx="276">
                        <c:v>271118655.96628135</c:v>
                      </c:pt>
                      <c:pt idx="277">
                        <c:v>272186135.82531339</c:v>
                      </c:pt>
                      <c:pt idx="278">
                        <c:v>272267063.74315786</c:v>
                      </c:pt>
                      <c:pt idx="279">
                        <c:v>272267063.74315786</c:v>
                      </c:pt>
                      <c:pt idx="280">
                        <c:v>272186135.82531339</c:v>
                      </c:pt>
                      <c:pt idx="281">
                        <c:v>272267063.74315786</c:v>
                      </c:pt>
                      <c:pt idx="282">
                        <c:v>273013497.25994962</c:v>
                      </c:pt>
                      <c:pt idx="283">
                        <c:v>273013497.25994962</c:v>
                      </c:pt>
                      <c:pt idx="284">
                        <c:v>273094425.17779422</c:v>
                      </c:pt>
                      <c:pt idx="285">
                        <c:v>273094425.17779422</c:v>
                      </c:pt>
                      <c:pt idx="286">
                        <c:v>273013497.25994962</c:v>
                      </c:pt>
                      <c:pt idx="287">
                        <c:v>274161905.03682631</c:v>
                      </c:pt>
                      <c:pt idx="288">
                        <c:v>273094425.17779422</c:v>
                      </c:pt>
                      <c:pt idx="289">
                        <c:v>274161905.03682631</c:v>
                      </c:pt>
                      <c:pt idx="290">
                        <c:v>274242832.95467085</c:v>
                      </c:pt>
                      <c:pt idx="291">
                        <c:v>274242832.95467085</c:v>
                      </c:pt>
                      <c:pt idx="292">
                        <c:v>275147524.78051955</c:v>
                      </c:pt>
                      <c:pt idx="293">
                        <c:v>275228452.69836414</c:v>
                      </c:pt>
                      <c:pt idx="294">
                        <c:v>274161905.03682631</c:v>
                      </c:pt>
                      <c:pt idx="295">
                        <c:v>275147524.78051955</c:v>
                      </c:pt>
                      <c:pt idx="296">
                        <c:v>274242832.95467085</c:v>
                      </c:pt>
                      <c:pt idx="297">
                        <c:v>275228452.69836414</c:v>
                      </c:pt>
                      <c:pt idx="298">
                        <c:v>274425141.84344643</c:v>
                      </c:pt>
                      <c:pt idx="299">
                        <c:v>274506069.76129091</c:v>
                      </c:pt>
                      <c:pt idx="300">
                        <c:v>275147524.78051955</c:v>
                      </c:pt>
                      <c:pt idx="301">
                        <c:v>275228452.69836414</c:v>
                      </c:pt>
                      <c:pt idx="302">
                        <c:v>274425141.84344643</c:v>
                      </c:pt>
                      <c:pt idx="303">
                        <c:v>274506069.76129091</c:v>
                      </c:pt>
                      <c:pt idx="304">
                        <c:v>275573549.620323</c:v>
                      </c:pt>
                      <c:pt idx="305">
                        <c:v>275654477.5381676</c:v>
                      </c:pt>
                      <c:pt idx="306">
                        <c:v>275771783.10183394</c:v>
                      </c:pt>
                      <c:pt idx="307">
                        <c:v>274425141.84344643</c:v>
                      </c:pt>
                      <c:pt idx="308">
                        <c:v>275573549.620323</c:v>
                      </c:pt>
                      <c:pt idx="309">
                        <c:v>275852711.01967859</c:v>
                      </c:pt>
                      <c:pt idx="310">
                        <c:v>274506069.76129091</c:v>
                      </c:pt>
                      <c:pt idx="311">
                        <c:v>275654477.5381676</c:v>
                      </c:pt>
                      <c:pt idx="312">
                        <c:v>275771783.10183394</c:v>
                      </c:pt>
                      <c:pt idx="313">
                        <c:v>275852711.01967859</c:v>
                      </c:pt>
                      <c:pt idx="314">
                        <c:v>275573549.620323</c:v>
                      </c:pt>
                      <c:pt idx="315">
                        <c:v>275654477.5381676</c:v>
                      </c:pt>
                      <c:pt idx="316">
                        <c:v>277123293.99203247</c:v>
                      </c:pt>
                      <c:pt idx="317">
                        <c:v>276002838.84493405</c:v>
                      </c:pt>
                      <c:pt idx="318">
                        <c:v>277123293.99203247</c:v>
                      </c:pt>
                      <c:pt idx="319">
                        <c:v>275771783.10183394</c:v>
                      </c:pt>
                      <c:pt idx="320">
                        <c:v>277204221.909877</c:v>
                      </c:pt>
                      <c:pt idx="321">
                        <c:v>276083766.76277864</c:v>
                      </c:pt>
                      <c:pt idx="322">
                        <c:v>277204221.909877</c:v>
                      </c:pt>
                      <c:pt idx="323">
                        <c:v>275852711.01967859</c:v>
                      </c:pt>
                      <c:pt idx="324">
                        <c:v>276002838.84493405</c:v>
                      </c:pt>
                      <c:pt idx="325">
                        <c:v>276083766.76277864</c:v>
                      </c:pt>
                      <c:pt idx="326">
                        <c:v>277123293.99203247</c:v>
                      </c:pt>
                      <c:pt idx="327">
                        <c:v>277204221.909877</c:v>
                      </c:pt>
                      <c:pt idx="328">
                        <c:v>276002838.84493405</c:v>
                      </c:pt>
                      <c:pt idx="329">
                        <c:v>276083766.76277864</c:v>
                      </c:pt>
                      <c:pt idx="330">
                        <c:v>278344577.41269207</c:v>
                      </c:pt>
                      <c:pt idx="331">
                        <c:v>278344577.41269207</c:v>
                      </c:pt>
                      <c:pt idx="332">
                        <c:v>278425505.33053666</c:v>
                      </c:pt>
                      <c:pt idx="333">
                        <c:v>278534938.57552922</c:v>
                      </c:pt>
                      <c:pt idx="334">
                        <c:v>278425505.33053666</c:v>
                      </c:pt>
                      <c:pt idx="335">
                        <c:v>277747552.31334692</c:v>
                      </c:pt>
                      <c:pt idx="336">
                        <c:v>278534938.57552922</c:v>
                      </c:pt>
                      <c:pt idx="337">
                        <c:v>278615866.49337375</c:v>
                      </c:pt>
                      <c:pt idx="338">
                        <c:v>277747552.31334692</c:v>
                      </c:pt>
                      <c:pt idx="339">
                        <c:v>277828480.23119146</c:v>
                      </c:pt>
                      <c:pt idx="340">
                        <c:v>278615866.49337375</c:v>
                      </c:pt>
                      <c:pt idx="341">
                        <c:v>277828480.23119146</c:v>
                      </c:pt>
                      <c:pt idx="342">
                        <c:v>278344577.41269207</c:v>
                      </c:pt>
                      <c:pt idx="343">
                        <c:v>278425505.33053666</c:v>
                      </c:pt>
                      <c:pt idx="344">
                        <c:v>278534938.57552922</c:v>
                      </c:pt>
                      <c:pt idx="345">
                        <c:v>277978608.05644697</c:v>
                      </c:pt>
                      <c:pt idx="346">
                        <c:v>277747552.31334692</c:v>
                      </c:pt>
                      <c:pt idx="347">
                        <c:v>278615866.49337375</c:v>
                      </c:pt>
                      <c:pt idx="348">
                        <c:v>277828480.23119146</c:v>
                      </c:pt>
                      <c:pt idx="349">
                        <c:v>277978608.05644697</c:v>
                      </c:pt>
                      <c:pt idx="350">
                        <c:v>278059535.9742915</c:v>
                      </c:pt>
                      <c:pt idx="351">
                        <c:v>278059535.9742915</c:v>
                      </c:pt>
                      <c:pt idx="352">
                        <c:v>278964227.8001402</c:v>
                      </c:pt>
                      <c:pt idx="353">
                        <c:v>278964227.8001402</c:v>
                      </c:pt>
                      <c:pt idx="354">
                        <c:v>279045155.71798474</c:v>
                      </c:pt>
                      <c:pt idx="355">
                        <c:v>279045155.71798474</c:v>
                      </c:pt>
                      <c:pt idx="356">
                        <c:v>277978608.05644697</c:v>
                      </c:pt>
                      <c:pt idx="357">
                        <c:v>279159196.89684361</c:v>
                      </c:pt>
                      <c:pt idx="358">
                        <c:v>279159196.89684361</c:v>
                      </c:pt>
                      <c:pt idx="359">
                        <c:v>278059535.9742915</c:v>
                      </c:pt>
                      <c:pt idx="360">
                        <c:v>279240124.81468827</c:v>
                      </c:pt>
                      <c:pt idx="361">
                        <c:v>278964227.8001402</c:v>
                      </c:pt>
                      <c:pt idx="362">
                        <c:v>279240124.81468827</c:v>
                      </c:pt>
                      <c:pt idx="363">
                        <c:v>279045155.71798474</c:v>
                      </c:pt>
                      <c:pt idx="364">
                        <c:v>280320346.62420505</c:v>
                      </c:pt>
                      <c:pt idx="365">
                        <c:v>279159196.89684361</c:v>
                      </c:pt>
                      <c:pt idx="366">
                        <c:v>280401274.54204959</c:v>
                      </c:pt>
                      <c:pt idx="367">
                        <c:v>279240124.81468827</c:v>
                      </c:pt>
                      <c:pt idx="368">
                        <c:v>279390252.63994372</c:v>
                      </c:pt>
                      <c:pt idx="369">
                        <c:v>279390252.63994372</c:v>
                      </c:pt>
                      <c:pt idx="370">
                        <c:v>279471180.55778831</c:v>
                      </c:pt>
                      <c:pt idx="371">
                        <c:v>280320346.62420505</c:v>
                      </c:pt>
                      <c:pt idx="372">
                        <c:v>279471180.55778831</c:v>
                      </c:pt>
                      <c:pt idx="373">
                        <c:v>280401274.54204959</c:v>
                      </c:pt>
                      <c:pt idx="374">
                        <c:v>279588486.12145466</c:v>
                      </c:pt>
                      <c:pt idx="375">
                        <c:v>279588486.12145466</c:v>
                      </c:pt>
                      <c:pt idx="376">
                        <c:v>279669414.03929919</c:v>
                      </c:pt>
                      <c:pt idx="377">
                        <c:v>279669414.03929919</c:v>
                      </c:pt>
                      <c:pt idx="378">
                        <c:v>280320346.62420505</c:v>
                      </c:pt>
                      <c:pt idx="379">
                        <c:v>279390252.63994372</c:v>
                      </c:pt>
                      <c:pt idx="380">
                        <c:v>280401274.54204959</c:v>
                      </c:pt>
                      <c:pt idx="381">
                        <c:v>279471180.55778831</c:v>
                      </c:pt>
                      <c:pt idx="382">
                        <c:v>279588486.12145466</c:v>
                      </c:pt>
                      <c:pt idx="383">
                        <c:v>279669414.03929919</c:v>
                      </c:pt>
                      <c:pt idx="384">
                        <c:v>280939997.01165313</c:v>
                      </c:pt>
                      <c:pt idx="385">
                        <c:v>281020924.92949766</c:v>
                      </c:pt>
                      <c:pt idx="386">
                        <c:v>280939997.01165313</c:v>
                      </c:pt>
                      <c:pt idx="387">
                        <c:v>281731991.20770174</c:v>
                      </c:pt>
                      <c:pt idx="388">
                        <c:v>281020924.92949766</c:v>
                      </c:pt>
                      <c:pt idx="389">
                        <c:v>281812919.12554622</c:v>
                      </c:pt>
                      <c:pt idx="390">
                        <c:v>281731991.20770174</c:v>
                      </c:pt>
                      <c:pt idx="391">
                        <c:v>281812919.12554622</c:v>
                      </c:pt>
                      <c:pt idx="392">
                        <c:v>280939997.01165313</c:v>
                      </c:pt>
                      <c:pt idx="393">
                        <c:v>281020924.92949766</c:v>
                      </c:pt>
                      <c:pt idx="394">
                        <c:v>281731991.20770174</c:v>
                      </c:pt>
                      <c:pt idx="395">
                        <c:v>282589185.0168134</c:v>
                      </c:pt>
                      <c:pt idx="396">
                        <c:v>281812919.12554622</c:v>
                      </c:pt>
                      <c:pt idx="397">
                        <c:v>282670112.93465799</c:v>
                      </c:pt>
                      <c:pt idx="398">
                        <c:v>282161280.43231273</c:v>
                      </c:pt>
                      <c:pt idx="399">
                        <c:v>282242208.35015732</c:v>
                      </c:pt>
                      <c:pt idx="400">
                        <c:v>282589185.0168134</c:v>
                      </c:pt>
                      <c:pt idx="401">
                        <c:v>281564255.33296758</c:v>
                      </c:pt>
                      <c:pt idx="402">
                        <c:v>282670112.93465799</c:v>
                      </c:pt>
                      <c:pt idx="403">
                        <c:v>281645183.25081223</c:v>
                      </c:pt>
                      <c:pt idx="404">
                        <c:v>282161280.43231273</c:v>
                      </c:pt>
                      <c:pt idx="405">
                        <c:v>282351641.59514987</c:v>
                      </c:pt>
                      <c:pt idx="406">
                        <c:v>282242208.35015732</c:v>
                      </c:pt>
                      <c:pt idx="407">
                        <c:v>282351641.59514987</c:v>
                      </c:pt>
                      <c:pt idx="408">
                        <c:v>282432569.51299447</c:v>
                      </c:pt>
                      <c:pt idx="409">
                        <c:v>281564255.33296758</c:v>
                      </c:pt>
                      <c:pt idx="410">
                        <c:v>282432569.51299447</c:v>
                      </c:pt>
                      <c:pt idx="411">
                        <c:v>281645183.25081223</c:v>
                      </c:pt>
                      <c:pt idx="412">
                        <c:v>282589185.0168134</c:v>
                      </c:pt>
                      <c:pt idx="413">
                        <c:v>282670112.93465799</c:v>
                      </c:pt>
                      <c:pt idx="414">
                        <c:v>282161280.43231273</c:v>
                      </c:pt>
                      <c:pt idx="415">
                        <c:v>282242208.35015732</c:v>
                      </c:pt>
                      <c:pt idx="416">
                        <c:v>282351641.59514987</c:v>
                      </c:pt>
                      <c:pt idx="417">
                        <c:v>281564255.33296758</c:v>
                      </c:pt>
                      <c:pt idx="418">
                        <c:v>282432569.51299447</c:v>
                      </c:pt>
                      <c:pt idx="419">
                        <c:v>281645183.25081223</c:v>
                      </c:pt>
                      <c:pt idx="420">
                        <c:v>282975899.91646433</c:v>
                      </c:pt>
                      <c:pt idx="421">
                        <c:v>282975899.91646433</c:v>
                      </c:pt>
                      <c:pt idx="422">
                        <c:v>283056827.83430886</c:v>
                      </c:pt>
                      <c:pt idx="423">
                        <c:v>283056827.83430886</c:v>
                      </c:pt>
                      <c:pt idx="424">
                        <c:v>284564954.22832638</c:v>
                      </c:pt>
                      <c:pt idx="425">
                        <c:v>284564954.22832638</c:v>
                      </c:pt>
                      <c:pt idx="426">
                        <c:v>284645882.14617097</c:v>
                      </c:pt>
                      <c:pt idx="427">
                        <c:v>284137049.64382571</c:v>
                      </c:pt>
                      <c:pt idx="428">
                        <c:v>284645882.14617097</c:v>
                      </c:pt>
                      <c:pt idx="429">
                        <c:v>284137049.64382571</c:v>
                      </c:pt>
                      <c:pt idx="430">
                        <c:v>284217977.5616703</c:v>
                      </c:pt>
                      <c:pt idx="431">
                        <c:v>284217977.5616703</c:v>
                      </c:pt>
                      <c:pt idx="432">
                        <c:v>282975899.91646433</c:v>
                      </c:pt>
                      <c:pt idx="433">
                        <c:v>283056827.83430886</c:v>
                      </c:pt>
                      <c:pt idx="434">
                        <c:v>284564954.22832638</c:v>
                      </c:pt>
                      <c:pt idx="435">
                        <c:v>284645882.14617097</c:v>
                      </c:pt>
                      <c:pt idx="436">
                        <c:v>284137049.64382571</c:v>
                      </c:pt>
                      <c:pt idx="437">
                        <c:v>284217977.5616703</c:v>
                      </c:pt>
                      <c:pt idx="438">
                        <c:v>285976598.81182313</c:v>
                      </c:pt>
                      <c:pt idx="439">
                        <c:v>285976598.81182313</c:v>
                      </c:pt>
                      <c:pt idx="440">
                        <c:v>286057526.72966772</c:v>
                      </c:pt>
                      <c:pt idx="441">
                        <c:v>285548694.2273224</c:v>
                      </c:pt>
                      <c:pt idx="442">
                        <c:v>286057526.72966772</c:v>
                      </c:pt>
                      <c:pt idx="443">
                        <c:v>285548694.2273224</c:v>
                      </c:pt>
                      <c:pt idx="444">
                        <c:v>285629622.14516693</c:v>
                      </c:pt>
                      <c:pt idx="445">
                        <c:v>285629622.14516693</c:v>
                      </c:pt>
                      <c:pt idx="446">
                        <c:v>285976598.81182313</c:v>
                      </c:pt>
                      <c:pt idx="447">
                        <c:v>286057526.72966772</c:v>
                      </c:pt>
                      <c:pt idx="448">
                        <c:v>285548694.2273224</c:v>
                      </c:pt>
                      <c:pt idx="449">
                        <c:v>285629622.14516693</c:v>
                      </c:pt>
                      <c:pt idx="450">
                        <c:v>286405888.03643411</c:v>
                      </c:pt>
                      <c:pt idx="451">
                        <c:v>286405888.03643411</c:v>
                      </c:pt>
                      <c:pt idx="452">
                        <c:v>286486815.95427865</c:v>
                      </c:pt>
                      <c:pt idx="453">
                        <c:v>286486815.95427865</c:v>
                      </c:pt>
                      <c:pt idx="454">
                        <c:v>286405888.03643411</c:v>
                      </c:pt>
                      <c:pt idx="455">
                        <c:v>286486815.95427865</c:v>
                      </c:pt>
                      <c:pt idx="456">
                        <c:v>287554295.8133108</c:v>
                      </c:pt>
                      <c:pt idx="457">
                        <c:v>287635223.73115528</c:v>
                      </c:pt>
                      <c:pt idx="458">
                        <c:v>287554295.8133108</c:v>
                      </c:pt>
                      <c:pt idx="459">
                        <c:v>287635223.73115528</c:v>
                      </c:pt>
                      <c:pt idx="460">
                        <c:v>287554295.8133108</c:v>
                      </c:pt>
                      <c:pt idx="461">
                        <c:v>287635223.73115528</c:v>
                      </c:pt>
                      <c:pt idx="462">
                        <c:v>288381657.24794716</c:v>
                      </c:pt>
                      <c:pt idx="463">
                        <c:v>288462585.16579169</c:v>
                      </c:pt>
                      <c:pt idx="464">
                        <c:v>288381657.24794716</c:v>
                      </c:pt>
                      <c:pt idx="465">
                        <c:v>288462585.16579169</c:v>
                      </c:pt>
                      <c:pt idx="466">
                        <c:v>289530065.02482373</c:v>
                      </c:pt>
                      <c:pt idx="467">
                        <c:v>289610992.94266832</c:v>
                      </c:pt>
                      <c:pt idx="468">
                        <c:v>288381657.24794716</c:v>
                      </c:pt>
                      <c:pt idx="469">
                        <c:v>289530065.02482373</c:v>
                      </c:pt>
                      <c:pt idx="470">
                        <c:v>288462585.16579169</c:v>
                      </c:pt>
                      <c:pt idx="471">
                        <c:v>289610992.94266832</c:v>
                      </c:pt>
                      <c:pt idx="472">
                        <c:v>289793301.83144385</c:v>
                      </c:pt>
                      <c:pt idx="473">
                        <c:v>289530065.02482373</c:v>
                      </c:pt>
                      <c:pt idx="474">
                        <c:v>289610992.94266832</c:v>
                      </c:pt>
                      <c:pt idx="475">
                        <c:v>289793301.83144385</c:v>
                      </c:pt>
                      <c:pt idx="476">
                        <c:v>289874229.74928838</c:v>
                      </c:pt>
                      <c:pt idx="477">
                        <c:v>289874229.74928838</c:v>
                      </c:pt>
                      <c:pt idx="478">
                        <c:v>289793301.83144385</c:v>
                      </c:pt>
                      <c:pt idx="479">
                        <c:v>290941709.60832042</c:v>
                      </c:pt>
                      <c:pt idx="480">
                        <c:v>290941709.60832042</c:v>
                      </c:pt>
                      <c:pt idx="481">
                        <c:v>289874229.74928838</c:v>
                      </c:pt>
                      <c:pt idx="482">
                        <c:v>291022637.52616495</c:v>
                      </c:pt>
                      <c:pt idx="483">
                        <c:v>291022637.52616495</c:v>
                      </c:pt>
                      <c:pt idx="484">
                        <c:v>291139943.08983135</c:v>
                      </c:pt>
                      <c:pt idx="485">
                        <c:v>291139943.08983135</c:v>
                      </c:pt>
                      <c:pt idx="486">
                        <c:v>291220871.00767601</c:v>
                      </c:pt>
                      <c:pt idx="487">
                        <c:v>291220871.00767601</c:v>
                      </c:pt>
                      <c:pt idx="488">
                        <c:v>290941709.60832042</c:v>
                      </c:pt>
                      <c:pt idx="489">
                        <c:v>291022637.52616495</c:v>
                      </c:pt>
                      <c:pt idx="490">
                        <c:v>291139943.08983135</c:v>
                      </c:pt>
                      <c:pt idx="491">
                        <c:v>291220871.00767601</c:v>
                      </c:pt>
                      <c:pt idx="492">
                        <c:v>291370998.8329314</c:v>
                      </c:pt>
                      <c:pt idx="493">
                        <c:v>291370998.8329314</c:v>
                      </c:pt>
                      <c:pt idx="494">
                        <c:v>291451926.75077593</c:v>
                      </c:pt>
                      <c:pt idx="495">
                        <c:v>291451926.75077593</c:v>
                      </c:pt>
                      <c:pt idx="496">
                        <c:v>291370998.8329314</c:v>
                      </c:pt>
                      <c:pt idx="497">
                        <c:v>291451926.75077593</c:v>
                      </c:pt>
                      <c:pt idx="498">
                        <c:v>293115712.30134428</c:v>
                      </c:pt>
                      <c:pt idx="499">
                        <c:v>293196640.21918899</c:v>
                      </c:pt>
                      <c:pt idx="500">
                        <c:v>293115712.30134428</c:v>
                      </c:pt>
                      <c:pt idx="501">
                        <c:v>293196640.21918899</c:v>
                      </c:pt>
                      <c:pt idx="502">
                        <c:v>293346768.04444438</c:v>
                      </c:pt>
                      <c:pt idx="503">
                        <c:v>293346768.04444438</c:v>
                      </c:pt>
                      <c:pt idx="504">
                        <c:v>293427695.96228898</c:v>
                      </c:pt>
                      <c:pt idx="505">
                        <c:v>293427695.96228898</c:v>
                      </c:pt>
                      <c:pt idx="506">
                        <c:v>293115712.30134428</c:v>
                      </c:pt>
                      <c:pt idx="507">
                        <c:v>293196640.21918899</c:v>
                      </c:pt>
                      <c:pt idx="508">
                        <c:v>293346768.04444438</c:v>
                      </c:pt>
                      <c:pt idx="509">
                        <c:v>293427695.96228898</c:v>
                      </c:pt>
                      <c:pt idx="510">
                        <c:v>294527356.88484108</c:v>
                      </c:pt>
                      <c:pt idx="511">
                        <c:v>294608284.80268568</c:v>
                      </c:pt>
                      <c:pt idx="512">
                        <c:v>294527356.88484108</c:v>
                      </c:pt>
                      <c:pt idx="513">
                        <c:v>294608284.80268568</c:v>
                      </c:pt>
                      <c:pt idx="514">
                        <c:v>294758412.62794113</c:v>
                      </c:pt>
                      <c:pt idx="515">
                        <c:v>294527356.88484108</c:v>
                      </c:pt>
                      <c:pt idx="516">
                        <c:v>294839340.54578561</c:v>
                      </c:pt>
                      <c:pt idx="517">
                        <c:v>294608284.80268568</c:v>
                      </c:pt>
                      <c:pt idx="518">
                        <c:v>294956646.10945207</c:v>
                      </c:pt>
                      <c:pt idx="519">
                        <c:v>294758412.62794113</c:v>
                      </c:pt>
                      <c:pt idx="520">
                        <c:v>295037574.02729666</c:v>
                      </c:pt>
                      <c:pt idx="521">
                        <c:v>294839340.54578561</c:v>
                      </c:pt>
                      <c:pt idx="522">
                        <c:v>294956646.10945207</c:v>
                      </c:pt>
                      <c:pt idx="523">
                        <c:v>295037574.02729666</c:v>
                      </c:pt>
                      <c:pt idx="524">
                        <c:v>294758412.62794113</c:v>
                      </c:pt>
                      <c:pt idx="525">
                        <c:v>294839340.54578561</c:v>
                      </c:pt>
                      <c:pt idx="526">
                        <c:v>294956646.10945207</c:v>
                      </c:pt>
                      <c:pt idx="527">
                        <c:v>295037574.02729666</c:v>
                      </c:pt>
                      <c:pt idx="528">
                        <c:v>296932415.32096499</c:v>
                      </c:pt>
                      <c:pt idx="529">
                        <c:v>296932415.32096499</c:v>
                      </c:pt>
                      <c:pt idx="530">
                        <c:v>297013343.23880959</c:v>
                      </c:pt>
                      <c:pt idx="531">
                        <c:v>297013343.23880959</c:v>
                      </c:pt>
                      <c:pt idx="532">
                        <c:v>296932415.32096499</c:v>
                      </c:pt>
                      <c:pt idx="533">
                        <c:v>297013343.23880959</c:v>
                      </c:pt>
                      <c:pt idx="534">
                        <c:v>298344059.90446174</c:v>
                      </c:pt>
                      <c:pt idx="535">
                        <c:v>298344059.90446174</c:v>
                      </c:pt>
                      <c:pt idx="536">
                        <c:v>298424987.82230633</c:v>
                      </c:pt>
                      <c:pt idx="537">
                        <c:v>298424987.82230633</c:v>
                      </c:pt>
                      <c:pt idx="538">
                        <c:v>298344059.90446174</c:v>
                      </c:pt>
                      <c:pt idx="539">
                        <c:v>298424987.82230633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07EC-4EC5-852C-3557EA0EC476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7EC-4EC5-852C-3557EA0EC476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07EC-4EC5-852C-3557EA0EC476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07EC-4EC5-852C-3557EA0EC476}"/>
                  </c:ext>
                </c:extLst>
              </c15:ser>
            </c15:filteredLineSeries>
          </c:ext>
        </c:extLst>
      </c:lineChart>
      <c:catAx>
        <c:axId val="559953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4224"/>
        <c:crosses val="autoZero"/>
        <c:auto val="1"/>
        <c:lblAlgn val="ctr"/>
        <c:lblOffset val="100"/>
        <c:noMultiLvlLbl val="0"/>
      </c:catAx>
      <c:valAx>
        <c:axId val="55995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Chart_Data!$T$3</c:f>
              <c:strCache>
                <c:ptCount val="1"/>
                <c:pt idx="0">
                  <c:v>Performance Score Variation - Net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Chart_Data!$T$4:$T$543</c:f>
              <c:numCache>
                <c:formatCode>General</c:formatCode>
                <c:ptCount val="540"/>
                <c:pt idx="0">
                  <c:v>0.79476113418887284</c:v>
                </c:pt>
                <c:pt idx="1">
                  <c:v>0.79453897295710674</c:v>
                </c:pt>
                <c:pt idx="2">
                  <c:v>0.79414670281556909</c:v>
                </c:pt>
                <c:pt idx="3">
                  <c:v>0.79392539015533037</c:v>
                </c:pt>
                <c:pt idx="4">
                  <c:v>0.79234388088944685</c:v>
                </c:pt>
                <c:pt idx="5">
                  <c:v>0.79173904504118575</c:v>
                </c:pt>
                <c:pt idx="6">
                  <c:v>0.76831130786935509</c:v>
                </c:pt>
                <c:pt idx="7">
                  <c:v>0.76773924410655359</c:v>
                </c:pt>
                <c:pt idx="8">
                  <c:v>0.76724168637173096</c:v>
                </c:pt>
                <c:pt idx="9">
                  <c:v>0.76667321759737361</c:v>
                </c:pt>
                <c:pt idx="10">
                  <c:v>0.76481713618479086</c:v>
                </c:pt>
                <c:pt idx="11">
                  <c:v>0.76425722320485068</c:v>
                </c:pt>
                <c:pt idx="12">
                  <c:v>0.75743019115563381</c:v>
                </c:pt>
                <c:pt idx="13">
                  <c:v>0.75733493372999716</c:v>
                </c:pt>
                <c:pt idx="14">
                  <c:v>0.75732541368132578</c:v>
                </c:pt>
                <c:pt idx="15">
                  <c:v>0.75723007841533341</c:v>
                </c:pt>
                <c:pt idx="16">
                  <c:v>0.75629837268612254</c:v>
                </c:pt>
                <c:pt idx="17">
                  <c:v>0.75619281749585077</c:v>
                </c:pt>
                <c:pt idx="18">
                  <c:v>0.7549099269411601</c:v>
                </c:pt>
                <c:pt idx="19">
                  <c:v>0.75391031451345858</c:v>
                </c:pt>
                <c:pt idx="20">
                  <c:v>0.75357953806609612</c:v>
                </c:pt>
                <c:pt idx="21">
                  <c:v>0.75334289796572829</c:v>
                </c:pt>
                <c:pt idx="22">
                  <c:v>0.75165429723560528</c:v>
                </c:pt>
                <c:pt idx="23">
                  <c:v>0.75109459526474376</c:v>
                </c:pt>
                <c:pt idx="24">
                  <c:v>0.74977919559446682</c:v>
                </c:pt>
                <c:pt idx="25">
                  <c:v>0.74917742293554812</c:v>
                </c:pt>
                <c:pt idx="26">
                  <c:v>0.74877938054975268</c:v>
                </c:pt>
                <c:pt idx="27">
                  <c:v>0.748180998366197</c:v>
                </c:pt>
                <c:pt idx="28">
                  <c:v>0.74652755708310925</c:v>
                </c:pt>
                <c:pt idx="29">
                  <c:v>0.74593729270801545</c:v>
                </c:pt>
                <c:pt idx="30">
                  <c:v>0.73979145486291453</c:v>
                </c:pt>
                <c:pt idx="31">
                  <c:v>0.73959579801245623</c:v>
                </c:pt>
                <c:pt idx="32">
                  <c:v>0.73913581035672016</c:v>
                </c:pt>
                <c:pt idx="33">
                  <c:v>0.73894093894513024</c:v>
                </c:pt>
                <c:pt idx="34">
                  <c:v>0.73774206387848162</c:v>
                </c:pt>
                <c:pt idx="35">
                  <c:v>0.73709497691338599</c:v>
                </c:pt>
                <c:pt idx="36">
                  <c:v>0.7351762820051595</c:v>
                </c:pt>
                <c:pt idx="37">
                  <c:v>0.73512904890402342</c:v>
                </c:pt>
                <c:pt idx="38">
                  <c:v>0.73502838971020912</c:v>
                </c:pt>
                <c:pt idx="39">
                  <c:v>0.73498121116464843</c:v>
                </c:pt>
                <c:pt idx="40">
                  <c:v>0.73456836638258094</c:v>
                </c:pt>
                <c:pt idx="41">
                  <c:v>0.73442144540785959</c:v>
                </c:pt>
                <c:pt idx="42">
                  <c:v>0.73374901330495979</c:v>
                </c:pt>
                <c:pt idx="43">
                  <c:v>0.73360011455249541</c:v>
                </c:pt>
                <c:pt idx="44">
                  <c:v>0.73314847174809084</c:v>
                </c:pt>
                <c:pt idx="45">
                  <c:v>0.73299922776964099</c:v>
                </c:pt>
                <c:pt idx="46">
                  <c:v>0.73176405360098939</c:v>
                </c:pt>
                <c:pt idx="47">
                  <c:v>0.73161424035074485</c:v>
                </c:pt>
                <c:pt idx="48">
                  <c:v>0.72544639430583091</c:v>
                </c:pt>
                <c:pt idx="49">
                  <c:v>0.72484657194120117</c:v>
                </c:pt>
                <c:pt idx="50">
                  <c:v>0.7247958608888444</c:v>
                </c:pt>
                <c:pt idx="51">
                  <c:v>0.72465764210950789</c:v>
                </c:pt>
                <c:pt idx="52">
                  <c:v>0.72370490364241291</c:v>
                </c:pt>
                <c:pt idx="53">
                  <c:v>0.72348908695714098</c:v>
                </c:pt>
                <c:pt idx="54">
                  <c:v>0.72347633211426154</c:v>
                </c:pt>
                <c:pt idx="55">
                  <c:v>0.72328710335251356</c:v>
                </c:pt>
                <c:pt idx="56">
                  <c:v>0.72314314731470075</c:v>
                </c:pt>
                <c:pt idx="57">
                  <c:v>0.72292797040852419</c:v>
                </c:pt>
                <c:pt idx="58">
                  <c:v>0.72145600561067813</c:v>
                </c:pt>
                <c:pt idx="59">
                  <c:v>0.72090126188467374</c:v>
                </c:pt>
                <c:pt idx="60">
                  <c:v>0.71814946513627276</c:v>
                </c:pt>
                <c:pt idx="61">
                  <c:v>0.71753729363262275</c:v>
                </c:pt>
                <c:pt idx="62">
                  <c:v>0.71731340194519322</c:v>
                </c:pt>
                <c:pt idx="63">
                  <c:v>0.7172401947890571</c:v>
                </c:pt>
                <c:pt idx="64">
                  <c:v>0.71722352739932138</c:v>
                </c:pt>
                <c:pt idx="65">
                  <c:v>0.71694494821945964</c:v>
                </c:pt>
                <c:pt idx="66">
                  <c:v>0.7168556785475716</c:v>
                </c:pt>
                <c:pt idx="67">
                  <c:v>0.71663144451573502</c:v>
                </c:pt>
                <c:pt idx="68">
                  <c:v>0.716074869688889</c:v>
                </c:pt>
                <c:pt idx="69">
                  <c:v>0.7159871848327779</c:v>
                </c:pt>
                <c:pt idx="70">
                  <c:v>0.71521015680738476</c:v>
                </c:pt>
                <c:pt idx="71">
                  <c:v>0.71460943445508385</c:v>
                </c:pt>
                <c:pt idx="72">
                  <c:v>0.71244943374996583</c:v>
                </c:pt>
                <c:pt idx="73">
                  <c:v>0.71239515259402997</c:v>
                </c:pt>
                <c:pt idx="74">
                  <c:v>0.71236296206469296</c:v>
                </c:pt>
                <c:pt idx="75">
                  <c:v>0.7123088211171078</c:v>
                </c:pt>
                <c:pt idx="76">
                  <c:v>0.71147645721517649</c:v>
                </c:pt>
                <c:pt idx="77">
                  <c:v>0.71142381590712878</c:v>
                </c:pt>
                <c:pt idx="78">
                  <c:v>0.71091851989995425</c:v>
                </c:pt>
                <c:pt idx="79">
                  <c:v>0.710714068856798</c:v>
                </c:pt>
                <c:pt idx="80">
                  <c:v>0.71036277622280386</c:v>
                </c:pt>
                <c:pt idx="81">
                  <c:v>0.71015890869335929</c:v>
                </c:pt>
                <c:pt idx="82">
                  <c:v>0.70879599028242202</c:v>
                </c:pt>
                <c:pt idx="83">
                  <c:v>0.70824665752798499</c:v>
                </c:pt>
                <c:pt idx="84">
                  <c:v>0.70655733703824497</c:v>
                </c:pt>
                <c:pt idx="85">
                  <c:v>0.70642193675371712</c:v>
                </c:pt>
                <c:pt idx="86">
                  <c:v>0.70631829705777682</c:v>
                </c:pt>
                <c:pt idx="87">
                  <c:v>0.70618286789383211</c:v>
                </c:pt>
                <c:pt idx="88">
                  <c:v>0.705978910282688</c:v>
                </c:pt>
                <c:pt idx="89">
                  <c:v>0.7053859592092997</c:v>
                </c:pt>
                <c:pt idx="90">
                  <c:v>0.70512250277538757</c:v>
                </c:pt>
                <c:pt idx="91">
                  <c:v>0.70509754384458612</c:v>
                </c:pt>
                <c:pt idx="92">
                  <c:v>0.70485843347949961</c:v>
                </c:pt>
                <c:pt idx="93">
                  <c:v>0.70453261971269054</c:v>
                </c:pt>
                <c:pt idx="94">
                  <c:v>0.70321841026915999</c:v>
                </c:pt>
                <c:pt idx="95">
                  <c:v>0.70263574214413249</c:v>
                </c:pt>
                <c:pt idx="96">
                  <c:v>0.70056598627446909</c:v>
                </c:pt>
                <c:pt idx="97">
                  <c:v>0.70055457935963295</c:v>
                </c:pt>
                <c:pt idx="98">
                  <c:v>0.70018542497662239</c:v>
                </c:pt>
                <c:pt idx="99">
                  <c:v>0.70017459019652617</c:v>
                </c:pt>
                <c:pt idx="100">
                  <c:v>0.69931565133951923</c:v>
                </c:pt>
                <c:pt idx="101">
                  <c:v>0.69930614402449964</c:v>
                </c:pt>
                <c:pt idx="102">
                  <c:v>0.68888967055682659</c:v>
                </c:pt>
                <c:pt idx="103">
                  <c:v>0.68869591850353484</c:v>
                </c:pt>
                <c:pt idx="104">
                  <c:v>0.68831371039177336</c:v>
                </c:pt>
                <c:pt idx="105">
                  <c:v>0.68812063582050542</c:v>
                </c:pt>
                <c:pt idx="106">
                  <c:v>0.68691254243217559</c:v>
                </c:pt>
                <c:pt idx="107">
                  <c:v>0.6863437824740275</c:v>
                </c:pt>
                <c:pt idx="108">
                  <c:v>0.68147412106952898</c:v>
                </c:pt>
                <c:pt idx="109">
                  <c:v>0.68134078845137647</c:v>
                </c:pt>
                <c:pt idx="110">
                  <c:v>0.68121164748836194</c:v>
                </c:pt>
                <c:pt idx="111">
                  <c:v>0.68107827685495637</c:v>
                </c:pt>
                <c:pt idx="112">
                  <c:v>0.68081368694178157</c:v>
                </c:pt>
                <c:pt idx="113">
                  <c:v>0.68077680096759452</c:v>
                </c:pt>
                <c:pt idx="114">
                  <c:v>0.68072425805478076</c:v>
                </c:pt>
                <c:pt idx="115">
                  <c:v>0.68068723806723552</c:v>
                </c:pt>
                <c:pt idx="116">
                  <c:v>0.68006149692481721</c:v>
                </c:pt>
                <c:pt idx="117">
                  <c:v>0.6798426359137909</c:v>
                </c:pt>
                <c:pt idx="118">
                  <c:v>0.6798043322793349</c:v>
                </c:pt>
                <c:pt idx="119">
                  <c:v>0.67979888086818063</c:v>
                </c:pt>
                <c:pt idx="120">
                  <c:v>0.67476709351677089</c:v>
                </c:pt>
                <c:pt idx="121">
                  <c:v>0.67469880821407902</c:v>
                </c:pt>
                <c:pt idx="122">
                  <c:v>0.67467517787136178</c:v>
                </c:pt>
                <c:pt idx="123">
                  <c:v>0.67460675934801151</c:v>
                </c:pt>
                <c:pt idx="124">
                  <c:v>0.67377544029966363</c:v>
                </c:pt>
                <c:pt idx="125">
                  <c:v>0.67370578813006599</c:v>
                </c:pt>
                <c:pt idx="126">
                  <c:v>0.67117978656209698</c:v>
                </c:pt>
                <c:pt idx="127">
                  <c:v>0.67089158601244159</c:v>
                </c:pt>
                <c:pt idx="128">
                  <c:v>0.67046073357082281</c:v>
                </c:pt>
                <c:pt idx="129">
                  <c:v>0.67017256091384159</c:v>
                </c:pt>
                <c:pt idx="130">
                  <c:v>0.66891342470888437</c:v>
                </c:pt>
                <c:pt idx="131">
                  <c:v>0.66862567115107729</c:v>
                </c:pt>
                <c:pt idx="132">
                  <c:v>0.66796062309944371</c:v>
                </c:pt>
                <c:pt idx="133">
                  <c:v>0.66777934104825531</c:v>
                </c:pt>
                <c:pt idx="134">
                  <c:v>0.66742345839413253</c:v>
                </c:pt>
                <c:pt idx="135">
                  <c:v>0.66724274980021203</c:v>
                </c:pt>
                <c:pt idx="136">
                  <c:v>0.66612169245742925</c:v>
                </c:pt>
                <c:pt idx="137">
                  <c:v>0.6657141966792981</c:v>
                </c:pt>
                <c:pt idx="138">
                  <c:v>0.66559063089528947</c:v>
                </c:pt>
                <c:pt idx="139">
                  <c:v>0.66542766829061994</c:v>
                </c:pt>
                <c:pt idx="140">
                  <c:v>0.66500005343208946</c:v>
                </c:pt>
                <c:pt idx="141">
                  <c:v>0.66471351436470383</c:v>
                </c:pt>
                <c:pt idx="142">
                  <c:v>0.66347006631072269</c:v>
                </c:pt>
                <c:pt idx="143">
                  <c:v>0.66318386119040007</c:v>
                </c:pt>
                <c:pt idx="144">
                  <c:v>0.65610305020791115</c:v>
                </c:pt>
                <c:pt idx="145">
                  <c:v>0.65558703292259257</c:v>
                </c:pt>
                <c:pt idx="146">
                  <c:v>0.65529382972366812</c:v>
                </c:pt>
                <c:pt idx="147">
                  <c:v>0.65478042179791074</c:v>
                </c:pt>
                <c:pt idx="148">
                  <c:v>0.65350891370475994</c:v>
                </c:pt>
                <c:pt idx="149">
                  <c:v>0.65300160934151497</c:v>
                </c:pt>
                <c:pt idx="150">
                  <c:v>0.65274395440271693</c:v>
                </c:pt>
                <c:pt idx="151">
                  <c:v>0.65223385743597551</c:v>
                </c:pt>
                <c:pt idx="152">
                  <c:v>0.65193908925269817</c:v>
                </c:pt>
                <c:pt idx="153">
                  <c:v>0.65143154455736485</c:v>
                </c:pt>
                <c:pt idx="154">
                  <c:v>0.65016626255165011</c:v>
                </c:pt>
                <c:pt idx="155">
                  <c:v>0.64966468931208032</c:v>
                </c:pt>
                <c:pt idx="156">
                  <c:v>0.63924170090003574</c:v>
                </c:pt>
                <c:pt idx="157">
                  <c:v>0.63908183612091285</c:v>
                </c:pt>
                <c:pt idx="158">
                  <c:v>0.6389400160925317</c:v>
                </c:pt>
                <c:pt idx="159">
                  <c:v>0.63878014538688588</c:v>
                </c:pt>
                <c:pt idx="160">
                  <c:v>0.63761309801807109</c:v>
                </c:pt>
                <c:pt idx="161">
                  <c:v>0.63731161532478475</c:v>
                </c:pt>
                <c:pt idx="162">
                  <c:v>0.63134032016653174</c:v>
                </c:pt>
                <c:pt idx="163">
                  <c:v>0.63115689439805156</c:v>
                </c:pt>
                <c:pt idx="164">
                  <c:v>0.63086905717196373</c:v>
                </c:pt>
                <c:pt idx="165">
                  <c:v>0.6306861751093269</c:v>
                </c:pt>
                <c:pt idx="166">
                  <c:v>0.62951121241927066</c:v>
                </c:pt>
                <c:pt idx="167">
                  <c:v>0.62904562113681572</c:v>
                </c:pt>
                <c:pt idx="168">
                  <c:v>0.62882239188694078</c:v>
                </c:pt>
                <c:pt idx="169">
                  <c:v>0.62866331959129074</c:v>
                </c:pt>
                <c:pt idx="170">
                  <c:v>0.62850312763226812</c:v>
                </c:pt>
                <c:pt idx="171">
                  <c:v>0.62834405863145648</c:v>
                </c:pt>
                <c:pt idx="172">
                  <c:v>0.62721089533748986</c:v>
                </c:pt>
                <c:pt idx="173">
                  <c:v>0.6268919421209731</c:v>
                </c:pt>
                <c:pt idx="174">
                  <c:v>0.62078412444513154</c:v>
                </c:pt>
                <c:pt idx="175">
                  <c:v>0.62060947247093357</c:v>
                </c:pt>
                <c:pt idx="176">
                  <c:v>0.62033153903051674</c:v>
                </c:pt>
                <c:pt idx="177">
                  <c:v>0.62015738905612805</c:v>
                </c:pt>
                <c:pt idx="178">
                  <c:v>0.61904815104713096</c:v>
                </c:pt>
                <c:pt idx="179">
                  <c:v>0.61860079870341189</c:v>
                </c:pt>
                <c:pt idx="180">
                  <c:v>0.57774941809180114</c:v>
                </c:pt>
                <c:pt idx="181">
                  <c:v>0.57735999282332795</c:v>
                </c:pt>
                <c:pt idx="182">
                  <c:v>0.57705171219569085</c:v>
                </c:pt>
                <c:pt idx="183">
                  <c:v>0.57666306908938347</c:v>
                </c:pt>
                <c:pt idx="184">
                  <c:v>0.5756335860120203</c:v>
                </c:pt>
                <c:pt idx="185">
                  <c:v>0.57524694644701257</c:v>
                </c:pt>
                <c:pt idx="186">
                  <c:v>0.5552407310255475</c:v>
                </c:pt>
                <c:pt idx="187">
                  <c:v>0.55488056570974065</c:v>
                </c:pt>
                <c:pt idx="188">
                  <c:v>0.55460576890619973</c:v>
                </c:pt>
                <c:pt idx="189">
                  <c:v>0.55424680676647509</c:v>
                </c:pt>
                <c:pt idx="190">
                  <c:v>0.55330779965704102</c:v>
                </c:pt>
                <c:pt idx="191">
                  <c:v>0.55295162692784539</c:v>
                </c:pt>
                <c:pt idx="192">
                  <c:v>0.55241842862145296</c:v>
                </c:pt>
                <c:pt idx="193">
                  <c:v>0.55226090554279006</c:v>
                </c:pt>
                <c:pt idx="194">
                  <c:v>0.55205551844881773</c:v>
                </c:pt>
                <c:pt idx="195">
                  <c:v>0.55189815998294678</c:v>
                </c:pt>
                <c:pt idx="196">
                  <c:v>0.55088981241892632</c:v>
                </c:pt>
                <c:pt idx="197">
                  <c:v>0.55052877648057874</c:v>
                </c:pt>
                <c:pt idx="198">
                  <c:v>0.54193593617894587</c:v>
                </c:pt>
                <c:pt idx="199">
                  <c:v>0.54178096470538828</c:v>
                </c:pt>
                <c:pt idx="200">
                  <c:v>0.54158474091223729</c:v>
                </c:pt>
                <c:pt idx="201">
                  <c:v>0.54142993238919757</c:v>
                </c:pt>
                <c:pt idx="202">
                  <c:v>0.54043997823274648</c:v>
                </c:pt>
                <c:pt idx="203">
                  <c:v>0.54009061985847973</c:v>
                </c:pt>
                <c:pt idx="204">
                  <c:v>0.53331108348585743</c:v>
                </c:pt>
                <c:pt idx="205">
                  <c:v>0.53316643435923272</c:v>
                </c:pt>
                <c:pt idx="206">
                  <c:v>0.53298818623906563</c:v>
                </c:pt>
                <c:pt idx="207">
                  <c:v>0.53284380022348421</c:v>
                </c:pt>
                <c:pt idx="208">
                  <c:v>0.53263599793443683</c:v>
                </c:pt>
                <c:pt idx="209">
                  <c:v>0.53247811107295595</c:v>
                </c:pt>
                <c:pt idx="210">
                  <c:v>0.5322856423243113</c:v>
                </c:pt>
                <c:pt idx="211">
                  <c:v>0.53212792744936588</c:v>
                </c:pt>
                <c:pt idx="212">
                  <c:v>0.53192210522721406</c:v>
                </c:pt>
                <c:pt idx="213">
                  <c:v>0.53160195286720469</c:v>
                </c:pt>
                <c:pt idx="214">
                  <c:v>0.53111905854087527</c:v>
                </c:pt>
                <c:pt idx="215">
                  <c:v>0.53077062295931055</c:v>
                </c:pt>
                <c:pt idx="216">
                  <c:v>0.52426831146072272</c:v>
                </c:pt>
                <c:pt idx="217">
                  <c:v>0.52412750211435799</c:v>
                </c:pt>
                <c:pt idx="218">
                  <c:v>0.52396412693933647</c:v>
                </c:pt>
                <c:pt idx="219">
                  <c:v>0.52382357156389747</c:v>
                </c:pt>
                <c:pt idx="220">
                  <c:v>0.52292225537295223</c:v>
                </c:pt>
                <c:pt idx="221">
                  <c:v>0.52262070156810414</c:v>
                </c:pt>
                <c:pt idx="222">
                  <c:v>0.50842999189925775</c:v>
                </c:pt>
                <c:pt idx="223">
                  <c:v>0.50815397129658124</c:v>
                </c:pt>
                <c:pt idx="224">
                  <c:v>0.50782889153220934</c:v>
                </c:pt>
                <c:pt idx="225">
                  <c:v>0.50782273747906459</c:v>
                </c:pt>
                <c:pt idx="226">
                  <c:v>0.50755405392579278</c:v>
                </c:pt>
                <c:pt idx="227">
                  <c:v>0.50750261225223281</c:v>
                </c:pt>
                <c:pt idx="228">
                  <c:v>0.50711826448824771</c:v>
                </c:pt>
                <c:pt idx="229">
                  <c:v>0.50679897032186505</c:v>
                </c:pt>
                <c:pt idx="230">
                  <c:v>0.50661515606004681</c:v>
                </c:pt>
                <c:pt idx="231">
                  <c:v>0.50634296379813315</c:v>
                </c:pt>
                <c:pt idx="232">
                  <c:v>0.50572897197747901</c:v>
                </c:pt>
                <c:pt idx="233">
                  <c:v>0.50541165859283177</c:v>
                </c:pt>
                <c:pt idx="234">
                  <c:v>0.49803415911163396</c:v>
                </c:pt>
                <c:pt idx="235">
                  <c:v>0.49773001422109353</c:v>
                </c:pt>
                <c:pt idx="236">
                  <c:v>0.49734090430110295</c:v>
                </c:pt>
                <c:pt idx="237">
                  <c:v>0.49703759133947417</c:v>
                </c:pt>
                <c:pt idx="238">
                  <c:v>0.49598410139052707</c:v>
                </c:pt>
                <c:pt idx="239">
                  <c:v>0.4956827371932187</c:v>
                </c:pt>
                <c:pt idx="240">
                  <c:v>0.48838914529308725</c:v>
                </c:pt>
                <c:pt idx="241">
                  <c:v>0.48815063487725807</c:v>
                </c:pt>
                <c:pt idx="242">
                  <c:v>0.48780572060599947</c:v>
                </c:pt>
                <c:pt idx="243">
                  <c:v>0.48756830141223401</c:v>
                </c:pt>
                <c:pt idx="244">
                  <c:v>0.48664657475114947</c:v>
                </c:pt>
                <c:pt idx="245">
                  <c:v>0.48641154729085173</c:v>
                </c:pt>
                <c:pt idx="246">
                  <c:v>0.4838288284076202</c:v>
                </c:pt>
                <c:pt idx="247">
                  <c:v>0.48310047978868303</c:v>
                </c:pt>
                <c:pt idx="248">
                  <c:v>0.48292982375959398</c:v>
                </c:pt>
                <c:pt idx="249">
                  <c:v>0.48276099166481928</c:v>
                </c:pt>
                <c:pt idx="250">
                  <c:v>0.4816909565981688</c:v>
                </c:pt>
                <c:pt idx="251">
                  <c:v>0.48135029791139688</c:v>
                </c:pt>
                <c:pt idx="252">
                  <c:v>0.4802429938470108</c:v>
                </c:pt>
                <c:pt idx="253">
                  <c:v>0.48010845987654688</c:v>
                </c:pt>
                <c:pt idx="254">
                  <c:v>0.48002500775238371</c:v>
                </c:pt>
                <c:pt idx="255">
                  <c:v>0.47989073158600082</c:v>
                </c:pt>
                <c:pt idx="256">
                  <c:v>0.47898784051084226</c:v>
                </c:pt>
                <c:pt idx="257">
                  <c:v>0.47877241072402754</c:v>
                </c:pt>
                <c:pt idx="258">
                  <c:v>0.47619078633717055</c:v>
                </c:pt>
                <c:pt idx="259">
                  <c:v>0.47605629175666719</c:v>
                </c:pt>
                <c:pt idx="260">
                  <c:v>0.47597904645377748</c:v>
                </c:pt>
                <c:pt idx="261">
                  <c:v>0.47584480642250082</c:v>
                </c:pt>
                <c:pt idx="262">
                  <c:v>0.47493889768675795</c:v>
                </c:pt>
                <c:pt idx="263">
                  <c:v>0.47472967498983948</c:v>
                </c:pt>
                <c:pt idx="264">
                  <c:v>0.47061235889761971</c:v>
                </c:pt>
                <c:pt idx="265">
                  <c:v>0.47051214845226891</c:v>
                </c:pt>
                <c:pt idx="266">
                  <c:v>0.47035776713703448</c:v>
                </c:pt>
                <c:pt idx="267">
                  <c:v>0.47025729480375589</c:v>
                </c:pt>
                <c:pt idx="268">
                  <c:v>0.46967632177390378</c:v>
                </c:pt>
                <c:pt idx="269">
                  <c:v>0.46941937994826521</c:v>
                </c:pt>
                <c:pt idx="270">
                  <c:v>0.46751280845011228</c:v>
                </c:pt>
                <c:pt idx="271">
                  <c:v>0.46716568235741057</c:v>
                </c:pt>
                <c:pt idx="272">
                  <c:v>0.4667485150644427</c:v>
                </c:pt>
                <c:pt idx="273">
                  <c:v>0.46640138181574542</c:v>
                </c:pt>
                <c:pt idx="274">
                  <c:v>0.46525785244313439</c:v>
                </c:pt>
                <c:pt idx="275">
                  <c:v>0.46491115218835344</c:v>
                </c:pt>
                <c:pt idx="276">
                  <c:v>0.4582389256609527</c:v>
                </c:pt>
                <c:pt idx="277">
                  <c:v>0.45806833626399807</c:v>
                </c:pt>
                <c:pt idx="278">
                  <c:v>0.45787292404030122</c:v>
                </c:pt>
                <c:pt idx="279">
                  <c:v>0.45770213628412199</c:v>
                </c:pt>
                <c:pt idx="280">
                  <c:v>0.45691441242012465</c:v>
                </c:pt>
                <c:pt idx="281">
                  <c:v>0.45674092595652771</c:v>
                </c:pt>
                <c:pt idx="282">
                  <c:v>0.45666363941143023</c:v>
                </c:pt>
                <c:pt idx="283">
                  <c:v>0.45637641904867421</c:v>
                </c:pt>
                <c:pt idx="284">
                  <c:v>0.45629611244580215</c:v>
                </c:pt>
                <c:pt idx="285">
                  <c:v>0.45620397990149064</c:v>
                </c:pt>
                <c:pt idx="286">
                  <c:v>0.455315627340942</c:v>
                </c:pt>
                <c:pt idx="287">
                  <c:v>0.455145427286546</c:v>
                </c:pt>
                <c:pt idx="288">
                  <c:v>0.45498530759422207</c:v>
                </c:pt>
                <c:pt idx="289">
                  <c:v>0.45487974302321943</c:v>
                </c:pt>
                <c:pt idx="290">
                  <c:v>0.45469821935214394</c:v>
                </c:pt>
                <c:pt idx="291">
                  <c:v>0.4545923656180238</c:v>
                </c:pt>
                <c:pt idx="292">
                  <c:v>0.45400539043436827</c:v>
                </c:pt>
                <c:pt idx="293">
                  <c:v>0.45371572304013025</c:v>
                </c:pt>
                <c:pt idx="294">
                  <c:v>0.45370673145021623</c:v>
                </c:pt>
                <c:pt idx="295">
                  <c:v>0.453119550486619</c:v>
                </c:pt>
                <c:pt idx="296">
                  <c:v>0.45292551251807517</c:v>
                </c:pt>
                <c:pt idx="297">
                  <c:v>0.45279667648569022</c:v>
                </c:pt>
                <c:pt idx="298">
                  <c:v>0.452058080129628</c:v>
                </c:pt>
                <c:pt idx="299">
                  <c:v>0.45173281948307259</c:v>
                </c:pt>
                <c:pt idx="300">
                  <c:v>0.45026542887392357</c:v>
                </c:pt>
                <c:pt idx="301">
                  <c:v>0.45011149746928619</c:v>
                </c:pt>
                <c:pt idx="302">
                  <c:v>0.44974394976466797</c:v>
                </c:pt>
                <c:pt idx="303">
                  <c:v>0.44959103466435324</c:v>
                </c:pt>
                <c:pt idx="304">
                  <c:v>0.44872242172599724</c:v>
                </c:pt>
                <c:pt idx="305">
                  <c:v>0.44857164947617584</c:v>
                </c:pt>
                <c:pt idx="306">
                  <c:v>0.44713258315248167</c:v>
                </c:pt>
                <c:pt idx="307">
                  <c:v>0.44691043798001767</c:v>
                </c:pt>
                <c:pt idx="308">
                  <c:v>0.44682585323107005</c:v>
                </c:pt>
                <c:pt idx="309">
                  <c:v>0.44662888411197904</c:v>
                </c:pt>
                <c:pt idx="310">
                  <c:v>0.44653359388093511</c:v>
                </c:pt>
                <c:pt idx="311">
                  <c:v>0.44632081597984985</c:v>
                </c:pt>
                <c:pt idx="312">
                  <c:v>0.44618368908603617</c:v>
                </c:pt>
                <c:pt idx="313">
                  <c:v>0.44580617624252783</c:v>
                </c:pt>
                <c:pt idx="314">
                  <c:v>0.44572249520991408</c:v>
                </c:pt>
                <c:pt idx="315">
                  <c:v>0.44541219259318421</c:v>
                </c:pt>
                <c:pt idx="316">
                  <c:v>0.44479151554360613</c:v>
                </c:pt>
                <c:pt idx="317">
                  <c:v>0.44441319448099398</c:v>
                </c:pt>
                <c:pt idx="318">
                  <c:v>0.44246047336266781</c:v>
                </c:pt>
                <c:pt idx="319">
                  <c:v>0.4423513840448165</c:v>
                </c:pt>
                <c:pt idx="320">
                  <c:v>0.44215571447451163</c:v>
                </c:pt>
                <c:pt idx="321">
                  <c:v>0.44204632899111151</c:v>
                </c:pt>
                <c:pt idx="322">
                  <c:v>0.44145256642238628</c:v>
                </c:pt>
                <c:pt idx="323">
                  <c:v>0.44114517876759896</c:v>
                </c:pt>
                <c:pt idx="324">
                  <c:v>0.44043677583610763</c:v>
                </c:pt>
                <c:pt idx="325">
                  <c:v>0.440257604764625</c:v>
                </c:pt>
                <c:pt idx="326">
                  <c:v>0.44008701986836668</c:v>
                </c:pt>
                <c:pt idx="327">
                  <c:v>0.4399078386209308</c:v>
                </c:pt>
                <c:pt idx="328">
                  <c:v>0.43880470321415371</c:v>
                </c:pt>
                <c:pt idx="329">
                  <c:v>0.43845520150304995</c:v>
                </c:pt>
                <c:pt idx="330">
                  <c:v>0.43754718076375476</c:v>
                </c:pt>
                <c:pt idx="331">
                  <c:v>0.43737419728721905</c:v>
                </c:pt>
                <c:pt idx="332">
                  <c:v>0.43716976508541894</c:v>
                </c:pt>
                <c:pt idx="333">
                  <c:v>0.43699658484472359</c:v>
                </c:pt>
                <c:pt idx="334">
                  <c:v>0.43596716337551339</c:v>
                </c:pt>
                <c:pt idx="335">
                  <c:v>0.43558826495965963</c:v>
                </c:pt>
                <c:pt idx="336">
                  <c:v>0.43400687430597357</c:v>
                </c:pt>
                <c:pt idx="337">
                  <c:v>0.43387146561993767</c:v>
                </c:pt>
                <c:pt idx="338">
                  <c:v>0.43364851193651749</c:v>
                </c:pt>
                <c:pt idx="339">
                  <c:v>0.43351275650462345</c:v>
                </c:pt>
                <c:pt idx="340">
                  <c:v>0.4327630004218192</c:v>
                </c:pt>
                <c:pt idx="341">
                  <c:v>0.43240162554935807</c:v>
                </c:pt>
                <c:pt idx="342">
                  <c:v>0.42898602237242556</c:v>
                </c:pt>
                <c:pt idx="343">
                  <c:v>0.4286415940277235</c:v>
                </c:pt>
                <c:pt idx="344">
                  <c:v>0.4282642532702795</c:v>
                </c:pt>
                <c:pt idx="345">
                  <c:v>0.42791998390824998</c:v>
                </c:pt>
                <c:pt idx="346">
                  <c:v>0.42688323743578227</c:v>
                </c:pt>
                <c:pt idx="347">
                  <c:v>0.4265397841636307</c:v>
                </c:pt>
                <c:pt idx="348">
                  <c:v>0.42611086220037347</c:v>
                </c:pt>
                <c:pt idx="349">
                  <c:v>0.42577387432548064</c:v>
                </c:pt>
                <c:pt idx="350">
                  <c:v>0.42558913521479363</c:v>
                </c:pt>
                <c:pt idx="351">
                  <c:v>0.42525073200033531</c:v>
                </c:pt>
                <c:pt idx="352">
                  <c:v>0.42466232136729121</c:v>
                </c:pt>
                <c:pt idx="353">
                  <c:v>0.42432158302487255</c:v>
                </c:pt>
                <c:pt idx="354">
                  <c:v>0.42426960041192385</c:v>
                </c:pt>
                <c:pt idx="355">
                  <c:v>0.42389084852535469</c:v>
                </c:pt>
                <c:pt idx="356">
                  <c:v>0.42364971023376352</c:v>
                </c:pt>
                <c:pt idx="357">
                  <c:v>0.42326944419092666</c:v>
                </c:pt>
                <c:pt idx="358">
                  <c:v>0.42252641950609804</c:v>
                </c:pt>
                <c:pt idx="359">
                  <c:v>0.42214369228088233</c:v>
                </c:pt>
                <c:pt idx="360">
                  <c:v>0.41801116489480272</c:v>
                </c:pt>
                <c:pt idx="361">
                  <c:v>0.41746640256353335</c:v>
                </c:pt>
                <c:pt idx="362">
                  <c:v>0.41722837812548752</c:v>
                </c:pt>
                <c:pt idx="363">
                  <c:v>0.41710950561168586</c:v>
                </c:pt>
                <c:pt idx="364">
                  <c:v>0.41650311532779544</c:v>
                </c:pt>
                <c:pt idx="365">
                  <c:v>0.41614372786615145</c:v>
                </c:pt>
                <c:pt idx="366">
                  <c:v>0.41142919505725339</c:v>
                </c:pt>
                <c:pt idx="367">
                  <c:v>0.41102818502556837</c:v>
                </c:pt>
                <c:pt idx="368">
                  <c:v>0.41069734767905791</c:v>
                </c:pt>
                <c:pt idx="369">
                  <c:v>0.41029555508558763</c:v>
                </c:pt>
                <c:pt idx="370">
                  <c:v>0.40934008043681097</c:v>
                </c:pt>
                <c:pt idx="371">
                  <c:v>0.409298805677697</c:v>
                </c:pt>
                <c:pt idx="372">
                  <c:v>0.40912113156359292</c:v>
                </c:pt>
                <c:pt idx="373">
                  <c:v>0.40896634349596234</c:v>
                </c:pt>
                <c:pt idx="374">
                  <c:v>0.40893734304582019</c:v>
                </c:pt>
                <c:pt idx="375">
                  <c:v>0.40872083075767673</c:v>
                </c:pt>
                <c:pt idx="376">
                  <c:v>0.40858502343619757</c:v>
                </c:pt>
                <c:pt idx="377">
                  <c:v>0.40847597342697078</c:v>
                </c:pt>
                <c:pt idx="378">
                  <c:v>0.40825273054376293</c:v>
                </c:pt>
                <c:pt idx="379">
                  <c:v>0.4080740605962655</c:v>
                </c:pt>
                <c:pt idx="380">
                  <c:v>0.40731843633295767</c:v>
                </c:pt>
                <c:pt idx="381">
                  <c:v>0.40724876055379189</c:v>
                </c:pt>
                <c:pt idx="382">
                  <c:v>0.40691729030104196</c:v>
                </c:pt>
                <c:pt idx="383">
                  <c:v>0.40691392500205109</c:v>
                </c:pt>
                <c:pt idx="384">
                  <c:v>0.4001123996068946</c:v>
                </c:pt>
                <c:pt idx="385">
                  <c:v>0.39936730638484969</c:v>
                </c:pt>
                <c:pt idx="386">
                  <c:v>0.39913406176928362</c:v>
                </c:pt>
                <c:pt idx="387">
                  <c:v>0.39896038613676171</c:v>
                </c:pt>
                <c:pt idx="388">
                  <c:v>0.39799993909454368</c:v>
                </c:pt>
                <c:pt idx="389">
                  <c:v>0.39759206840358746</c:v>
                </c:pt>
                <c:pt idx="390">
                  <c:v>0.38838509384358194</c:v>
                </c:pt>
                <c:pt idx="391">
                  <c:v>0.38823382886976243</c:v>
                </c:pt>
                <c:pt idx="392">
                  <c:v>0.38794756992481394</c:v>
                </c:pt>
                <c:pt idx="393">
                  <c:v>0.38779590486542032</c:v>
                </c:pt>
                <c:pt idx="394">
                  <c:v>0.38702732304763299</c:v>
                </c:pt>
                <c:pt idx="395">
                  <c:v>0.38658644187114333</c:v>
                </c:pt>
                <c:pt idx="396">
                  <c:v>0.3828388679121284</c:v>
                </c:pt>
                <c:pt idx="397">
                  <c:v>0.38212748057502216</c:v>
                </c:pt>
                <c:pt idx="398">
                  <c:v>0.3819700564917749</c:v>
                </c:pt>
                <c:pt idx="399">
                  <c:v>0.38180176318856524</c:v>
                </c:pt>
                <c:pt idx="400">
                  <c:v>0.38083657873172322</c:v>
                </c:pt>
                <c:pt idx="401">
                  <c:v>0.38051152133159127</c:v>
                </c:pt>
                <c:pt idx="402">
                  <c:v>0.37802326372810374</c:v>
                </c:pt>
                <c:pt idx="403">
                  <c:v>0.37786518767649696</c:v>
                </c:pt>
                <c:pt idx="404">
                  <c:v>0.37756699649998254</c:v>
                </c:pt>
                <c:pt idx="405">
                  <c:v>0.37740848887503237</c:v>
                </c:pt>
                <c:pt idx="406">
                  <c:v>0.37661005553987259</c:v>
                </c:pt>
                <c:pt idx="407">
                  <c:v>0.37615017388345956</c:v>
                </c:pt>
                <c:pt idx="408">
                  <c:v>0.37451189956653425</c:v>
                </c:pt>
                <c:pt idx="409">
                  <c:v>0.37435316760255949</c:v>
                </c:pt>
                <c:pt idx="410">
                  <c:v>0.37404980918413339</c:v>
                </c:pt>
                <c:pt idx="411">
                  <c:v>0.37389063615283258</c:v>
                </c:pt>
                <c:pt idx="412">
                  <c:v>0.3730947393336505</c:v>
                </c:pt>
                <c:pt idx="413">
                  <c:v>0.37262895533570889</c:v>
                </c:pt>
                <c:pt idx="414">
                  <c:v>0.37173588092598642</c:v>
                </c:pt>
                <c:pt idx="415">
                  <c:v>0.37156803303619179</c:v>
                </c:pt>
                <c:pt idx="416">
                  <c:v>0.37142571002103902</c:v>
                </c:pt>
                <c:pt idx="417">
                  <c:v>0.37125790353625437</c:v>
                </c:pt>
                <c:pt idx="418">
                  <c:v>0.37029370512727933</c:v>
                </c:pt>
                <c:pt idx="419">
                  <c:v>0.36998427058567923</c:v>
                </c:pt>
                <c:pt idx="420">
                  <c:v>0.36627748967056128</c:v>
                </c:pt>
                <c:pt idx="421">
                  <c:v>0.36610950942997156</c:v>
                </c:pt>
                <c:pt idx="422">
                  <c:v>0.36596591533572759</c:v>
                </c:pt>
                <c:pt idx="423">
                  <c:v>0.36579796796181963</c:v>
                </c:pt>
                <c:pt idx="424">
                  <c:v>0.36484091324054813</c:v>
                </c:pt>
                <c:pt idx="425">
                  <c:v>0.36453000487675136</c:v>
                </c:pt>
                <c:pt idx="426">
                  <c:v>0.35335598193796242</c:v>
                </c:pt>
                <c:pt idx="427">
                  <c:v>0.35285530644442614</c:v>
                </c:pt>
                <c:pt idx="428">
                  <c:v>0.35266350057218188</c:v>
                </c:pt>
                <c:pt idx="429">
                  <c:v>0.35216086667789392</c:v>
                </c:pt>
                <c:pt idx="430">
                  <c:v>0.351450341877724</c:v>
                </c:pt>
                <c:pt idx="431">
                  <c:v>0.35094468670540657</c:v>
                </c:pt>
                <c:pt idx="432">
                  <c:v>0.3417185586187495</c:v>
                </c:pt>
                <c:pt idx="433">
                  <c:v>0.34155505008634285</c:v>
                </c:pt>
                <c:pt idx="434">
                  <c:v>0.34119699532758169</c:v>
                </c:pt>
                <c:pt idx="435">
                  <c:v>0.34103301779046574</c:v>
                </c:pt>
                <c:pt idx="436">
                  <c:v>0.34029441718843761</c:v>
                </c:pt>
                <c:pt idx="437">
                  <c:v>0.33976909592347543</c:v>
                </c:pt>
                <c:pt idx="438">
                  <c:v>0.33965811078496483</c:v>
                </c:pt>
                <c:pt idx="439">
                  <c:v>0.33935935056762379</c:v>
                </c:pt>
                <c:pt idx="440">
                  <c:v>0.3390476273031392</c:v>
                </c:pt>
                <c:pt idx="441">
                  <c:v>0.33874910031429417</c:v>
                </c:pt>
                <c:pt idx="442">
                  <c:v>0.33802391414943678</c:v>
                </c:pt>
                <c:pt idx="443">
                  <c:v>0.33772638706513775</c:v>
                </c:pt>
                <c:pt idx="444">
                  <c:v>0.32963444374975531</c:v>
                </c:pt>
                <c:pt idx="445">
                  <c:v>0.32902837319350003</c:v>
                </c:pt>
                <c:pt idx="446">
                  <c:v>0.32889619702426387</c:v>
                </c:pt>
                <c:pt idx="447">
                  <c:v>0.32875320126493057</c:v>
                </c:pt>
                <c:pt idx="448">
                  <c:v>0.32803258706660632</c:v>
                </c:pt>
                <c:pt idx="449">
                  <c:v>0.32775841294500802</c:v>
                </c:pt>
                <c:pt idx="450">
                  <c:v>0.26203745580698407</c:v>
                </c:pt>
                <c:pt idx="451">
                  <c:v>0.26177783619703021</c:v>
                </c:pt>
                <c:pt idx="452">
                  <c:v>0.26147684577835312</c:v>
                </c:pt>
                <c:pt idx="453">
                  <c:v>0.26121640373127297</c:v>
                </c:pt>
                <c:pt idx="454">
                  <c:v>0.25984137290542347</c:v>
                </c:pt>
                <c:pt idx="455">
                  <c:v>0.25927416019099048</c:v>
                </c:pt>
                <c:pt idx="456">
                  <c:v>0.23576418023714973</c:v>
                </c:pt>
                <c:pt idx="457">
                  <c:v>0.23538773856329182</c:v>
                </c:pt>
                <c:pt idx="458">
                  <c:v>0.23516714629792024</c:v>
                </c:pt>
                <c:pt idx="459">
                  <c:v>0.23513114298450541</c:v>
                </c:pt>
                <c:pt idx="460">
                  <c:v>0.2350932323160527</c:v>
                </c:pt>
                <c:pt idx="461">
                  <c:v>0.23483638167985915</c:v>
                </c:pt>
                <c:pt idx="462">
                  <c:v>0.23467545192039641</c:v>
                </c:pt>
                <c:pt idx="463">
                  <c:v>0.23407460051006682</c:v>
                </c:pt>
                <c:pt idx="464">
                  <c:v>0.23331159045660008</c:v>
                </c:pt>
                <c:pt idx="465">
                  <c:v>0.233015280954881</c:v>
                </c:pt>
                <c:pt idx="466">
                  <c:v>0.23293132502245925</c:v>
                </c:pt>
                <c:pt idx="467">
                  <c:v>0.23232498125664497</c:v>
                </c:pt>
                <c:pt idx="468">
                  <c:v>0.22216616935013681</c:v>
                </c:pt>
                <c:pt idx="469">
                  <c:v>0.22190437000637553</c:v>
                </c:pt>
                <c:pt idx="470">
                  <c:v>0.22157119300571379</c:v>
                </c:pt>
                <c:pt idx="471">
                  <c:v>0.22130846384111072</c:v>
                </c:pt>
                <c:pt idx="472">
                  <c:v>0.22005956267508836</c:v>
                </c:pt>
                <c:pt idx="473">
                  <c:v>0.21945758418842193</c:v>
                </c:pt>
                <c:pt idx="474">
                  <c:v>0.21423566589013224</c:v>
                </c:pt>
                <c:pt idx="475">
                  <c:v>0.21366494788416998</c:v>
                </c:pt>
                <c:pt idx="476">
                  <c:v>0.2130348843617223</c:v>
                </c:pt>
                <c:pt idx="477">
                  <c:v>0.21245988129549634</c:v>
                </c:pt>
                <c:pt idx="478">
                  <c:v>0.21113437713139466</c:v>
                </c:pt>
                <c:pt idx="479">
                  <c:v>0.21055313926251074</c:v>
                </c:pt>
                <c:pt idx="480">
                  <c:v>0.20888678309088721</c:v>
                </c:pt>
                <c:pt idx="481">
                  <c:v>0.20861401282855596</c:v>
                </c:pt>
                <c:pt idx="482">
                  <c:v>0.20788593053332993</c:v>
                </c:pt>
                <c:pt idx="483">
                  <c:v>0.20761222643071164</c:v>
                </c:pt>
                <c:pt idx="484">
                  <c:v>0.20642301670603397</c:v>
                </c:pt>
                <c:pt idx="485">
                  <c:v>0.20614836428553876</c:v>
                </c:pt>
                <c:pt idx="486">
                  <c:v>0.19960817218784577</c:v>
                </c:pt>
                <c:pt idx="487">
                  <c:v>0.19858419875553249</c:v>
                </c:pt>
                <c:pt idx="488">
                  <c:v>0.19857033707153798</c:v>
                </c:pt>
                <c:pt idx="489">
                  <c:v>0.19834942649213672</c:v>
                </c:pt>
                <c:pt idx="490">
                  <c:v>0.19706762710998746</c:v>
                </c:pt>
                <c:pt idx="491">
                  <c:v>0.19684612065911947</c:v>
                </c:pt>
                <c:pt idx="492">
                  <c:v>0.18718073012269462</c:v>
                </c:pt>
                <c:pt idx="493">
                  <c:v>0.18687117501035361</c:v>
                </c:pt>
                <c:pt idx="494">
                  <c:v>0.18656881633682684</c:v>
                </c:pt>
                <c:pt idx="495">
                  <c:v>0.18625794046032654</c:v>
                </c:pt>
                <c:pt idx="496">
                  <c:v>0.18471897528707648</c:v>
                </c:pt>
                <c:pt idx="497">
                  <c:v>0.18409696230466052</c:v>
                </c:pt>
                <c:pt idx="498">
                  <c:v>0.18074727028267287</c:v>
                </c:pt>
                <c:pt idx="499">
                  <c:v>0.18061451061809583</c:v>
                </c:pt>
                <c:pt idx="500">
                  <c:v>0.18049280883785182</c:v>
                </c:pt>
                <c:pt idx="501">
                  <c:v>0.18036004058096844</c:v>
                </c:pt>
                <c:pt idx="502">
                  <c:v>0.17888573057634496</c:v>
                </c:pt>
                <c:pt idx="503">
                  <c:v>0.17875306760685564</c:v>
                </c:pt>
                <c:pt idx="504">
                  <c:v>0.17371715619435879</c:v>
                </c:pt>
                <c:pt idx="505">
                  <c:v>0.17337961561758664</c:v>
                </c:pt>
                <c:pt idx="506">
                  <c:v>0.17311807228116516</c:v>
                </c:pt>
                <c:pt idx="507">
                  <c:v>0.17277904021521151</c:v>
                </c:pt>
                <c:pt idx="508">
                  <c:v>0.17104177948555874</c:v>
                </c:pt>
                <c:pt idx="509">
                  <c:v>0.17043121867581318</c:v>
                </c:pt>
                <c:pt idx="510">
                  <c:v>0.15712137321429406</c:v>
                </c:pt>
                <c:pt idx="511">
                  <c:v>0.15705257009433729</c:v>
                </c:pt>
                <c:pt idx="512">
                  <c:v>0.15683270592040532</c:v>
                </c:pt>
                <c:pt idx="513">
                  <c:v>0.15676400508103605</c:v>
                </c:pt>
                <c:pt idx="514">
                  <c:v>0.15503798654260018</c:v>
                </c:pt>
                <c:pt idx="515">
                  <c:v>0.15497000338438352</c:v>
                </c:pt>
                <c:pt idx="516">
                  <c:v>0.15008353961921397</c:v>
                </c:pt>
                <c:pt idx="517">
                  <c:v>0.15006555225961915</c:v>
                </c:pt>
                <c:pt idx="518">
                  <c:v>0.14918124946547251</c:v>
                </c:pt>
                <c:pt idx="519">
                  <c:v>0.14916225838155575</c:v>
                </c:pt>
                <c:pt idx="520">
                  <c:v>0.14824147149659467</c:v>
                </c:pt>
                <c:pt idx="521">
                  <c:v>0.14822147442957262</c:v>
                </c:pt>
                <c:pt idx="522">
                  <c:v>0.14465161631985818</c:v>
                </c:pt>
                <c:pt idx="523">
                  <c:v>0.14463080621347715</c:v>
                </c:pt>
                <c:pt idx="524">
                  <c:v>0.14371831574219304</c:v>
                </c:pt>
                <c:pt idx="525">
                  <c:v>0.14369645136909326</c:v>
                </c:pt>
                <c:pt idx="526">
                  <c:v>0.14275870388665235</c:v>
                </c:pt>
                <c:pt idx="527">
                  <c:v>0.14273580053093654</c:v>
                </c:pt>
                <c:pt idx="528">
                  <c:v>0.12437965588200355</c:v>
                </c:pt>
                <c:pt idx="529">
                  <c:v>0.12425320380724252</c:v>
                </c:pt>
                <c:pt idx="530">
                  <c:v>0.12415079125399972</c:v>
                </c:pt>
                <c:pt idx="531">
                  <c:v>0.12402384797187868</c:v>
                </c:pt>
                <c:pt idx="532">
                  <c:v>0.12311557926374231</c:v>
                </c:pt>
                <c:pt idx="533">
                  <c:v>0.12298665018209229</c:v>
                </c:pt>
                <c:pt idx="534">
                  <c:v>0.12234695654493044</c:v>
                </c:pt>
                <c:pt idx="535">
                  <c:v>0.12211958418779889</c:v>
                </c:pt>
                <c:pt idx="536">
                  <c:v>0.12211610172764031</c:v>
                </c:pt>
                <c:pt idx="537">
                  <c:v>0.12188799916709994</c:v>
                </c:pt>
                <c:pt idx="538">
                  <c:v>0.12109496436874713</c:v>
                </c:pt>
                <c:pt idx="539">
                  <c:v>0.120860511317028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E2-462B-B965-85C135E09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66360"/>
        <c:axId val="5599693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Chart_Data!$S$3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Chart_Data!$S$4:$S$543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E9E2-462B-B965-85C135E09861}"/>
                  </c:ext>
                </c:extLst>
              </c15:ser>
            </c15:filteredLineSeries>
          </c:ext>
        </c:extLst>
      </c:lineChart>
      <c:catAx>
        <c:axId val="559966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69312"/>
        <c:crosses val="autoZero"/>
        <c:auto val="1"/>
        <c:lblAlgn val="ctr"/>
        <c:lblOffset val="100"/>
        <c:noMultiLvlLbl val="0"/>
      </c:catAx>
      <c:valAx>
        <c:axId val="55996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66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Chart_Data!$AH$3</c:f>
              <c:strCache>
                <c:ptCount val="1"/>
                <c:pt idx="0">
                  <c:v>Operational Energy (kWh/year) Variation - Pro Economic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Chart_Data!$AH$4:$AH$363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19-4699-AFB6-23E16A5F7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181320"/>
        <c:axId val="5641803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119-4699-AFB6-23E16A5F7DC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1119-4699-AFB6-23E16A5F7DC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1119-4699-AFB6-23E16A5F7DC4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119-4699-AFB6-23E16A5F7DC4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1119-4699-AFB6-23E16A5F7DC4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1119-4699-AFB6-23E16A5F7DC4}"/>
                  </c:ext>
                </c:extLst>
              </c15:ser>
            </c15:filteredLineSeries>
          </c:ext>
        </c:extLst>
      </c:lineChart>
      <c:catAx>
        <c:axId val="5641813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80336"/>
        <c:crosses val="autoZero"/>
        <c:auto val="1"/>
        <c:lblAlgn val="ctr"/>
        <c:lblOffset val="100"/>
        <c:noMultiLvlLbl val="0"/>
      </c:catAx>
      <c:valAx>
        <c:axId val="56418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18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Chart_Data!$AJ$3</c:f>
              <c:strCache>
                <c:ptCount val="1"/>
                <c:pt idx="0">
                  <c:v>Operational Energy (kWh/year) Variation - Sustainable Friendly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Chart_Data!$AJ$4:$AJ$363</c:f>
              <c:numCache>
                <c:formatCode>General</c:formatCode>
                <c:ptCount val="360"/>
                <c:pt idx="0">
                  <c:v>1349569.5173388636</c:v>
                </c:pt>
                <c:pt idx="1">
                  <c:v>1349569.5173388636</c:v>
                </c:pt>
                <c:pt idx="2">
                  <c:v>1349569.5173388636</c:v>
                </c:pt>
                <c:pt idx="3">
                  <c:v>1349569.5173388636</c:v>
                </c:pt>
                <c:pt idx="4">
                  <c:v>1349569.5173388636</c:v>
                </c:pt>
                <c:pt idx="5">
                  <c:v>1349569.5173388636</c:v>
                </c:pt>
                <c:pt idx="6">
                  <c:v>1349569.5173388636</c:v>
                </c:pt>
                <c:pt idx="7">
                  <c:v>1349569.5173388636</c:v>
                </c:pt>
                <c:pt idx="8">
                  <c:v>1349569.5173388636</c:v>
                </c:pt>
                <c:pt idx="9">
                  <c:v>1349569.5173388636</c:v>
                </c:pt>
                <c:pt idx="10">
                  <c:v>1349569.5173388636</c:v>
                </c:pt>
                <c:pt idx="11">
                  <c:v>1349569.5173388636</c:v>
                </c:pt>
                <c:pt idx="12">
                  <c:v>1349569.5173388636</c:v>
                </c:pt>
                <c:pt idx="13">
                  <c:v>1349569.5173388636</c:v>
                </c:pt>
                <c:pt idx="14">
                  <c:v>1349569.5173388636</c:v>
                </c:pt>
                <c:pt idx="15">
                  <c:v>1349569.5173388636</c:v>
                </c:pt>
                <c:pt idx="16">
                  <c:v>1349569.5173388636</c:v>
                </c:pt>
                <c:pt idx="17">
                  <c:v>1349569.5173388636</c:v>
                </c:pt>
                <c:pt idx="18">
                  <c:v>1349569.5173388636</c:v>
                </c:pt>
                <c:pt idx="19">
                  <c:v>1349569.5173388636</c:v>
                </c:pt>
                <c:pt idx="20">
                  <c:v>1349569.5173388636</c:v>
                </c:pt>
                <c:pt idx="21">
                  <c:v>1349569.5173388636</c:v>
                </c:pt>
                <c:pt idx="22">
                  <c:v>1349569.5173388636</c:v>
                </c:pt>
                <c:pt idx="23">
                  <c:v>1510816.4669632635</c:v>
                </c:pt>
                <c:pt idx="24">
                  <c:v>1510816.4669632635</c:v>
                </c:pt>
                <c:pt idx="25">
                  <c:v>1510816.4669632635</c:v>
                </c:pt>
                <c:pt idx="26">
                  <c:v>1510816.4669632635</c:v>
                </c:pt>
                <c:pt idx="27">
                  <c:v>1510816.4669632635</c:v>
                </c:pt>
                <c:pt idx="28">
                  <c:v>1510816.4669632635</c:v>
                </c:pt>
                <c:pt idx="29">
                  <c:v>1510816.4669632635</c:v>
                </c:pt>
                <c:pt idx="30">
                  <c:v>1510816.4669632635</c:v>
                </c:pt>
                <c:pt idx="31">
                  <c:v>1510816.4669632635</c:v>
                </c:pt>
                <c:pt idx="32">
                  <c:v>1510816.4669632635</c:v>
                </c:pt>
                <c:pt idx="33">
                  <c:v>1510816.4669632635</c:v>
                </c:pt>
                <c:pt idx="34">
                  <c:v>1510816.4669632635</c:v>
                </c:pt>
                <c:pt idx="35">
                  <c:v>1510816.4669632635</c:v>
                </c:pt>
                <c:pt idx="36">
                  <c:v>1510816.4669632635</c:v>
                </c:pt>
                <c:pt idx="37">
                  <c:v>1510816.4669632635</c:v>
                </c:pt>
                <c:pt idx="38">
                  <c:v>1510816.4669632635</c:v>
                </c:pt>
                <c:pt idx="39">
                  <c:v>1510816.4669632635</c:v>
                </c:pt>
                <c:pt idx="40">
                  <c:v>1510816.4669632635</c:v>
                </c:pt>
                <c:pt idx="41">
                  <c:v>1510816.4669632635</c:v>
                </c:pt>
                <c:pt idx="42">
                  <c:v>1510816.4669632635</c:v>
                </c:pt>
                <c:pt idx="43">
                  <c:v>1510816.4669632635</c:v>
                </c:pt>
                <c:pt idx="44">
                  <c:v>1510816.4669632635</c:v>
                </c:pt>
                <c:pt idx="45">
                  <c:v>1510816.4669632635</c:v>
                </c:pt>
                <c:pt idx="46">
                  <c:v>1510816.4669632635</c:v>
                </c:pt>
                <c:pt idx="47">
                  <c:v>1510816.4669632635</c:v>
                </c:pt>
                <c:pt idx="48">
                  <c:v>1510816.4669632635</c:v>
                </c:pt>
                <c:pt idx="49">
                  <c:v>1510816.4669632635</c:v>
                </c:pt>
                <c:pt idx="50">
                  <c:v>1510816.4669632635</c:v>
                </c:pt>
                <c:pt idx="51">
                  <c:v>1510816.4669632635</c:v>
                </c:pt>
                <c:pt idx="52">
                  <c:v>1510816.4669632635</c:v>
                </c:pt>
                <c:pt idx="53">
                  <c:v>1510816.4669632635</c:v>
                </c:pt>
                <c:pt idx="54">
                  <c:v>1510816.4669632635</c:v>
                </c:pt>
                <c:pt idx="55">
                  <c:v>1510816.4669632635</c:v>
                </c:pt>
                <c:pt idx="56">
                  <c:v>1510816.4669632635</c:v>
                </c:pt>
                <c:pt idx="57">
                  <c:v>1510816.4669632635</c:v>
                </c:pt>
                <c:pt idx="58">
                  <c:v>1510816.4669632635</c:v>
                </c:pt>
                <c:pt idx="59">
                  <c:v>1510816.4669632635</c:v>
                </c:pt>
                <c:pt idx="60">
                  <c:v>1510816.4669632635</c:v>
                </c:pt>
                <c:pt idx="61">
                  <c:v>1510816.4669632635</c:v>
                </c:pt>
                <c:pt idx="62">
                  <c:v>1510816.4669632635</c:v>
                </c:pt>
                <c:pt idx="63">
                  <c:v>1510816.4669632635</c:v>
                </c:pt>
                <c:pt idx="64">
                  <c:v>1510816.4669632635</c:v>
                </c:pt>
                <c:pt idx="65">
                  <c:v>1510816.4669632635</c:v>
                </c:pt>
                <c:pt idx="66">
                  <c:v>1510816.4669632635</c:v>
                </c:pt>
                <c:pt idx="67">
                  <c:v>1510816.4669632635</c:v>
                </c:pt>
                <c:pt idx="68">
                  <c:v>1634636.077402286</c:v>
                </c:pt>
                <c:pt idx="69">
                  <c:v>1634636.077402286</c:v>
                </c:pt>
                <c:pt idx="70">
                  <c:v>1634636.077402286</c:v>
                </c:pt>
                <c:pt idx="71">
                  <c:v>1634636.077402286</c:v>
                </c:pt>
                <c:pt idx="72">
                  <c:v>1634636.077402286</c:v>
                </c:pt>
                <c:pt idx="73">
                  <c:v>1634636.077402286</c:v>
                </c:pt>
                <c:pt idx="74">
                  <c:v>1634636.077402286</c:v>
                </c:pt>
                <c:pt idx="75">
                  <c:v>1634636.077402286</c:v>
                </c:pt>
                <c:pt idx="76">
                  <c:v>1634636.077402286</c:v>
                </c:pt>
                <c:pt idx="77">
                  <c:v>1634636.077402286</c:v>
                </c:pt>
                <c:pt idx="78">
                  <c:v>1634636.077402286</c:v>
                </c:pt>
                <c:pt idx="79">
                  <c:v>1634636.077402286</c:v>
                </c:pt>
                <c:pt idx="80">
                  <c:v>1634636.077402286</c:v>
                </c:pt>
                <c:pt idx="81">
                  <c:v>1634636.077402286</c:v>
                </c:pt>
                <c:pt idx="82">
                  <c:v>1634636.077402286</c:v>
                </c:pt>
                <c:pt idx="83">
                  <c:v>1634636.077402286</c:v>
                </c:pt>
                <c:pt idx="84">
                  <c:v>1634636.077402286</c:v>
                </c:pt>
                <c:pt idx="85">
                  <c:v>1634636.077402286</c:v>
                </c:pt>
                <c:pt idx="86">
                  <c:v>1634636.077402286</c:v>
                </c:pt>
                <c:pt idx="87">
                  <c:v>1634636.077402286</c:v>
                </c:pt>
                <c:pt idx="88">
                  <c:v>1634636.077402286</c:v>
                </c:pt>
                <c:pt idx="89">
                  <c:v>1634636.077402286</c:v>
                </c:pt>
                <c:pt idx="90">
                  <c:v>1634636.077402286</c:v>
                </c:pt>
                <c:pt idx="91">
                  <c:v>1634636.077402286</c:v>
                </c:pt>
                <c:pt idx="92">
                  <c:v>1634636.077402286</c:v>
                </c:pt>
                <c:pt idx="93">
                  <c:v>1634636.077402286</c:v>
                </c:pt>
                <c:pt idx="94">
                  <c:v>1634636.077402286</c:v>
                </c:pt>
                <c:pt idx="95">
                  <c:v>1634636.077402286</c:v>
                </c:pt>
                <c:pt idx="96">
                  <c:v>1634636.077402286</c:v>
                </c:pt>
                <c:pt idx="97">
                  <c:v>1634636.077402286</c:v>
                </c:pt>
                <c:pt idx="98">
                  <c:v>1634636.077402286</c:v>
                </c:pt>
                <c:pt idx="99">
                  <c:v>1634636.077402286</c:v>
                </c:pt>
                <c:pt idx="100">
                  <c:v>1634636.077402286</c:v>
                </c:pt>
                <c:pt idx="101">
                  <c:v>1634636.077402286</c:v>
                </c:pt>
                <c:pt idx="102">
                  <c:v>1634636.077402286</c:v>
                </c:pt>
                <c:pt idx="103">
                  <c:v>1634636.077402286</c:v>
                </c:pt>
                <c:pt idx="104">
                  <c:v>1634636.077402286</c:v>
                </c:pt>
                <c:pt idx="105">
                  <c:v>1634636.077402286</c:v>
                </c:pt>
                <c:pt idx="106">
                  <c:v>1634636.077402286</c:v>
                </c:pt>
                <c:pt idx="107">
                  <c:v>1634636.077402286</c:v>
                </c:pt>
                <c:pt idx="108">
                  <c:v>1634636.077402286</c:v>
                </c:pt>
                <c:pt idx="109">
                  <c:v>1634636.077402286</c:v>
                </c:pt>
                <c:pt idx="110">
                  <c:v>1634636.077402286</c:v>
                </c:pt>
                <c:pt idx="111">
                  <c:v>1634636.077402286</c:v>
                </c:pt>
                <c:pt idx="112">
                  <c:v>1634636.077402286</c:v>
                </c:pt>
                <c:pt idx="113">
                  <c:v>1513198.0846284435</c:v>
                </c:pt>
                <c:pt idx="114">
                  <c:v>1513198.0846284435</c:v>
                </c:pt>
                <c:pt idx="115">
                  <c:v>1513198.0846284435</c:v>
                </c:pt>
                <c:pt idx="116">
                  <c:v>1513198.0846284435</c:v>
                </c:pt>
                <c:pt idx="117">
                  <c:v>1513198.0846284435</c:v>
                </c:pt>
                <c:pt idx="118">
                  <c:v>1513198.0846284435</c:v>
                </c:pt>
                <c:pt idx="119">
                  <c:v>1513198.0846284435</c:v>
                </c:pt>
                <c:pt idx="120">
                  <c:v>1513198.0846284435</c:v>
                </c:pt>
                <c:pt idx="121">
                  <c:v>1513198.0846284435</c:v>
                </c:pt>
                <c:pt idx="122">
                  <c:v>1513198.0846284435</c:v>
                </c:pt>
                <c:pt idx="123">
                  <c:v>1513198.0846284435</c:v>
                </c:pt>
                <c:pt idx="124">
                  <c:v>1513198.0846284435</c:v>
                </c:pt>
                <c:pt idx="125">
                  <c:v>1513198.0846284435</c:v>
                </c:pt>
                <c:pt idx="126">
                  <c:v>1513198.0846284435</c:v>
                </c:pt>
                <c:pt idx="127">
                  <c:v>1513198.0846284435</c:v>
                </c:pt>
                <c:pt idx="128">
                  <c:v>1513198.0846284435</c:v>
                </c:pt>
                <c:pt idx="129">
                  <c:v>1513198.0846284435</c:v>
                </c:pt>
                <c:pt idx="130">
                  <c:v>1513198.0846284435</c:v>
                </c:pt>
                <c:pt idx="131">
                  <c:v>1513198.0846284435</c:v>
                </c:pt>
                <c:pt idx="132">
                  <c:v>1513198.0846284435</c:v>
                </c:pt>
                <c:pt idx="133">
                  <c:v>1513198.0846284435</c:v>
                </c:pt>
                <c:pt idx="134">
                  <c:v>1513198.0846284435</c:v>
                </c:pt>
                <c:pt idx="135">
                  <c:v>1513198.0846284435</c:v>
                </c:pt>
                <c:pt idx="136">
                  <c:v>1513198.0846284435</c:v>
                </c:pt>
                <c:pt idx="137">
                  <c:v>1513198.0846284435</c:v>
                </c:pt>
                <c:pt idx="138">
                  <c:v>1513198.0846284435</c:v>
                </c:pt>
                <c:pt idx="139">
                  <c:v>1513198.0846284435</c:v>
                </c:pt>
                <c:pt idx="140">
                  <c:v>1513198.0846284435</c:v>
                </c:pt>
                <c:pt idx="141">
                  <c:v>1513198.0846284435</c:v>
                </c:pt>
                <c:pt idx="142">
                  <c:v>1513198.0846284435</c:v>
                </c:pt>
                <c:pt idx="143">
                  <c:v>1513198.0846284435</c:v>
                </c:pt>
                <c:pt idx="144">
                  <c:v>1513198.0846284435</c:v>
                </c:pt>
                <c:pt idx="145">
                  <c:v>1513198.0846284435</c:v>
                </c:pt>
                <c:pt idx="146">
                  <c:v>1513198.0846284435</c:v>
                </c:pt>
                <c:pt idx="147">
                  <c:v>1513198.0846284435</c:v>
                </c:pt>
                <c:pt idx="148">
                  <c:v>1513198.0846284435</c:v>
                </c:pt>
                <c:pt idx="149">
                  <c:v>1513198.0846284435</c:v>
                </c:pt>
                <c:pt idx="150">
                  <c:v>1513198.0846284435</c:v>
                </c:pt>
                <c:pt idx="151">
                  <c:v>1513198.0846284435</c:v>
                </c:pt>
                <c:pt idx="152">
                  <c:v>1513198.0846284435</c:v>
                </c:pt>
                <c:pt idx="153">
                  <c:v>1513198.0846284435</c:v>
                </c:pt>
                <c:pt idx="154">
                  <c:v>1513198.0846284435</c:v>
                </c:pt>
                <c:pt idx="155">
                  <c:v>1513198.0846284435</c:v>
                </c:pt>
                <c:pt idx="156">
                  <c:v>1513198.0846284435</c:v>
                </c:pt>
                <c:pt idx="157">
                  <c:v>1513198.0846284435</c:v>
                </c:pt>
                <c:pt idx="158">
                  <c:v>1342413.51137814</c:v>
                </c:pt>
                <c:pt idx="159">
                  <c:v>1342413.51137814</c:v>
                </c:pt>
                <c:pt idx="160">
                  <c:v>1342413.51137814</c:v>
                </c:pt>
                <c:pt idx="161">
                  <c:v>1342413.51137814</c:v>
                </c:pt>
                <c:pt idx="162">
                  <c:v>1342413.51137814</c:v>
                </c:pt>
                <c:pt idx="163">
                  <c:v>1342413.51137814</c:v>
                </c:pt>
                <c:pt idx="164">
                  <c:v>1342413.51137814</c:v>
                </c:pt>
                <c:pt idx="165">
                  <c:v>1342413.51137814</c:v>
                </c:pt>
                <c:pt idx="166">
                  <c:v>1342413.51137814</c:v>
                </c:pt>
                <c:pt idx="167">
                  <c:v>1342413.51137814</c:v>
                </c:pt>
                <c:pt idx="168">
                  <c:v>1342413.51137814</c:v>
                </c:pt>
                <c:pt idx="169">
                  <c:v>1342413.51137814</c:v>
                </c:pt>
                <c:pt idx="170">
                  <c:v>1342413.51137814</c:v>
                </c:pt>
                <c:pt idx="171">
                  <c:v>1342413.51137814</c:v>
                </c:pt>
                <c:pt idx="172">
                  <c:v>1342413.51137814</c:v>
                </c:pt>
                <c:pt idx="173">
                  <c:v>1342413.51137814</c:v>
                </c:pt>
                <c:pt idx="174">
                  <c:v>1342413.51137814</c:v>
                </c:pt>
                <c:pt idx="175">
                  <c:v>1342413.51137814</c:v>
                </c:pt>
                <c:pt idx="176">
                  <c:v>1342413.51137814</c:v>
                </c:pt>
                <c:pt idx="177">
                  <c:v>1342413.51137814</c:v>
                </c:pt>
                <c:pt idx="178">
                  <c:v>1342413.51137814</c:v>
                </c:pt>
                <c:pt idx="179">
                  <c:v>1342413.51137814</c:v>
                </c:pt>
                <c:pt idx="180">
                  <c:v>1342413.51137814</c:v>
                </c:pt>
                <c:pt idx="181">
                  <c:v>1342413.51137814</c:v>
                </c:pt>
                <c:pt idx="182">
                  <c:v>1342413.51137814</c:v>
                </c:pt>
                <c:pt idx="183">
                  <c:v>1342413.51137814</c:v>
                </c:pt>
                <c:pt idx="184">
                  <c:v>1342413.51137814</c:v>
                </c:pt>
                <c:pt idx="185">
                  <c:v>1342413.51137814</c:v>
                </c:pt>
                <c:pt idx="186">
                  <c:v>1342413.51137814</c:v>
                </c:pt>
                <c:pt idx="187">
                  <c:v>1342413.51137814</c:v>
                </c:pt>
                <c:pt idx="188">
                  <c:v>1342413.51137814</c:v>
                </c:pt>
                <c:pt idx="189">
                  <c:v>1342413.51137814</c:v>
                </c:pt>
                <c:pt idx="190">
                  <c:v>1342413.51137814</c:v>
                </c:pt>
                <c:pt idx="191">
                  <c:v>1342413.51137814</c:v>
                </c:pt>
                <c:pt idx="192">
                  <c:v>1342413.51137814</c:v>
                </c:pt>
                <c:pt idx="193">
                  <c:v>1342413.51137814</c:v>
                </c:pt>
                <c:pt idx="194">
                  <c:v>1342413.51137814</c:v>
                </c:pt>
                <c:pt idx="195">
                  <c:v>1342413.51137814</c:v>
                </c:pt>
                <c:pt idx="196">
                  <c:v>1342413.51137814</c:v>
                </c:pt>
                <c:pt idx="197">
                  <c:v>1342413.51137814</c:v>
                </c:pt>
                <c:pt idx="198">
                  <c:v>1342413.51137814</c:v>
                </c:pt>
                <c:pt idx="199">
                  <c:v>1342413.51137814</c:v>
                </c:pt>
                <c:pt idx="200">
                  <c:v>1342413.51137814</c:v>
                </c:pt>
                <c:pt idx="201">
                  <c:v>1342413.51137814</c:v>
                </c:pt>
                <c:pt idx="202">
                  <c:v>1342413.51137814</c:v>
                </c:pt>
                <c:pt idx="203">
                  <c:v>1492359.4255871582</c:v>
                </c:pt>
                <c:pt idx="204">
                  <c:v>1492359.4255871582</c:v>
                </c:pt>
                <c:pt idx="205">
                  <c:v>1492359.4255871582</c:v>
                </c:pt>
                <c:pt idx="206">
                  <c:v>1492359.4255871582</c:v>
                </c:pt>
                <c:pt idx="207">
                  <c:v>1492359.4255871582</c:v>
                </c:pt>
                <c:pt idx="208">
                  <c:v>1492359.4255871582</c:v>
                </c:pt>
                <c:pt idx="209">
                  <c:v>1492359.4255871582</c:v>
                </c:pt>
                <c:pt idx="210">
                  <c:v>1492359.4255871582</c:v>
                </c:pt>
                <c:pt idx="211">
                  <c:v>1492359.4255871582</c:v>
                </c:pt>
                <c:pt idx="212">
                  <c:v>1492359.4255871582</c:v>
                </c:pt>
                <c:pt idx="213">
                  <c:v>1492359.4255871582</c:v>
                </c:pt>
                <c:pt idx="214">
                  <c:v>1492359.4255871582</c:v>
                </c:pt>
                <c:pt idx="215">
                  <c:v>1492359.4255871582</c:v>
                </c:pt>
                <c:pt idx="216">
                  <c:v>1492359.4255871582</c:v>
                </c:pt>
                <c:pt idx="217">
                  <c:v>1492359.4255871582</c:v>
                </c:pt>
                <c:pt idx="218">
                  <c:v>1492359.4255871582</c:v>
                </c:pt>
                <c:pt idx="219">
                  <c:v>1492359.4255871582</c:v>
                </c:pt>
                <c:pt idx="220">
                  <c:v>1492359.4255871582</c:v>
                </c:pt>
                <c:pt idx="221">
                  <c:v>1492359.4255871582</c:v>
                </c:pt>
                <c:pt idx="222">
                  <c:v>1492359.4255871582</c:v>
                </c:pt>
                <c:pt idx="223">
                  <c:v>1492359.4255871582</c:v>
                </c:pt>
                <c:pt idx="224">
                  <c:v>1492359.4255871582</c:v>
                </c:pt>
                <c:pt idx="225">
                  <c:v>1492359.4255871582</c:v>
                </c:pt>
                <c:pt idx="226">
                  <c:v>1492359.4255871582</c:v>
                </c:pt>
                <c:pt idx="227">
                  <c:v>1492359.4255871582</c:v>
                </c:pt>
                <c:pt idx="228">
                  <c:v>1492359.4255871582</c:v>
                </c:pt>
                <c:pt idx="229">
                  <c:v>1492359.4255871582</c:v>
                </c:pt>
                <c:pt idx="230">
                  <c:v>1492359.4255871582</c:v>
                </c:pt>
                <c:pt idx="231">
                  <c:v>1492359.4255871582</c:v>
                </c:pt>
                <c:pt idx="232">
                  <c:v>1492359.4255871582</c:v>
                </c:pt>
                <c:pt idx="233">
                  <c:v>1492359.4255871582</c:v>
                </c:pt>
                <c:pt idx="234">
                  <c:v>1492359.4255871582</c:v>
                </c:pt>
                <c:pt idx="235">
                  <c:v>1492359.4255871582</c:v>
                </c:pt>
                <c:pt idx="236">
                  <c:v>1492359.4255871582</c:v>
                </c:pt>
                <c:pt idx="237">
                  <c:v>1492359.4255871582</c:v>
                </c:pt>
                <c:pt idx="238">
                  <c:v>1492359.4255871582</c:v>
                </c:pt>
                <c:pt idx="239">
                  <c:v>1492359.4255871582</c:v>
                </c:pt>
                <c:pt idx="240">
                  <c:v>1492359.4255871582</c:v>
                </c:pt>
                <c:pt idx="241">
                  <c:v>1492359.4255871582</c:v>
                </c:pt>
                <c:pt idx="242">
                  <c:v>1492359.4255871582</c:v>
                </c:pt>
                <c:pt idx="243">
                  <c:v>1492359.4255871582</c:v>
                </c:pt>
                <c:pt idx="244">
                  <c:v>1492359.4255871582</c:v>
                </c:pt>
                <c:pt idx="245">
                  <c:v>1492359.4255871582</c:v>
                </c:pt>
                <c:pt idx="246">
                  <c:v>1492359.4255871582</c:v>
                </c:pt>
                <c:pt idx="247">
                  <c:v>1492359.4255871582</c:v>
                </c:pt>
                <c:pt idx="248">
                  <c:v>1632872.1793465365</c:v>
                </c:pt>
                <c:pt idx="249">
                  <c:v>1632872.1793465365</c:v>
                </c:pt>
                <c:pt idx="250">
                  <c:v>1632872.1793465365</c:v>
                </c:pt>
                <c:pt idx="251">
                  <c:v>1632872.1793465365</c:v>
                </c:pt>
                <c:pt idx="252">
                  <c:v>1632872.1793465365</c:v>
                </c:pt>
                <c:pt idx="253">
                  <c:v>1632872.1793465365</c:v>
                </c:pt>
                <c:pt idx="254">
                  <c:v>1632872.1793465365</c:v>
                </c:pt>
                <c:pt idx="255">
                  <c:v>1632872.1793465365</c:v>
                </c:pt>
                <c:pt idx="256">
                  <c:v>1632872.1793465365</c:v>
                </c:pt>
                <c:pt idx="257">
                  <c:v>1632872.1793465365</c:v>
                </c:pt>
                <c:pt idx="258">
                  <c:v>1632872.1793465365</c:v>
                </c:pt>
                <c:pt idx="259">
                  <c:v>1632872.1793465365</c:v>
                </c:pt>
                <c:pt idx="260">
                  <c:v>1632872.1793465365</c:v>
                </c:pt>
                <c:pt idx="261">
                  <c:v>1632872.1793465365</c:v>
                </c:pt>
                <c:pt idx="262">
                  <c:v>1632872.1793465365</c:v>
                </c:pt>
                <c:pt idx="263">
                  <c:v>1632872.1793465365</c:v>
                </c:pt>
                <c:pt idx="264">
                  <c:v>1632872.1793465365</c:v>
                </c:pt>
                <c:pt idx="265">
                  <c:v>1632872.1793465365</c:v>
                </c:pt>
                <c:pt idx="266">
                  <c:v>1632872.1793465365</c:v>
                </c:pt>
                <c:pt idx="267">
                  <c:v>1632872.1793465365</c:v>
                </c:pt>
                <c:pt idx="268">
                  <c:v>1632872.1793465365</c:v>
                </c:pt>
                <c:pt idx="269">
                  <c:v>1632872.1793465365</c:v>
                </c:pt>
                <c:pt idx="270">
                  <c:v>1632872.1793465365</c:v>
                </c:pt>
                <c:pt idx="271">
                  <c:v>1632872.1793465365</c:v>
                </c:pt>
                <c:pt idx="272">
                  <c:v>1632872.1793465365</c:v>
                </c:pt>
                <c:pt idx="273">
                  <c:v>1632872.1793465365</c:v>
                </c:pt>
                <c:pt idx="274">
                  <c:v>1632872.1793465365</c:v>
                </c:pt>
                <c:pt idx="275">
                  <c:v>1632872.1793465365</c:v>
                </c:pt>
                <c:pt idx="276">
                  <c:v>1632872.1793465365</c:v>
                </c:pt>
                <c:pt idx="277">
                  <c:v>1632872.1793465365</c:v>
                </c:pt>
                <c:pt idx="278">
                  <c:v>1632872.1793465365</c:v>
                </c:pt>
                <c:pt idx="279">
                  <c:v>1632872.1793465365</c:v>
                </c:pt>
                <c:pt idx="280">
                  <c:v>1632872.1793465365</c:v>
                </c:pt>
                <c:pt idx="281">
                  <c:v>1632872.1793465365</c:v>
                </c:pt>
                <c:pt idx="282">
                  <c:v>1632872.1793465365</c:v>
                </c:pt>
                <c:pt idx="283">
                  <c:v>1632872.1793465365</c:v>
                </c:pt>
                <c:pt idx="284">
                  <c:v>1632872.1793465365</c:v>
                </c:pt>
                <c:pt idx="285">
                  <c:v>1632872.1793465365</c:v>
                </c:pt>
                <c:pt idx="286">
                  <c:v>1632872.1793465365</c:v>
                </c:pt>
                <c:pt idx="287">
                  <c:v>1632872.1793465365</c:v>
                </c:pt>
                <c:pt idx="288">
                  <c:v>1632872.1793465365</c:v>
                </c:pt>
                <c:pt idx="289">
                  <c:v>1632872.1793465365</c:v>
                </c:pt>
                <c:pt idx="290">
                  <c:v>1632872.1793465365</c:v>
                </c:pt>
                <c:pt idx="291">
                  <c:v>1632872.1793465365</c:v>
                </c:pt>
                <c:pt idx="292">
                  <c:v>1632872.1793465365</c:v>
                </c:pt>
                <c:pt idx="293">
                  <c:v>1491632.7662961546</c:v>
                </c:pt>
                <c:pt idx="294">
                  <c:v>1491632.7662961546</c:v>
                </c:pt>
                <c:pt idx="295">
                  <c:v>1491632.7662961546</c:v>
                </c:pt>
                <c:pt idx="296">
                  <c:v>1491632.7662961546</c:v>
                </c:pt>
                <c:pt idx="297">
                  <c:v>1491632.7662961546</c:v>
                </c:pt>
                <c:pt idx="298">
                  <c:v>1491632.7662961546</c:v>
                </c:pt>
                <c:pt idx="299">
                  <c:v>1491632.7662961546</c:v>
                </c:pt>
                <c:pt idx="300">
                  <c:v>1491632.7662961546</c:v>
                </c:pt>
                <c:pt idx="301">
                  <c:v>1491632.7662961546</c:v>
                </c:pt>
                <c:pt idx="302">
                  <c:v>1491632.7662961546</c:v>
                </c:pt>
                <c:pt idx="303">
                  <c:v>1491632.7662961546</c:v>
                </c:pt>
                <c:pt idx="304">
                  <c:v>1491632.7662961546</c:v>
                </c:pt>
                <c:pt idx="305">
                  <c:v>1491632.7662961546</c:v>
                </c:pt>
                <c:pt idx="306">
                  <c:v>1491632.7662961546</c:v>
                </c:pt>
                <c:pt idx="307">
                  <c:v>1491632.7662961546</c:v>
                </c:pt>
                <c:pt idx="308">
                  <c:v>1491632.7662961546</c:v>
                </c:pt>
                <c:pt idx="309">
                  <c:v>1491632.7662961546</c:v>
                </c:pt>
                <c:pt idx="310">
                  <c:v>1491632.7662961546</c:v>
                </c:pt>
                <c:pt idx="311">
                  <c:v>1491632.7662961546</c:v>
                </c:pt>
                <c:pt idx="312">
                  <c:v>1491632.7662961546</c:v>
                </c:pt>
                <c:pt idx="313">
                  <c:v>1491632.7662961546</c:v>
                </c:pt>
                <c:pt idx="314">
                  <c:v>1491632.7662961546</c:v>
                </c:pt>
                <c:pt idx="315">
                  <c:v>1491632.7662961546</c:v>
                </c:pt>
                <c:pt idx="316">
                  <c:v>1491632.7662961546</c:v>
                </c:pt>
                <c:pt idx="317">
                  <c:v>1491632.7662961546</c:v>
                </c:pt>
                <c:pt idx="318">
                  <c:v>1491632.7662961546</c:v>
                </c:pt>
                <c:pt idx="319">
                  <c:v>1491632.7662961546</c:v>
                </c:pt>
                <c:pt idx="320">
                  <c:v>1491632.7662961546</c:v>
                </c:pt>
                <c:pt idx="321">
                  <c:v>1491632.7662961546</c:v>
                </c:pt>
                <c:pt idx="322">
                  <c:v>1491632.7662961546</c:v>
                </c:pt>
                <c:pt idx="323">
                  <c:v>1491632.7662961546</c:v>
                </c:pt>
                <c:pt idx="324">
                  <c:v>1491632.7662961546</c:v>
                </c:pt>
                <c:pt idx="325">
                  <c:v>1491632.7662961546</c:v>
                </c:pt>
                <c:pt idx="326">
                  <c:v>1491632.7662961546</c:v>
                </c:pt>
                <c:pt idx="327">
                  <c:v>1491632.7662961546</c:v>
                </c:pt>
                <c:pt idx="328">
                  <c:v>1491632.7662961546</c:v>
                </c:pt>
                <c:pt idx="329">
                  <c:v>1491632.7662961546</c:v>
                </c:pt>
                <c:pt idx="330">
                  <c:v>1491632.7662961546</c:v>
                </c:pt>
                <c:pt idx="331">
                  <c:v>1491632.7662961546</c:v>
                </c:pt>
                <c:pt idx="332">
                  <c:v>1491632.7662961546</c:v>
                </c:pt>
                <c:pt idx="333">
                  <c:v>1491632.7662961546</c:v>
                </c:pt>
                <c:pt idx="334">
                  <c:v>1491632.7662961546</c:v>
                </c:pt>
                <c:pt idx="335">
                  <c:v>1491632.7662961546</c:v>
                </c:pt>
                <c:pt idx="336">
                  <c:v>1491632.7662961546</c:v>
                </c:pt>
                <c:pt idx="337">
                  <c:v>1491632.7662961546</c:v>
                </c:pt>
                <c:pt idx="338">
                  <c:v>1349569.5173388636</c:v>
                </c:pt>
                <c:pt idx="339">
                  <c:v>1349569.5173388636</c:v>
                </c:pt>
                <c:pt idx="340">
                  <c:v>1349569.5173388636</c:v>
                </c:pt>
                <c:pt idx="341">
                  <c:v>1349569.5173388636</c:v>
                </c:pt>
                <c:pt idx="342">
                  <c:v>1349569.5173388636</c:v>
                </c:pt>
                <c:pt idx="343">
                  <c:v>1349569.5173388636</c:v>
                </c:pt>
                <c:pt idx="344">
                  <c:v>1349569.5173388636</c:v>
                </c:pt>
                <c:pt idx="345">
                  <c:v>1349569.5173388636</c:v>
                </c:pt>
                <c:pt idx="346">
                  <c:v>1349569.5173388636</c:v>
                </c:pt>
                <c:pt idx="347">
                  <c:v>1349569.5173388636</c:v>
                </c:pt>
                <c:pt idx="348">
                  <c:v>1349569.5173388636</c:v>
                </c:pt>
                <c:pt idx="349">
                  <c:v>1349569.5173388636</c:v>
                </c:pt>
                <c:pt idx="350">
                  <c:v>1349569.5173388636</c:v>
                </c:pt>
                <c:pt idx="351">
                  <c:v>1349569.5173388636</c:v>
                </c:pt>
                <c:pt idx="352">
                  <c:v>1349569.5173388636</c:v>
                </c:pt>
                <c:pt idx="353">
                  <c:v>1349569.5173388636</c:v>
                </c:pt>
                <c:pt idx="354">
                  <c:v>1349569.5173388636</c:v>
                </c:pt>
                <c:pt idx="355">
                  <c:v>1349569.5173388636</c:v>
                </c:pt>
                <c:pt idx="356">
                  <c:v>1349569.5173388636</c:v>
                </c:pt>
                <c:pt idx="357">
                  <c:v>1349569.5173388636</c:v>
                </c:pt>
                <c:pt idx="358">
                  <c:v>1349569.5173388636</c:v>
                </c:pt>
                <c:pt idx="359">
                  <c:v>1349569.5173388636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D9-44F9-BFA3-6DE4EECDD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203624"/>
        <c:axId val="5642082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97D9-44F9-BFA3-6DE4EECDD123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97D9-44F9-BFA3-6DE4EECDD123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97D9-44F9-BFA3-6DE4EECDD123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97D9-44F9-BFA3-6DE4EECDD123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Chart_Data!$AL$3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Net-Zero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Chart_Data!$AL$4:$AL$363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1442953.2243521425</c:v>
                      </c:pt>
                      <c:pt idx="1">
                        <c:v>1442953.2243521425</c:v>
                      </c:pt>
                      <c:pt idx="2">
                        <c:v>1442953.2243521425</c:v>
                      </c:pt>
                      <c:pt idx="3">
                        <c:v>1442953.2243521425</c:v>
                      </c:pt>
                      <c:pt idx="4">
                        <c:v>1442953.2243521425</c:v>
                      </c:pt>
                      <c:pt idx="5">
                        <c:v>1442953.2243521425</c:v>
                      </c:pt>
                      <c:pt idx="6">
                        <c:v>1442953.2243521425</c:v>
                      </c:pt>
                      <c:pt idx="7">
                        <c:v>1442953.2243521425</c:v>
                      </c:pt>
                      <c:pt idx="8">
                        <c:v>1442953.2243521425</c:v>
                      </c:pt>
                      <c:pt idx="9">
                        <c:v>1442953.2243521425</c:v>
                      </c:pt>
                      <c:pt idx="10">
                        <c:v>1442953.2243521425</c:v>
                      </c:pt>
                      <c:pt idx="11">
                        <c:v>1442953.2243521425</c:v>
                      </c:pt>
                      <c:pt idx="12">
                        <c:v>1442953.2243521425</c:v>
                      </c:pt>
                      <c:pt idx="13">
                        <c:v>1442953.2243521425</c:v>
                      </c:pt>
                      <c:pt idx="14">
                        <c:v>1442953.2243521425</c:v>
                      </c:pt>
                      <c:pt idx="15">
                        <c:v>1442953.2243521425</c:v>
                      </c:pt>
                      <c:pt idx="16">
                        <c:v>1442953.2243521425</c:v>
                      </c:pt>
                      <c:pt idx="17">
                        <c:v>1442953.2243521425</c:v>
                      </c:pt>
                      <c:pt idx="18">
                        <c:v>1442953.2243521425</c:v>
                      </c:pt>
                      <c:pt idx="19">
                        <c:v>1442953.2243521425</c:v>
                      </c:pt>
                      <c:pt idx="20">
                        <c:v>1442953.2243521425</c:v>
                      </c:pt>
                      <c:pt idx="21">
                        <c:v>1442953.2243521425</c:v>
                      </c:pt>
                      <c:pt idx="22">
                        <c:v>1442953.2243521425</c:v>
                      </c:pt>
                      <c:pt idx="23">
                        <c:v>1622040.5083213954</c:v>
                      </c:pt>
                      <c:pt idx="24">
                        <c:v>1622040.5083213954</c:v>
                      </c:pt>
                      <c:pt idx="25">
                        <c:v>1622040.5083213954</c:v>
                      </c:pt>
                      <c:pt idx="26">
                        <c:v>1622040.5083213954</c:v>
                      </c:pt>
                      <c:pt idx="27">
                        <c:v>1622040.5083213954</c:v>
                      </c:pt>
                      <c:pt idx="28">
                        <c:v>1622040.5083213954</c:v>
                      </c:pt>
                      <c:pt idx="29">
                        <c:v>1622040.5083213954</c:v>
                      </c:pt>
                      <c:pt idx="30">
                        <c:v>1622040.5083213954</c:v>
                      </c:pt>
                      <c:pt idx="31">
                        <c:v>1622040.5083213954</c:v>
                      </c:pt>
                      <c:pt idx="32">
                        <c:v>1622040.5083213954</c:v>
                      </c:pt>
                      <c:pt idx="33">
                        <c:v>1622040.5083213954</c:v>
                      </c:pt>
                      <c:pt idx="34">
                        <c:v>1622040.5083213954</c:v>
                      </c:pt>
                      <c:pt idx="35">
                        <c:v>1622040.5083213954</c:v>
                      </c:pt>
                      <c:pt idx="36">
                        <c:v>1622040.5083213954</c:v>
                      </c:pt>
                      <c:pt idx="37">
                        <c:v>1622040.5083213954</c:v>
                      </c:pt>
                      <c:pt idx="38">
                        <c:v>1622040.5083213954</c:v>
                      </c:pt>
                      <c:pt idx="39">
                        <c:v>1622040.5083213954</c:v>
                      </c:pt>
                      <c:pt idx="40">
                        <c:v>1622040.5083213954</c:v>
                      </c:pt>
                      <c:pt idx="41">
                        <c:v>1622040.5083213954</c:v>
                      </c:pt>
                      <c:pt idx="42">
                        <c:v>1622040.5083213954</c:v>
                      </c:pt>
                      <c:pt idx="43">
                        <c:v>1622040.5083213954</c:v>
                      </c:pt>
                      <c:pt idx="44">
                        <c:v>1622040.5083213954</c:v>
                      </c:pt>
                      <c:pt idx="45">
                        <c:v>1622040.5083213954</c:v>
                      </c:pt>
                      <c:pt idx="46">
                        <c:v>1622040.5083213954</c:v>
                      </c:pt>
                      <c:pt idx="47">
                        <c:v>1622040.5083213954</c:v>
                      </c:pt>
                      <c:pt idx="48">
                        <c:v>1622040.5083213954</c:v>
                      </c:pt>
                      <c:pt idx="49">
                        <c:v>1622040.5083213954</c:v>
                      </c:pt>
                      <c:pt idx="50">
                        <c:v>1622040.5083213954</c:v>
                      </c:pt>
                      <c:pt idx="51">
                        <c:v>1622040.5083213954</c:v>
                      </c:pt>
                      <c:pt idx="52">
                        <c:v>1622040.5083213954</c:v>
                      </c:pt>
                      <c:pt idx="53">
                        <c:v>1622040.5083213954</c:v>
                      </c:pt>
                      <c:pt idx="54">
                        <c:v>1622040.5083213954</c:v>
                      </c:pt>
                      <c:pt idx="55">
                        <c:v>1622040.5083213954</c:v>
                      </c:pt>
                      <c:pt idx="56">
                        <c:v>1622040.5083213954</c:v>
                      </c:pt>
                      <c:pt idx="57">
                        <c:v>1622040.5083213954</c:v>
                      </c:pt>
                      <c:pt idx="58">
                        <c:v>1622040.5083213954</c:v>
                      </c:pt>
                      <c:pt idx="59">
                        <c:v>1622040.5083213954</c:v>
                      </c:pt>
                      <c:pt idx="60">
                        <c:v>1622040.5083213954</c:v>
                      </c:pt>
                      <c:pt idx="61">
                        <c:v>1622040.5083213954</c:v>
                      </c:pt>
                      <c:pt idx="62">
                        <c:v>1622040.5083213954</c:v>
                      </c:pt>
                      <c:pt idx="63">
                        <c:v>1622040.5083213954</c:v>
                      </c:pt>
                      <c:pt idx="64">
                        <c:v>1622040.5083213954</c:v>
                      </c:pt>
                      <c:pt idx="65">
                        <c:v>1622040.5083213954</c:v>
                      </c:pt>
                      <c:pt idx="66">
                        <c:v>1622040.5083213954</c:v>
                      </c:pt>
                      <c:pt idx="67">
                        <c:v>1622040.5083213954</c:v>
                      </c:pt>
                      <c:pt idx="68">
                        <c:v>1759614.4300672458</c:v>
                      </c:pt>
                      <c:pt idx="69">
                        <c:v>1759614.4300672458</c:v>
                      </c:pt>
                      <c:pt idx="70">
                        <c:v>1759614.4300672458</c:v>
                      </c:pt>
                      <c:pt idx="71">
                        <c:v>1759614.4300672458</c:v>
                      </c:pt>
                      <c:pt idx="72">
                        <c:v>1759614.4300672458</c:v>
                      </c:pt>
                      <c:pt idx="73">
                        <c:v>1759614.4300672458</c:v>
                      </c:pt>
                      <c:pt idx="74">
                        <c:v>1759614.4300672458</c:v>
                      </c:pt>
                      <c:pt idx="75">
                        <c:v>1759614.4300672458</c:v>
                      </c:pt>
                      <c:pt idx="76">
                        <c:v>1759614.4300672458</c:v>
                      </c:pt>
                      <c:pt idx="77">
                        <c:v>1759614.4300672458</c:v>
                      </c:pt>
                      <c:pt idx="78">
                        <c:v>1759614.4300672458</c:v>
                      </c:pt>
                      <c:pt idx="79">
                        <c:v>1759614.4300672458</c:v>
                      </c:pt>
                      <c:pt idx="80">
                        <c:v>1759614.4300672458</c:v>
                      </c:pt>
                      <c:pt idx="81">
                        <c:v>1759614.4300672458</c:v>
                      </c:pt>
                      <c:pt idx="82">
                        <c:v>1759614.4300672458</c:v>
                      </c:pt>
                      <c:pt idx="83">
                        <c:v>1759614.4300672458</c:v>
                      </c:pt>
                      <c:pt idx="84">
                        <c:v>1759614.4300672458</c:v>
                      </c:pt>
                      <c:pt idx="85">
                        <c:v>1759614.4300672458</c:v>
                      </c:pt>
                      <c:pt idx="86">
                        <c:v>1759614.4300672458</c:v>
                      </c:pt>
                      <c:pt idx="87">
                        <c:v>1759614.4300672458</c:v>
                      </c:pt>
                      <c:pt idx="88">
                        <c:v>1759614.4300672458</c:v>
                      </c:pt>
                      <c:pt idx="89">
                        <c:v>1759614.4300672458</c:v>
                      </c:pt>
                      <c:pt idx="90">
                        <c:v>1759614.4300672458</c:v>
                      </c:pt>
                      <c:pt idx="91">
                        <c:v>1759614.4300672458</c:v>
                      </c:pt>
                      <c:pt idx="92">
                        <c:v>1759614.4300672458</c:v>
                      </c:pt>
                      <c:pt idx="93">
                        <c:v>1759614.4300672458</c:v>
                      </c:pt>
                      <c:pt idx="94">
                        <c:v>1759614.4300672458</c:v>
                      </c:pt>
                      <c:pt idx="95">
                        <c:v>1759614.4300672458</c:v>
                      </c:pt>
                      <c:pt idx="96">
                        <c:v>1759614.4300672458</c:v>
                      </c:pt>
                      <c:pt idx="97">
                        <c:v>1759614.4300672458</c:v>
                      </c:pt>
                      <c:pt idx="98">
                        <c:v>1759614.4300672458</c:v>
                      </c:pt>
                      <c:pt idx="99">
                        <c:v>1759614.4300672458</c:v>
                      </c:pt>
                      <c:pt idx="100">
                        <c:v>1759614.4300672458</c:v>
                      </c:pt>
                      <c:pt idx="101">
                        <c:v>1759614.4300672458</c:v>
                      </c:pt>
                      <c:pt idx="102">
                        <c:v>1759614.4300672458</c:v>
                      </c:pt>
                      <c:pt idx="103">
                        <c:v>1759614.4300672458</c:v>
                      </c:pt>
                      <c:pt idx="104">
                        <c:v>1759614.4300672458</c:v>
                      </c:pt>
                      <c:pt idx="105">
                        <c:v>1759614.4300672458</c:v>
                      </c:pt>
                      <c:pt idx="106">
                        <c:v>1759614.4300672458</c:v>
                      </c:pt>
                      <c:pt idx="107">
                        <c:v>1759614.4300672458</c:v>
                      </c:pt>
                      <c:pt idx="108">
                        <c:v>1759614.4300672458</c:v>
                      </c:pt>
                      <c:pt idx="109">
                        <c:v>1759614.4300672458</c:v>
                      </c:pt>
                      <c:pt idx="110">
                        <c:v>1759614.4300672458</c:v>
                      </c:pt>
                      <c:pt idx="111">
                        <c:v>1759614.4300672458</c:v>
                      </c:pt>
                      <c:pt idx="112">
                        <c:v>1759614.4300672458</c:v>
                      </c:pt>
                      <c:pt idx="113">
                        <c:v>1624684.6387605208</c:v>
                      </c:pt>
                      <c:pt idx="114">
                        <c:v>1624684.6387605208</c:v>
                      </c:pt>
                      <c:pt idx="115">
                        <c:v>1624684.6387605208</c:v>
                      </c:pt>
                      <c:pt idx="116">
                        <c:v>1624684.6387605208</c:v>
                      </c:pt>
                      <c:pt idx="117">
                        <c:v>1624684.6387605208</c:v>
                      </c:pt>
                      <c:pt idx="118">
                        <c:v>1624684.6387605208</c:v>
                      </c:pt>
                      <c:pt idx="119">
                        <c:v>1624684.6387605208</c:v>
                      </c:pt>
                      <c:pt idx="120">
                        <c:v>1624684.6387605208</c:v>
                      </c:pt>
                      <c:pt idx="121">
                        <c:v>1624684.6387605208</c:v>
                      </c:pt>
                      <c:pt idx="122">
                        <c:v>1624684.6387605208</c:v>
                      </c:pt>
                      <c:pt idx="123">
                        <c:v>1624684.6387605208</c:v>
                      </c:pt>
                      <c:pt idx="124">
                        <c:v>1624684.6387605208</c:v>
                      </c:pt>
                      <c:pt idx="125">
                        <c:v>1624684.6387605208</c:v>
                      </c:pt>
                      <c:pt idx="126">
                        <c:v>1624684.6387605208</c:v>
                      </c:pt>
                      <c:pt idx="127">
                        <c:v>1624684.6387605208</c:v>
                      </c:pt>
                      <c:pt idx="128">
                        <c:v>1624684.6387605208</c:v>
                      </c:pt>
                      <c:pt idx="129">
                        <c:v>1624684.6387605208</c:v>
                      </c:pt>
                      <c:pt idx="130">
                        <c:v>1624684.6387605208</c:v>
                      </c:pt>
                      <c:pt idx="131">
                        <c:v>1624684.6387605208</c:v>
                      </c:pt>
                      <c:pt idx="132">
                        <c:v>1624684.6387605208</c:v>
                      </c:pt>
                      <c:pt idx="133">
                        <c:v>1624684.6387605208</c:v>
                      </c:pt>
                      <c:pt idx="134">
                        <c:v>1624684.6387605208</c:v>
                      </c:pt>
                      <c:pt idx="135">
                        <c:v>1624684.6387605208</c:v>
                      </c:pt>
                      <c:pt idx="136">
                        <c:v>1624684.6387605208</c:v>
                      </c:pt>
                      <c:pt idx="137">
                        <c:v>1624684.6387605208</c:v>
                      </c:pt>
                      <c:pt idx="138">
                        <c:v>1624684.6387605208</c:v>
                      </c:pt>
                      <c:pt idx="139">
                        <c:v>1624684.6387605208</c:v>
                      </c:pt>
                      <c:pt idx="140">
                        <c:v>1624684.6387605208</c:v>
                      </c:pt>
                      <c:pt idx="141">
                        <c:v>1624684.6387605208</c:v>
                      </c:pt>
                      <c:pt idx="142">
                        <c:v>1624684.6387605208</c:v>
                      </c:pt>
                      <c:pt idx="143">
                        <c:v>1624684.6387605208</c:v>
                      </c:pt>
                      <c:pt idx="144">
                        <c:v>1624684.6387605208</c:v>
                      </c:pt>
                      <c:pt idx="145">
                        <c:v>1624684.6387605208</c:v>
                      </c:pt>
                      <c:pt idx="146">
                        <c:v>1624684.6387605208</c:v>
                      </c:pt>
                      <c:pt idx="147">
                        <c:v>1624684.6387605208</c:v>
                      </c:pt>
                      <c:pt idx="148">
                        <c:v>1624684.6387605208</c:v>
                      </c:pt>
                      <c:pt idx="149">
                        <c:v>1624684.6387605208</c:v>
                      </c:pt>
                      <c:pt idx="150">
                        <c:v>1624684.6387605208</c:v>
                      </c:pt>
                      <c:pt idx="151">
                        <c:v>1624684.6387605208</c:v>
                      </c:pt>
                      <c:pt idx="152">
                        <c:v>1624684.6387605208</c:v>
                      </c:pt>
                      <c:pt idx="153">
                        <c:v>1624684.6387605208</c:v>
                      </c:pt>
                      <c:pt idx="154">
                        <c:v>1624684.6387605208</c:v>
                      </c:pt>
                      <c:pt idx="155">
                        <c:v>1624684.6387605208</c:v>
                      </c:pt>
                      <c:pt idx="156">
                        <c:v>1624684.6387605208</c:v>
                      </c:pt>
                      <c:pt idx="157">
                        <c:v>1624684.6387605208</c:v>
                      </c:pt>
                      <c:pt idx="158">
                        <c:v>1434974.1200753679</c:v>
                      </c:pt>
                      <c:pt idx="159">
                        <c:v>1434974.1200753679</c:v>
                      </c:pt>
                      <c:pt idx="160">
                        <c:v>1434974.1200753679</c:v>
                      </c:pt>
                      <c:pt idx="161">
                        <c:v>1434974.1200753679</c:v>
                      </c:pt>
                      <c:pt idx="162">
                        <c:v>1434974.1200753679</c:v>
                      </c:pt>
                      <c:pt idx="163">
                        <c:v>1434974.1200753679</c:v>
                      </c:pt>
                      <c:pt idx="164">
                        <c:v>1434974.1200753679</c:v>
                      </c:pt>
                      <c:pt idx="165">
                        <c:v>1434974.1200753679</c:v>
                      </c:pt>
                      <c:pt idx="166">
                        <c:v>1434974.1200753679</c:v>
                      </c:pt>
                      <c:pt idx="167">
                        <c:v>1434974.1200753679</c:v>
                      </c:pt>
                      <c:pt idx="168">
                        <c:v>1434974.1200753679</c:v>
                      </c:pt>
                      <c:pt idx="169">
                        <c:v>1434974.1200753679</c:v>
                      </c:pt>
                      <c:pt idx="170">
                        <c:v>1434974.1200753679</c:v>
                      </c:pt>
                      <c:pt idx="171">
                        <c:v>1434974.1200753679</c:v>
                      </c:pt>
                      <c:pt idx="172">
                        <c:v>1434974.1200753679</c:v>
                      </c:pt>
                      <c:pt idx="173">
                        <c:v>1434974.1200753679</c:v>
                      </c:pt>
                      <c:pt idx="174">
                        <c:v>1434974.1200753679</c:v>
                      </c:pt>
                      <c:pt idx="175">
                        <c:v>1434974.1200753679</c:v>
                      </c:pt>
                      <c:pt idx="176">
                        <c:v>1434974.1200753679</c:v>
                      </c:pt>
                      <c:pt idx="177">
                        <c:v>1434974.1200753679</c:v>
                      </c:pt>
                      <c:pt idx="178">
                        <c:v>1434974.1200753679</c:v>
                      </c:pt>
                      <c:pt idx="179">
                        <c:v>1434974.1200753679</c:v>
                      </c:pt>
                      <c:pt idx="180">
                        <c:v>1434974.1200753679</c:v>
                      </c:pt>
                      <c:pt idx="181">
                        <c:v>1434974.1200753679</c:v>
                      </c:pt>
                      <c:pt idx="182">
                        <c:v>1434974.1200753679</c:v>
                      </c:pt>
                      <c:pt idx="183">
                        <c:v>1434974.1200753679</c:v>
                      </c:pt>
                      <c:pt idx="184">
                        <c:v>1434974.1200753679</c:v>
                      </c:pt>
                      <c:pt idx="185">
                        <c:v>1434974.1200753679</c:v>
                      </c:pt>
                      <c:pt idx="186">
                        <c:v>1434974.1200753679</c:v>
                      </c:pt>
                      <c:pt idx="187">
                        <c:v>1434974.1200753679</c:v>
                      </c:pt>
                      <c:pt idx="188">
                        <c:v>1434974.1200753679</c:v>
                      </c:pt>
                      <c:pt idx="189">
                        <c:v>1434974.1200753679</c:v>
                      </c:pt>
                      <c:pt idx="190">
                        <c:v>1434974.1200753679</c:v>
                      </c:pt>
                      <c:pt idx="191">
                        <c:v>1434974.1200753679</c:v>
                      </c:pt>
                      <c:pt idx="192">
                        <c:v>1434974.1200753679</c:v>
                      </c:pt>
                      <c:pt idx="193">
                        <c:v>1434974.1200753679</c:v>
                      </c:pt>
                      <c:pt idx="194">
                        <c:v>1434974.1200753679</c:v>
                      </c:pt>
                      <c:pt idx="195">
                        <c:v>1434974.1200753679</c:v>
                      </c:pt>
                      <c:pt idx="196">
                        <c:v>1434974.1200753679</c:v>
                      </c:pt>
                      <c:pt idx="197">
                        <c:v>1434974.1200753679</c:v>
                      </c:pt>
                      <c:pt idx="198">
                        <c:v>1434974.1200753679</c:v>
                      </c:pt>
                      <c:pt idx="199">
                        <c:v>1434974.1200753679</c:v>
                      </c:pt>
                      <c:pt idx="200">
                        <c:v>1434974.1200753679</c:v>
                      </c:pt>
                      <c:pt idx="201">
                        <c:v>1434974.1200753679</c:v>
                      </c:pt>
                      <c:pt idx="202">
                        <c:v>1434974.1200753679</c:v>
                      </c:pt>
                      <c:pt idx="203">
                        <c:v>1601451.026259308</c:v>
                      </c:pt>
                      <c:pt idx="204">
                        <c:v>1601451.026259308</c:v>
                      </c:pt>
                      <c:pt idx="205">
                        <c:v>1601451.026259308</c:v>
                      </c:pt>
                      <c:pt idx="206">
                        <c:v>1601451.026259308</c:v>
                      </c:pt>
                      <c:pt idx="207">
                        <c:v>1601451.026259308</c:v>
                      </c:pt>
                      <c:pt idx="208">
                        <c:v>1601451.026259308</c:v>
                      </c:pt>
                      <c:pt idx="209">
                        <c:v>1601451.026259308</c:v>
                      </c:pt>
                      <c:pt idx="210">
                        <c:v>1601451.026259308</c:v>
                      </c:pt>
                      <c:pt idx="211">
                        <c:v>1601451.026259308</c:v>
                      </c:pt>
                      <c:pt idx="212">
                        <c:v>1601451.026259308</c:v>
                      </c:pt>
                      <c:pt idx="213">
                        <c:v>1601451.026259308</c:v>
                      </c:pt>
                      <c:pt idx="214">
                        <c:v>1601451.026259308</c:v>
                      </c:pt>
                      <c:pt idx="215">
                        <c:v>1601451.026259308</c:v>
                      </c:pt>
                      <c:pt idx="216">
                        <c:v>1601451.026259308</c:v>
                      </c:pt>
                      <c:pt idx="217">
                        <c:v>1601451.026259308</c:v>
                      </c:pt>
                      <c:pt idx="218">
                        <c:v>1601451.026259308</c:v>
                      </c:pt>
                      <c:pt idx="219">
                        <c:v>1601451.026259308</c:v>
                      </c:pt>
                      <c:pt idx="220">
                        <c:v>1601451.026259308</c:v>
                      </c:pt>
                      <c:pt idx="221">
                        <c:v>1601451.026259308</c:v>
                      </c:pt>
                      <c:pt idx="222">
                        <c:v>1601451.026259308</c:v>
                      </c:pt>
                      <c:pt idx="223">
                        <c:v>1601451.026259308</c:v>
                      </c:pt>
                      <c:pt idx="224">
                        <c:v>1601451.026259308</c:v>
                      </c:pt>
                      <c:pt idx="225">
                        <c:v>1601451.026259308</c:v>
                      </c:pt>
                      <c:pt idx="226">
                        <c:v>1601451.026259308</c:v>
                      </c:pt>
                      <c:pt idx="227">
                        <c:v>1601451.026259308</c:v>
                      </c:pt>
                      <c:pt idx="228">
                        <c:v>1601451.026259308</c:v>
                      </c:pt>
                      <c:pt idx="229">
                        <c:v>1601451.026259308</c:v>
                      </c:pt>
                      <c:pt idx="230">
                        <c:v>1601451.026259308</c:v>
                      </c:pt>
                      <c:pt idx="231">
                        <c:v>1601451.026259308</c:v>
                      </c:pt>
                      <c:pt idx="232">
                        <c:v>1601451.026259308</c:v>
                      </c:pt>
                      <c:pt idx="233">
                        <c:v>1601451.026259308</c:v>
                      </c:pt>
                      <c:pt idx="234">
                        <c:v>1601451.026259308</c:v>
                      </c:pt>
                      <c:pt idx="235">
                        <c:v>1601451.026259308</c:v>
                      </c:pt>
                      <c:pt idx="236">
                        <c:v>1601451.026259308</c:v>
                      </c:pt>
                      <c:pt idx="237">
                        <c:v>1601451.026259308</c:v>
                      </c:pt>
                      <c:pt idx="238">
                        <c:v>1601451.026259308</c:v>
                      </c:pt>
                      <c:pt idx="239">
                        <c:v>1601451.026259308</c:v>
                      </c:pt>
                      <c:pt idx="240">
                        <c:v>1601451.026259308</c:v>
                      </c:pt>
                      <c:pt idx="241">
                        <c:v>1601451.026259308</c:v>
                      </c:pt>
                      <c:pt idx="242">
                        <c:v>1601451.026259308</c:v>
                      </c:pt>
                      <c:pt idx="243">
                        <c:v>1601451.026259308</c:v>
                      </c:pt>
                      <c:pt idx="244">
                        <c:v>1601451.026259308</c:v>
                      </c:pt>
                      <c:pt idx="245">
                        <c:v>1601451.026259308</c:v>
                      </c:pt>
                      <c:pt idx="246">
                        <c:v>1601451.026259308</c:v>
                      </c:pt>
                      <c:pt idx="247">
                        <c:v>1601451.026259308</c:v>
                      </c:pt>
                      <c:pt idx="248">
                        <c:v>1757614.8215748593</c:v>
                      </c:pt>
                      <c:pt idx="249">
                        <c:v>1757614.8215748593</c:v>
                      </c:pt>
                      <c:pt idx="250">
                        <c:v>1757614.8215748593</c:v>
                      </c:pt>
                      <c:pt idx="251">
                        <c:v>1757614.8215748593</c:v>
                      </c:pt>
                      <c:pt idx="252">
                        <c:v>1757614.8215748593</c:v>
                      </c:pt>
                      <c:pt idx="253">
                        <c:v>1757614.8215748593</c:v>
                      </c:pt>
                      <c:pt idx="254">
                        <c:v>1757614.8215748593</c:v>
                      </c:pt>
                      <c:pt idx="255">
                        <c:v>1757614.8215748593</c:v>
                      </c:pt>
                      <c:pt idx="256">
                        <c:v>1757614.8215748593</c:v>
                      </c:pt>
                      <c:pt idx="257">
                        <c:v>1757614.8215748593</c:v>
                      </c:pt>
                      <c:pt idx="258">
                        <c:v>1757614.8215748593</c:v>
                      </c:pt>
                      <c:pt idx="259">
                        <c:v>1757614.8215748593</c:v>
                      </c:pt>
                      <c:pt idx="260">
                        <c:v>1757614.8215748593</c:v>
                      </c:pt>
                      <c:pt idx="261">
                        <c:v>1757614.8215748593</c:v>
                      </c:pt>
                      <c:pt idx="262">
                        <c:v>1757614.8215748593</c:v>
                      </c:pt>
                      <c:pt idx="263">
                        <c:v>1757614.8215748593</c:v>
                      </c:pt>
                      <c:pt idx="264">
                        <c:v>1757614.8215748593</c:v>
                      </c:pt>
                      <c:pt idx="265">
                        <c:v>1757614.8215748593</c:v>
                      </c:pt>
                      <c:pt idx="266">
                        <c:v>1757614.8215748593</c:v>
                      </c:pt>
                      <c:pt idx="267">
                        <c:v>1757614.8215748593</c:v>
                      </c:pt>
                      <c:pt idx="268">
                        <c:v>1757614.8215748593</c:v>
                      </c:pt>
                      <c:pt idx="269">
                        <c:v>1757614.8215748593</c:v>
                      </c:pt>
                      <c:pt idx="270">
                        <c:v>1757614.8215748593</c:v>
                      </c:pt>
                      <c:pt idx="271">
                        <c:v>1757614.8215748593</c:v>
                      </c:pt>
                      <c:pt idx="272">
                        <c:v>1757614.8215748593</c:v>
                      </c:pt>
                      <c:pt idx="273">
                        <c:v>1757614.8215748593</c:v>
                      </c:pt>
                      <c:pt idx="274">
                        <c:v>1757614.8215748593</c:v>
                      </c:pt>
                      <c:pt idx="275">
                        <c:v>1757614.8215748593</c:v>
                      </c:pt>
                      <c:pt idx="276">
                        <c:v>1757614.8215748593</c:v>
                      </c:pt>
                      <c:pt idx="277">
                        <c:v>1757614.8215748593</c:v>
                      </c:pt>
                      <c:pt idx="278">
                        <c:v>1757614.8215748593</c:v>
                      </c:pt>
                      <c:pt idx="279">
                        <c:v>1757614.8215748593</c:v>
                      </c:pt>
                      <c:pt idx="280">
                        <c:v>1757614.8215748593</c:v>
                      </c:pt>
                      <c:pt idx="281">
                        <c:v>1757614.8215748593</c:v>
                      </c:pt>
                      <c:pt idx="282">
                        <c:v>1757614.8215748593</c:v>
                      </c:pt>
                      <c:pt idx="283">
                        <c:v>1757614.8215748593</c:v>
                      </c:pt>
                      <c:pt idx="284">
                        <c:v>1757614.8215748593</c:v>
                      </c:pt>
                      <c:pt idx="285">
                        <c:v>1757614.8215748593</c:v>
                      </c:pt>
                      <c:pt idx="286">
                        <c:v>1757614.8215748593</c:v>
                      </c:pt>
                      <c:pt idx="287">
                        <c:v>1757614.8215748593</c:v>
                      </c:pt>
                      <c:pt idx="288">
                        <c:v>1757614.8215748593</c:v>
                      </c:pt>
                      <c:pt idx="289">
                        <c:v>1757614.8215748593</c:v>
                      </c:pt>
                      <c:pt idx="290">
                        <c:v>1757614.8215748593</c:v>
                      </c:pt>
                      <c:pt idx="291">
                        <c:v>1757614.8215748593</c:v>
                      </c:pt>
                      <c:pt idx="292">
                        <c:v>1757614.8215748593</c:v>
                      </c:pt>
                      <c:pt idx="293">
                        <c:v>1600640.9075665828</c:v>
                      </c:pt>
                      <c:pt idx="294">
                        <c:v>1600640.9075665828</c:v>
                      </c:pt>
                      <c:pt idx="295">
                        <c:v>1600640.9075665828</c:v>
                      </c:pt>
                      <c:pt idx="296">
                        <c:v>1600640.9075665828</c:v>
                      </c:pt>
                      <c:pt idx="297">
                        <c:v>1600640.9075665828</c:v>
                      </c:pt>
                      <c:pt idx="298">
                        <c:v>1600640.9075665828</c:v>
                      </c:pt>
                      <c:pt idx="299">
                        <c:v>1600640.9075665828</c:v>
                      </c:pt>
                      <c:pt idx="300">
                        <c:v>1600640.9075665828</c:v>
                      </c:pt>
                      <c:pt idx="301">
                        <c:v>1600640.9075665828</c:v>
                      </c:pt>
                      <c:pt idx="302">
                        <c:v>1600640.9075665828</c:v>
                      </c:pt>
                      <c:pt idx="303">
                        <c:v>1600640.9075665828</c:v>
                      </c:pt>
                      <c:pt idx="304">
                        <c:v>1600640.9075665828</c:v>
                      </c:pt>
                      <c:pt idx="305">
                        <c:v>1600640.9075665828</c:v>
                      </c:pt>
                      <c:pt idx="306">
                        <c:v>1600640.9075665828</c:v>
                      </c:pt>
                      <c:pt idx="307">
                        <c:v>1600640.9075665828</c:v>
                      </c:pt>
                      <c:pt idx="308">
                        <c:v>1600640.9075665828</c:v>
                      </c:pt>
                      <c:pt idx="309">
                        <c:v>1600640.9075665828</c:v>
                      </c:pt>
                      <c:pt idx="310">
                        <c:v>1600640.9075665828</c:v>
                      </c:pt>
                      <c:pt idx="311">
                        <c:v>1600640.9075665828</c:v>
                      </c:pt>
                      <c:pt idx="312">
                        <c:v>1600640.9075665828</c:v>
                      </c:pt>
                      <c:pt idx="313">
                        <c:v>1600640.9075665828</c:v>
                      </c:pt>
                      <c:pt idx="314">
                        <c:v>1600640.9075665828</c:v>
                      </c:pt>
                      <c:pt idx="315">
                        <c:v>1600640.9075665828</c:v>
                      </c:pt>
                      <c:pt idx="316">
                        <c:v>1600640.9075665828</c:v>
                      </c:pt>
                      <c:pt idx="317">
                        <c:v>1600640.9075665828</c:v>
                      </c:pt>
                      <c:pt idx="318">
                        <c:v>1600640.9075665828</c:v>
                      </c:pt>
                      <c:pt idx="319">
                        <c:v>1600640.9075665828</c:v>
                      </c:pt>
                      <c:pt idx="320">
                        <c:v>1600640.9075665828</c:v>
                      </c:pt>
                      <c:pt idx="321">
                        <c:v>1600640.9075665828</c:v>
                      </c:pt>
                      <c:pt idx="322">
                        <c:v>1600640.9075665828</c:v>
                      </c:pt>
                      <c:pt idx="323">
                        <c:v>1600640.9075665828</c:v>
                      </c:pt>
                      <c:pt idx="324">
                        <c:v>1600640.9075665828</c:v>
                      </c:pt>
                      <c:pt idx="325">
                        <c:v>1600640.9075665828</c:v>
                      </c:pt>
                      <c:pt idx="326">
                        <c:v>1600640.9075665828</c:v>
                      </c:pt>
                      <c:pt idx="327">
                        <c:v>1600640.9075665828</c:v>
                      </c:pt>
                      <c:pt idx="328">
                        <c:v>1600640.9075665828</c:v>
                      </c:pt>
                      <c:pt idx="329">
                        <c:v>1600640.9075665828</c:v>
                      </c:pt>
                      <c:pt idx="330">
                        <c:v>1600640.9075665828</c:v>
                      </c:pt>
                      <c:pt idx="331">
                        <c:v>1600640.9075665828</c:v>
                      </c:pt>
                      <c:pt idx="332">
                        <c:v>1600640.9075665828</c:v>
                      </c:pt>
                      <c:pt idx="333">
                        <c:v>1600640.9075665828</c:v>
                      </c:pt>
                      <c:pt idx="334">
                        <c:v>1600640.9075665828</c:v>
                      </c:pt>
                      <c:pt idx="335">
                        <c:v>1600640.9075665828</c:v>
                      </c:pt>
                      <c:pt idx="336">
                        <c:v>1600640.9075665828</c:v>
                      </c:pt>
                      <c:pt idx="337">
                        <c:v>1600640.9075665828</c:v>
                      </c:pt>
                      <c:pt idx="338">
                        <c:v>1442953.2243521425</c:v>
                      </c:pt>
                      <c:pt idx="339">
                        <c:v>1442953.2243521425</c:v>
                      </c:pt>
                      <c:pt idx="340">
                        <c:v>1442953.2243521425</c:v>
                      </c:pt>
                      <c:pt idx="341">
                        <c:v>1442953.2243521425</c:v>
                      </c:pt>
                      <c:pt idx="342">
                        <c:v>1442953.2243521425</c:v>
                      </c:pt>
                      <c:pt idx="343">
                        <c:v>1442953.2243521425</c:v>
                      </c:pt>
                      <c:pt idx="344">
                        <c:v>1442953.2243521425</c:v>
                      </c:pt>
                      <c:pt idx="345">
                        <c:v>1442953.2243521425</c:v>
                      </c:pt>
                      <c:pt idx="346">
                        <c:v>1442953.2243521425</c:v>
                      </c:pt>
                      <c:pt idx="347">
                        <c:v>1442953.2243521425</c:v>
                      </c:pt>
                      <c:pt idx="348">
                        <c:v>1442953.2243521425</c:v>
                      </c:pt>
                      <c:pt idx="349">
                        <c:v>1442953.2243521425</c:v>
                      </c:pt>
                      <c:pt idx="350">
                        <c:v>1442953.2243521425</c:v>
                      </c:pt>
                      <c:pt idx="351">
                        <c:v>1442953.2243521425</c:v>
                      </c:pt>
                      <c:pt idx="352">
                        <c:v>1442953.2243521425</c:v>
                      </c:pt>
                      <c:pt idx="353">
                        <c:v>1442953.2243521425</c:v>
                      </c:pt>
                      <c:pt idx="354">
                        <c:v>1442953.2243521425</c:v>
                      </c:pt>
                      <c:pt idx="355">
                        <c:v>1442953.2243521425</c:v>
                      </c:pt>
                      <c:pt idx="356">
                        <c:v>1442953.2243521425</c:v>
                      </c:pt>
                      <c:pt idx="357">
                        <c:v>1442953.2243521425</c:v>
                      </c:pt>
                      <c:pt idx="358">
                        <c:v>1442953.2243521425</c:v>
                      </c:pt>
                      <c:pt idx="359">
                        <c:v>1442953.2243521425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97D9-44F9-BFA3-6DE4EECDD123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97D9-44F9-BFA3-6DE4EECDD123}"/>
                  </c:ext>
                </c:extLst>
              </c15:ser>
            </c15:filteredLineSeries>
          </c:ext>
        </c:extLst>
      </c:lineChart>
      <c:catAx>
        <c:axId val="564203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08216"/>
        <c:crosses val="autoZero"/>
        <c:auto val="1"/>
        <c:lblAlgn val="ctr"/>
        <c:lblOffset val="100"/>
        <c:noMultiLvlLbl val="0"/>
      </c:catAx>
      <c:valAx>
        <c:axId val="56420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20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5"/>
          <c:tx>
            <c:strRef>
              <c:f>Chart_Data!$AL$3</c:f>
              <c:strCache>
                <c:ptCount val="1"/>
                <c:pt idx="0">
                  <c:v>Operational Energy (kWh/year) Variation - Net-Zero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Chart_Data!$AL$4:$AL$363</c:f>
              <c:numCache>
                <c:formatCode>General</c:formatCode>
                <c:ptCount val="360"/>
                <c:pt idx="0">
                  <c:v>1442953.2243521425</c:v>
                </c:pt>
                <c:pt idx="1">
                  <c:v>1442953.2243521425</c:v>
                </c:pt>
                <c:pt idx="2">
                  <c:v>1442953.2243521425</c:v>
                </c:pt>
                <c:pt idx="3">
                  <c:v>1442953.2243521425</c:v>
                </c:pt>
                <c:pt idx="4">
                  <c:v>1442953.2243521425</c:v>
                </c:pt>
                <c:pt idx="5">
                  <c:v>1442953.2243521425</c:v>
                </c:pt>
                <c:pt idx="6">
                  <c:v>1442953.2243521425</c:v>
                </c:pt>
                <c:pt idx="7">
                  <c:v>1442953.2243521425</c:v>
                </c:pt>
                <c:pt idx="8">
                  <c:v>1442953.2243521425</c:v>
                </c:pt>
                <c:pt idx="9">
                  <c:v>1442953.2243521425</c:v>
                </c:pt>
                <c:pt idx="10">
                  <c:v>1442953.2243521425</c:v>
                </c:pt>
                <c:pt idx="11">
                  <c:v>1442953.2243521425</c:v>
                </c:pt>
                <c:pt idx="12">
                  <c:v>1442953.2243521425</c:v>
                </c:pt>
                <c:pt idx="13">
                  <c:v>1442953.2243521425</c:v>
                </c:pt>
                <c:pt idx="14">
                  <c:v>1442953.2243521425</c:v>
                </c:pt>
                <c:pt idx="15">
                  <c:v>1442953.2243521425</c:v>
                </c:pt>
                <c:pt idx="16">
                  <c:v>1442953.2243521425</c:v>
                </c:pt>
                <c:pt idx="17">
                  <c:v>1442953.2243521425</c:v>
                </c:pt>
                <c:pt idx="18">
                  <c:v>1442953.2243521425</c:v>
                </c:pt>
                <c:pt idx="19">
                  <c:v>1442953.2243521425</c:v>
                </c:pt>
                <c:pt idx="20">
                  <c:v>1442953.2243521425</c:v>
                </c:pt>
                <c:pt idx="21">
                  <c:v>1442953.2243521425</c:v>
                </c:pt>
                <c:pt idx="22">
                  <c:v>1442953.2243521425</c:v>
                </c:pt>
                <c:pt idx="23">
                  <c:v>1622040.5083213954</c:v>
                </c:pt>
                <c:pt idx="24">
                  <c:v>1622040.5083213954</c:v>
                </c:pt>
                <c:pt idx="25">
                  <c:v>1622040.5083213954</c:v>
                </c:pt>
                <c:pt idx="26">
                  <c:v>1622040.5083213954</c:v>
                </c:pt>
                <c:pt idx="27">
                  <c:v>1622040.5083213954</c:v>
                </c:pt>
                <c:pt idx="28">
                  <c:v>1622040.5083213954</c:v>
                </c:pt>
                <c:pt idx="29">
                  <c:v>1622040.5083213954</c:v>
                </c:pt>
                <c:pt idx="30">
                  <c:v>1622040.5083213954</c:v>
                </c:pt>
                <c:pt idx="31">
                  <c:v>1622040.5083213954</c:v>
                </c:pt>
                <c:pt idx="32">
                  <c:v>1622040.5083213954</c:v>
                </c:pt>
                <c:pt idx="33">
                  <c:v>1622040.5083213954</c:v>
                </c:pt>
                <c:pt idx="34">
                  <c:v>1622040.5083213954</c:v>
                </c:pt>
                <c:pt idx="35">
                  <c:v>1622040.5083213954</c:v>
                </c:pt>
                <c:pt idx="36">
                  <c:v>1622040.5083213954</c:v>
                </c:pt>
                <c:pt idx="37">
                  <c:v>1622040.5083213954</c:v>
                </c:pt>
                <c:pt idx="38">
                  <c:v>1622040.5083213954</c:v>
                </c:pt>
                <c:pt idx="39">
                  <c:v>1622040.5083213954</c:v>
                </c:pt>
                <c:pt idx="40">
                  <c:v>1622040.5083213954</c:v>
                </c:pt>
                <c:pt idx="41">
                  <c:v>1622040.5083213954</c:v>
                </c:pt>
                <c:pt idx="42">
                  <c:v>1622040.5083213954</c:v>
                </c:pt>
                <c:pt idx="43">
                  <c:v>1622040.5083213954</c:v>
                </c:pt>
                <c:pt idx="44">
                  <c:v>1622040.5083213954</c:v>
                </c:pt>
                <c:pt idx="45">
                  <c:v>1622040.5083213954</c:v>
                </c:pt>
                <c:pt idx="46">
                  <c:v>1622040.5083213954</c:v>
                </c:pt>
                <c:pt idx="47">
                  <c:v>1622040.5083213954</c:v>
                </c:pt>
                <c:pt idx="48">
                  <c:v>1622040.5083213954</c:v>
                </c:pt>
                <c:pt idx="49">
                  <c:v>1622040.5083213954</c:v>
                </c:pt>
                <c:pt idx="50">
                  <c:v>1622040.5083213954</c:v>
                </c:pt>
                <c:pt idx="51">
                  <c:v>1622040.5083213954</c:v>
                </c:pt>
                <c:pt idx="52">
                  <c:v>1622040.5083213954</c:v>
                </c:pt>
                <c:pt idx="53">
                  <c:v>1622040.5083213954</c:v>
                </c:pt>
                <c:pt idx="54">
                  <c:v>1622040.5083213954</c:v>
                </c:pt>
                <c:pt idx="55">
                  <c:v>1622040.5083213954</c:v>
                </c:pt>
                <c:pt idx="56">
                  <c:v>1622040.5083213954</c:v>
                </c:pt>
                <c:pt idx="57">
                  <c:v>1622040.5083213954</c:v>
                </c:pt>
                <c:pt idx="58">
                  <c:v>1622040.5083213954</c:v>
                </c:pt>
                <c:pt idx="59">
                  <c:v>1622040.5083213954</c:v>
                </c:pt>
                <c:pt idx="60">
                  <c:v>1622040.5083213954</c:v>
                </c:pt>
                <c:pt idx="61">
                  <c:v>1622040.5083213954</c:v>
                </c:pt>
                <c:pt idx="62">
                  <c:v>1622040.5083213954</c:v>
                </c:pt>
                <c:pt idx="63">
                  <c:v>1622040.5083213954</c:v>
                </c:pt>
                <c:pt idx="64">
                  <c:v>1622040.5083213954</c:v>
                </c:pt>
                <c:pt idx="65">
                  <c:v>1622040.5083213954</c:v>
                </c:pt>
                <c:pt idx="66">
                  <c:v>1622040.5083213954</c:v>
                </c:pt>
                <c:pt idx="67">
                  <c:v>1622040.5083213954</c:v>
                </c:pt>
                <c:pt idx="68">
                  <c:v>1759614.4300672458</c:v>
                </c:pt>
                <c:pt idx="69">
                  <c:v>1759614.4300672458</c:v>
                </c:pt>
                <c:pt idx="70">
                  <c:v>1759614.4300672458</c:v>
                </c:pt>
                <c:pt idx="71">
                  <c:v>1759614.4300672458</c:v>
                </c:pt>
                <c:pt idx="72">
                  <c:v>1759614.4300672458</c:v>
                </c:pt>
                <c:pt idx="73">
                  <c:v>1759614.4300672458</c:v>
                </c:pt>
                <c:pt idx="74">
                  <c:v>1759614.4300672458</c:v>
                </c:pt>
                <c:pt idx="75">
                  <c:v>1759614.4300672458</c:v>
                </c:pt>
                <c:pt idx="76">
                  <c:v>1759614.4300672458</c:v>
                </c:pt>
                <c:pt idx="77">
                  <c:v>1759614.4300672458</c:v>
                </c:pt>
                <c:pt idx="78">
                  <c:v>1759614.4300672458</c:v>
                </c:pt>
                <c:pt idx="79">
                  <c:v>1759614.4300672458</c:v>
                </c:pt>
                <c:pt idx="80">
                  <c:v>1759614.4300672458</c:v>
                </c:pt>
                <c:pt idx="81">
                  <c:v>1759614.4300672458</c:v>
                </c:pt>
                <c:pt idx="82">
                  <c:v>1759614.4300672458</c:v>
                </c:pt>
                <c:pt idx="83">
                  <c:v>1759614.4300672458</c:v>
                </c:pt>
                <c:pt idx="84">
                  <c:v>1759614.4300672458</c:v>
                </c:pt>
                <c:pt idx="85">
                  <c:v>1759614.4300672458</c:v>
                </c:pt>
                <c:pt idx="86">
                  <c:v>1759614.4300672458</c:v>
                </c:pt>
                <c:pt idx="87">
                  <c:v>1759614.4300672458</c:v>
                </c:pt>
                <c:pt idx="88">
                  <c:v>1759614.4300672458</c:v>
                </c:pt>
                <c:pt idx="89">
                  <c:v>1759614.4300672458</c:v>
                </c:pt>
                <c:pt idx="90">
                  <c:v>1759614.4300672458</c:v>
                </c:pt>
                <c:pt idx="91">
                  <c:v>1759614.4300672458</c:v>
                </c:pt>
                <c:pt idx="92">
                  <c:v>1759614.4300672458</c:v>
                </c:pt>
                <c:pt idx="93">
                  <c:v>1759614.4300672458</c:v>
                </c:pt>
                <c:pt idx="94">
                  <c:v>1759614.4300672458</c:v>
                </c:pt>
                <c:pt idx="95">
                  <c:v>1759614.4300672458</c:v>
                </c:pt>
                <c:pt idx="96">
                  <c:v>1759614.4300672458</c:v>
                </c:pt>
                <c:pt idx="97">
                  <c:v>1759614.4300672458</c:v>
                </c:pt>
                <c:pt idx="98">
                  <c:v>1759614.4300672458</c:v>
                </c:pt>
                <c:pt idx="99">
                  <c:v>1759614.4300672458</c:v>
                </c:pt>
                <c:pt idx="100">
                  <c:v>1759614.4300672458</c:v>
                </c:pt>
                <c:pt idx="101">
                  <c:v>1759614.4300672458</c:v>
                </c:pt>
                <c:pt idx="102">
                  <c:v>1759614.4300672458</c:v>
                </c:pt>
                <c:pt idx="103">
                  <c:v>1759614.4300672458</c:v>
                </c:pt>
                <c:pt idx="104">
                  <c:v>1759614.4300672458</c:v>
                </c:pt>
                <c:pt idx="105">
                  <c:v>1759614.4300672458</c:v>
                </c:pt>
                <c:pt idx="106">
                  <c:v>1759614.4300672458</c:v>
                </c:pt>
                <c:pt idx="107">
                  <c:v>1759614.4300672458</c:v>
                </c:pt>
                <c:pt idx="108">
                  <c:v>1759614.4300672458</c:v>
                </c:pt>
                <c:pt idx="109">
                  <c:v>1759614.4300672458</c:v>
                </c:pt>
                <c:pt idx="110">
                  <c:v>1759614.4300672458</c:v>
                </c:pt>
                <c:pt idx="111">
                  <c:v>1759614.4300672458</c:v>
                </c:pt>
                <c:pt idx="112">
                  <c:v>1759614.4300672458</c:v>
                </c:pt>
                <c:pt idx="113">
                  <c:v>1624684.6387605208</c:v>
                </c:pt>
                <c:pt idx="114">
                  <c:v>1624684.6387605208</c:v>
                </c:pt>
                <c:pt idx="115">
                  <c:v>1624684.6387605208</c:v>
                </c:pt>
                <c:pt idx="116">
                  <c:v>1624684.6387605208</c:v>
                </c:pt>
                <c:pt idx="117">
                  <c:v>1624684.6387605208</c:v>
                </c:pt>
                <c:pt idx="118">
                  <c:v>1624684.6387605208</c:v>
                </c:pt>
                <c:pt idx="119">
                  <c:v>1624684.6387605208</c:v>
                </c:pt>
                <c:pt idx="120">
                  <c:v>1624684.6387605208</c:v>
                </c:pt>
                <c:pt idx="121">
                  <c:v>1624684.6387605208</c:v>
                </c:pt>
                <c:pt idx="122">
                  <c:v>1624684.6387605208</c:v>
                </c:pt>
                <c:pt idx="123">
                  <c:v>1624684.6387605208</c:v>
                </c:pt>
                <c:pt idx="124">
                  <c:v>1624684.6387605208</c:v>
                </c:pt>
                <c:pt idx="125">
                  <c:v>1624684.6387605208</c:v>
                </c:pt>
                <c:pt idx="126">
                  <c:v>1624684.6387605208</c:v>
                </c:pt>
                <c:pt idx="127">
                  <c:v>1624684.6387605208</c:v>
                </c:pt>
                <c:pt idx="128">
                  <c:v>1624684.6387605208</c:v>
                </c:pt>
                <c:pt idx="129">
                  <c:v>1624684.6387605208</c:v>
                </c:pt>
                <c:pt idx="130">
                  <c:v>1624684.6387605208</c:v>
                </c:pt>
                <c:pt idx="131">
                  <c:v>1624684.6387605208</c:v>
                </c:pt>
                <c:pt idx="132">
                  <c:v>1624684.6387605208</c:v>
                </c:pt>
                <c:pt idx="133">
                  <c:v>1624684.6387605208</c:v>
                </c:pt>
                <c:pt idx="134">
                  <c:v>1624684.6387605208</c:v>
                </c:pt>
                <c:pt idx="135">
                  <c:v>1624684.6387605208</c:v>
                </c:pt>
                <c:pt idx="136">
                  <c:v>1624684.6387605208</c:v>
                </c:pt>
                <c:pt idx="137">
                  <c:v>1624684.6387605208</c:v>
                </c:pt>
                <c:pt idx="138">
                  <c:v>1624684.6387605208</c:v>
                </c:pt>
                <c:pt idx="139">
                  <c:v>1624684.6387605208</c:v>
                </c:pt>
                <c:pt idx="140">
                  <c:v>1624684.6387605208</c:v>
                </c:pt>
                <c:pt idx="141">
                  <c:v>1624684.6387605208</c:v>
                </c:pt>
                <c:pt idx="142">
                  <c:v>1624684.6387605208</c:v>
                </c:pt>
                <c:pt idx="143">
                  <c:v>1624684.6387605208</c:v>
                </c:pt>
                <c:pt idx="144">
                  <c:v>1624684.6387605208</c:v>
                </c:pt>
                <c:pt idx="145">
                  <c:v>1624684.6387605208</c:v>
                </c:pt>
                <c:pt idx="146">
                  <c:v>1624684.6387605208</c:v>
                </c:pt>
                <c:pt idx="147">
                  <c:v>1624684.6387605208</c:v>
                </c:pt>
                <c:pt idx="148">
                  <c:v>1624684.6387605208</c:v>
                </c:pt>
                <c:pt idx="149">
                  <c:v>1624684.6387605208</c:v>
                </c:pt>
                <c:pt idx="150">
                  <c:v>1624684.6387605208</c:v>
                </c:pt>
                <c:pt idx="151">
                  <c:v>1624684.6387605208</c:v>
                </c:pt>
                <c:pt idx="152">
                  <c:v>1624684.6387605208</c:v>
                </c:pt>
                <c:pt idx="153">
                  <c:v>1624684.6387605208</c:v>
                </c:pt>
                <c:pt idx="154">
                  <c:v>1624684.6387605208</c:v>
                </c:pt>
                <c:pt idx="155">
                  <c:v>1624684.6387605208</c:v>
                </c:pt>
                <c:pt idx="156">
                  <c:v>1624684.6387605208</c:v>
                </c:pt>
                <c:pt idx="157">
                  <c:v>1624684.6387605208</c:v>
                </c:pt>
                <c:pt idx="158">
                  <c:v>1434974.1200753679</c:v>
                </c:pt>
                <c:pt idx="159">
                  <c:v>1434974.1200753679</c:v>
                </c:pt>
                <c:pt idx="160">
                  <c:v>1434974.1200753679</c:v>
                </c:pt>
                <c:pt idx="161">
                  <c:v>1434974.1200753679</c:v>
                </c:pt>
                <c:pt idx="162">
                  <c:v>1434974.1200753679</c:v>
                </c:pt>
                <c:pt idx="163">
                  <c:v>1434974.1200753679</c:v>
                </c:pt>
                <c:pt idx="164">
                  <c:v>1434974.1200753679</c:v>
                </c:pt>
                <c:pt idx="165">
                  <c:v>1434974.1200753679</c:v>
                </c:pt>
                <c:pt idx="166">
                  <c:v>1434974.1200753679</c:v>
                </c:pt>
                <c:pt idx="167">
                  <c:v>1434974.1200753679</c:v>
                </c:pt>
                <c:pt idx="168">
                  <c:v>1434974.1200753679</c:v>
                </c:pt>
                <c:pt idx="169">
                  <c:v>1434974.1200753679</c:v>
                </c:pt>
                <c:pt idx="170">
                  <c:v>1434974.1200753679</c:v>
                </c:pt>
                <c:pt idx="171">
                  <c:v>1434974.1200753679</c:v>
                </c:pt>
                <c:pt idx="172">
                  <c:v>1434974.1200753679</c:v>
                </c:pt>
                <c:pt idx="173">
                  <c:v>1434974.1200753679</c:v>
                </c:pt>
                <c:pt idx="174">
                  <c:v>1434974.1200753679</c:v>
                </c:pt>
                <c:pt idx="175">
                  <c:v>1434974.1200753679</c:v>
                </c:pt>
                <c:pt idx="176">
                  <c:v>1434974.1200753679</c:v>
                </c:pt>
                <c:pt idx="177">
                  <c:v>1434974.1200753679</c:v>
                </c:pt>
                <c:pt idx="178">
                  <c:v>1434974.1200753679</c:v>
                </c:pt>
                <c:pt idx="179">
                  <c:v>1434974.1200753679</c:v>
                </c:pt>
                <c:pt idx="180">
                  <c:v>1434974.1200753679</c:v>
                </c:pt>
                <c:pt idx="181">
                  <c:v>1434974.1200753679</c:v>
                </c:pt>
                <c:pt idx="182">
                  <c:v>1434974.1200753679</c:v>
                </c:pt>
                <c:pt idx="183">
                  <c:v>1434974.1200753679</c:v>
                </c:pt>
                <c:pt idx="184">
                  <c:v>1434974.1200753679</c:v>
                </c:pt>
                <c:pt idx="185">
                  <c:v>1434974.1200753679</c:v>
                </c:pt>
                <c:pt idx="186">
                  <c:v>1434974.1200753679</c:v>
                </c:pt>
                <c:pt idx="187">
                  <c:v>1434974.1200753679</c:v>
                </c:pt>
                <c:pt idx="188">
                  <c:v>1434974.1200753679</c:v>
                </c:pt>
                <c:pt idx="189">
                  <c:v>1434974.1200753679</c:v>
                </c:pt>
                <c:pt idx="190">
                  <c:v>1434974.1200753679</c:v>
                </c:pt>
                <c:pt idx="191">
                  <c:v>1434974.1200753679</c:v>
                </c:pt>
                <c:pt idx="192">
                  <c:v>1434974.1200753679</c:v>
                </c:pt>
                <c:pt idx="193">
                  <c:v>1434974.1200753679</c:v>
                </c:pt>
                <c:pt idx="194">
                  <c:v>1434974.1200753679</c:v>
                </c:pt>
                <c:pt idx="195">
                  <c:v>1434974.1200753679</c:v>
                </c:pt>
                <c:pt idx="196">
                  <c:v>1434974.1200753679</c:v>
                </c:pt>
                <c:pt idx="197">
                  <c:v>1434974.1200753679</c:v>
                </c:pt>
                <c:pt idx="198">
                  <c:v>1434974.1200753679</c:v>
                </c:pt>
                <c:pt idx="199">
                  <c:v>1434974.1200753679</c:v>
                </c:pt>
                <c:pt idx="200">
                  <c:v>1434974.1200753679</c:v>
                </c:pt>
                <c:pt idx="201">
                  <c:v>1434974.1200753679</c:v>
                </c:pt>
                <c:pt idx="202">
                  <c:v>1434974.1200753679</c:v>
                </c:pt>
                <c:pt idx="203">
                  <c:v>1601451.026259308</c:v>
                </c:pt>
                <c:pt idx="204">
                  <c:v>1601451.026259308</c:v>
                </c:pt>
                <c:pt idx="205">
                  <c:v>1601451.026259308</c:v>
                </c:pt>
                <c:pt idx="206">
                  <c:v>1601451.026259308</c:v>
                </c:pt>
                <c:pt idx="207">
                  <c:v>1601451.026259308</c:v>
                </c:pt>
                <c:pt idx="208">
                  <c:v>1601451.026259308</c:v>
                </c:pt>
                <c:pt idx="209">
                  <c:v>1601451.026259308</c:v>
                </c:pt>
                <c:pt idx="210">
                  <c:v>1601451.026259308</c:v>
                </c:pt>
                <c:pt idx="211">
                  <c:v>1601451.026259308</c:v>
                </c:pt>
                <c:pt idx="212">
                  <c:v>1601451.026259308</c:v>
                </c:pt>
                <c:pt idx="213">
                  <c:v>1601451.026259308</c:v>
                </c:pt>
                <c:pt idx="214">
                  <c:v>1601451.026259308</c:v>
                </c:pt>
                <c:pt idx="215">
                  <c:v>1601451.026259308</c:v>
                </c:pt>
                <c:pt idx="216">
                  <c:v>1601451.026259308</c:v>
                </c:pt>
                <c:pt idx="217">
                  <c:v>1601451.026259308</c:v>
                </c:pt>
                <c:pt idx="218">
                  <c:v>1601451.026259308</c:v>
                </c:pt>
                <c:pt idx="219">
                  <c:v>1601451.026259308</c:v>
                </c:pt>
                <c:pt idx="220">
                  <c:v>1601451.026259308</c:v>
                </c:pt>
                <c:pt idx="221">
                  <c:v>1601451.026259308</c:v>
                </c:pt>
                <c:pt idx="222">
                  <c:v>1601451.026259308</c:v>
                </c:pt>
                <c:pt idx="223">
                  <c:v>1601451.026259308</c:v>
                </c:pt>
                <c:pt idx="224">
                  <c:v>1601451.026259308</c:v>
                </c:pt>
                <c:pt idx="225">
                  <c:v>1601451.026259308</c:v>
                </c:pt>
                <c:pt idx="226">
                  <c:v>1601451.026259308</c:v>
                </c:pt>
                <c:pt idx="227">
                  <c:v>1601451.026259308</c:v>
                </c:pt>
                <c:pt idx="228">
                  <c:v>1601451.026259308</c:v>
                </c:pt>
                <c:pt idx="229">
                  <c:v>1601451.026259308</c:v>
                </c:pt>
                <c:pt idx="230">
                  <c:v>1601451.026259308</c:v>
                </c:pt>
                <c:pt idx="231">
                  <c:v>1601451.026259308</c:v>
                </c:pt>
                <c:pt idx="232">
                  <c:v>1601451.026259308</c:v>
                </c:pt>
                <c:pt idx="233">
                  <c:v>1601451.026259308</c:v>
                </c:pt>
                <c:pt idx="234">
                  <c:v>1601451.026259308</c:v>
                </c:pt>
                <c:pt idx="235">
                  <c:v>1601451.026259308</c:v>
                </c:pt>
                <c:pt idx="236">
                  <c:v>1601451.026259308</c:v>
                </c:pt>
                <c:pt idx="237">
                  <c:v>1601451.026259308</c:v>
                </c:pt>
                <c:pt idx="238">
                  <c:v>1601451.026259308</c:v>
                </c:pt>
                <c:pt idx="239">
                  <c:v>1601451.026259308</c:v>
                </c:pt>
                <c:pt idx="240">
                  <c:v>1601451.026259308</c:v>
                </c:pt>
                <c:pt idx="241">
                  <c:v>1601451.026259308</c:v>
                </c:pt>
                <c:pt idx="242">
                  <c:v>1601451.026259308</c:v>
                </c:pt>
                <c:pt idx="243">
                  <c:v>1601451.026259308</c:v>
                </c:pt>
                <c:pt idx="244">
                  <c:v>1601451.026259308</c:v>
                </c:pt>
                <c:pt idx="245">
                  <c:v>1601451.026259308</c:v>
                </c:pt>
                <c:pt idx="246">
                  <c:v>1601451.026259308</c:v>
                </c:pt>
                <c:pt idx="247">
                  <c:v>1601451.026259308</c:v>
                </c:pt>
                <c:pt idx="248">
                  <c:v>1757614.8215748593</c:v>
                </c:pt>
                <c:pt idx="249">
                  <c:v>1757614.8215748593</c:v>
                </c:pt>
                <c:pt idx="250">
                  <c:v>1757614.8215748593</c:v>
                </c:pt>
                <c:pt idx="251">
                  <c:v>1757614.8215748593</c:v>
                </c:pt>
                <c:pt idx="252">
                  <c:v>1757614.8215748593</c:v>
                </c:pt>
                <c:pt idx="253">
                  <c:v>1757614.8215748593</c:v>
                </c:pt>
                <c:pt idx="254">
                  <c:v>1757614.8215748593</c:v>
                </c:pt>
                <c:pt idx="255">
                  <c:v>1757614.8215748593</c:v>
                </c:pt>
                <c:pt idx="256">
                  <c:v>1757614.8215748593</c:v>
                </c:pt>
                <c:pt idx="257">
                  <c:v>1757614.8215748593</c:v>
                </c:pt>
                <c:pt idx="258">
                  <c:v>1757614.8215748593</c:v>
                </c:pt>
                <c:pt idx="259">
                  <c:v>1757614.8215748593</c:v>
                </c:pt>
                <c:pt idx="260">
                  <c:v>1757614.8215748593</c:v>
                </c:pt>
                <c:pt idx="261">
                  <c:v>1757614.8215748593</c:v>
                </c:pt>
                <c:pt idx="262">
                  <c:v>1757614.8215748593</c:v>
                </c:pt>
                <c:pt idx="263">
                  <c:v>1757614.8215748593</c:v>
                </c:pt>
                <c:pt idx="264">
                  <c:v>1757614.8215748593</c:v>
                </c:pt>
                <c:pt idx="265">
                  <c:v>1757614.8215748593</c:v>
                </c:pt>
                <c:pt idx="266">
                  <c:v>1757614.8215748593</c:v>
                </c:pt>
                <c:pt idx="267">
                  <c:v>1757614.8215748593</c:v>
                </c:pt>
                <c:pt idx="268">
                  <c:v>1757614.8215748593</c:v>
                </c:pt>
                <c:pt idx="269">
                  <c:v>1757614.8215748593</c:v>
                </c:pt>
                <c:pt idx="270">
                  <c:v>1757614.8215748593</c:v>
                </c:pt>
                <c:pt idx="271">
                  <c:v>1757614.8215748593</c:v>
                </c:pt>
                <c:pt idx="272">
                  <c:v>1757614.8215748593</c:v>
                </c:pt>
                <c:pt idx="273">
                  <c:v>1757614.8215748593</c:v>
                </c:pt>
                <c:pt idx="274">
                  <c:v>1757614.8215748593</c:v>
                </c:pt>
                <c:pt idx="275">
                  <c:v>1757614.8215748593</c:v>
                </c:pt>
                <c:pt idx="276">
                  <c:v>1757614.8215748593</c:v>
                </c:pt>
                <c:pt idx="277">
                  <c:v>1757614.8215748593</c:v>
                </c:pt>
                <c:pt idx="278">
                  <c:v>1757614.8215748593</c:v>
                </c:pt>
                <c:pt idx="279">
                  <c:v>1757614.8215748593</c:v>
                </c:pt>
                <c:pt idx="280">
                  <c:v>1757614.8215748593</c:v>
                </c:pt>
                <c:pt idx="281">
                  <c:v>1757614.8215748593</c:v>
                </c:pt>
                <c:pt idx="282">
                  <c:v>1757614.8215748593</c:v>
                </c:pt>
                <c:pt idx="283">
                  <c:v>1757614.8215748593</c:v>
                </c:pt>
                <c:pt idx="284">
                  <c:v>1757614.8215748593</c:v>
                </c:pt>
                <c:pt idx="285">
                  <c:v>1757614.8215748593</c:v>
                </c:pt>
                <c:pt idx="286">
                  <c:v>1757614.8215748593</c:v>
                </c:pt>
                <c:pt idx="287">
                  <c:v>1757614.8215748593</c:v>
                </c:pt>
                <c:pt idx="288">
                  <c:v>1757614.8215748593</c:v>
                </c:pt>
                <c:pt idx="289">
                  <c:v>1757614.8215748593</c:v>
                </c:pt>
                <c:pt idx="290">
                  <c:v>1757614.8215748593</c:v>
                </c:pt>
                <c:pt idx="291">
                  <c:v>1757614.8215748593</c:v>
                </c:pt>
                <c:pt idx="292">
                  <c:v>1757614.8215748593</c:v>
                </c:pt>
                <c:pt idx="293">
                  <c:v>1600640.9075665828</c:v>
                </c:pt>
                <c:pt idx="294">
                  <c:v>1600640.9075665828</c:v>
                </c:pt>
                <c:pt idx="295">
                  <c:v>1600640.9075665828</c:v>
                </c:pt>
                <c:pt idx="296">
                  <c:v>1600640.9075665828</c:v>
                </c:pt>
                <c:pt idx="297">
                  <c:v>1600640.9075665828</c:v>
                </c:pt>
                <c:pt idx="298">
                  <c:v>1600640.9075665828</c:v>
                </c:pt>
                <c:pt idx="299">
                  <c:v>1600640.9075665828</c:v>
                </c:pt>
                <c:pt idx="300">
                  <c:v>1600640.9075665828</c:v>
                </c:pt>
                <c:pt idx="301">
                  <c:v>1600640.9075665828</c:v>
                </c:pt>
                <c:pt idx="302">
                  <c:v>1600640.9075665828</c:v>
                </c:pt>
                <c:pt idx="303">
                  <c:v>1600640.9075665828</c:v>
                </c:pt>
                <c:pt idx="304">
                  <c:v>1600640.9075665828</c:v>
                </c:pt>
                <c:pt idx="305">
                  <c:v>1600640.9075665828</c:v>
                </c:pt>
                <c:pt idx="306">
                  <c:v>1600640.9075665828</c:v>
                </c:pt>
                <c:pt idx="307">
                  <c:v>1600640.9075665828</c:v>
                </c:pt>
                <c:pt idx="308">
                  <c:v>1600640.9075665828</c:v>
                </c:pt>
                <c:pt idx="309">
                  <c:v>1600640.9075665828</c:v>
                </c:pt>
                <c:pt idx="310">
                  <c:v>1600640.9075665828</c:v>
                </c:pt>
                <c:pt idx="311">
                  <c:v>1600640.9075665828</c:v>
                </c:pt>
                <c:pt idx="312">
                  <c:v>1600640.9075665828</c:v>
                </c:pt>
                <c:pt idx="313">
                  <c:v>1600640.9075665828</c:v>
                </c:pt>
                <c:pt idx="314">
                  <c:v>1600640.9075665828</c:v>
                </c:pt>
                <c:pt idx="315">
                  <c:v>1600640.9075665828</c:v>
                </c:pt>
                <c:pt idx="316">
                  <c:v>1600640.9075665828</c:v>
                </c:pt>
                <c:pt idx="317">
                  <c:v>1600640.9075665828</c:v>
                </c:pt>
                <c:pt idx="318">
                  <c:v>1600640.9075665828</c:v>
                </c:pt>
                <c:pt idx="319">
                  <c:v>1600640.9075665828</c:v>
                </c:pt>
                <c:pt idx="320">
                  <c:v>1600640.9075665828</c:v>
                </c:pt>
                <c:pt idx="321">
                  <c:v>1600640.9075665828</c:v>
                </c:pt>
                <c:pt idx="322">
                  <c:v>1600640.9075665828</c:v>
                </c:pt>
                <c:pt idx="323">
                  <c:v>1600640.9075665828</c:v>
                </c:pt>
                <c:pt idx="324">
                  <c:v>1600640.9075665828</c:v>
                </c:pt>
                <c:pt idx="325">
                  <c:v>1600640.9075665828</c:v>
                </c:pt>
                <c:pt idx="326">
                  <c:v>1600640.9075665828</c:v>
                </c:pt>
                <c:pt idx="327">
                  <c:v>1600640.9075665828</c:v>
                </c:pt>
                <c:pt idx="328">
                  <c:v>1600640.9075665828</c:v>
                </c:pt>
                <c:pt idx="329">
                  <c:v>1600640.9075665828</c:v>
                </c:pt>
                <c:pt idx="330">
                  <c:v>1600640.9075665828</c:v>
                </c:pt>
                <c:pt idx="331">
                  <c:v>1600640.9075665828</c:v>
                </c:pt>
                <c:pt idx="332">
                  <c:v>1600640.9075665828</c:v>
                </c:pt>
                <c:pt idx="333">
                  <c:v>1600640.9075665828</c:v>
                </c:pt>
                <c:pt idx="334">
                  <c:v>1600640.9075665828</c:v>
                </c:pt>
                <c:pt idx="335">
                  <c:v>1600640.9075665828</c:v>
                </c:pt>
                <c:pt idx="336">
                  <c:v>1600640.9075665828</c:v>
                </c:pt>
                <c:pt idx="337">
                  <c:v>1600640.9075665828</c:v>
                </c:pt>
                <c:pt idx="338">
                  <c:v>1442953.2243521425</c:v>
                </c:pt>
                <c:pt idx="339">
                  <c:v>1442953.2243521425</c:v>
                </c:pt>
                <c:pt idx="340">
                  <c:v>1442953.2243521425</c:v>
                </c:pt>
                <c:pt idx="341">
                  <c:v>1442953.2243521425</c:v>
                </c:pt>
                <c:pt idx="342">
                  <c:v>1442953.2243521425</c:v>
                </c:pt>
                <c:pt idx="343">
                  <c:v>1442953.2243521425</c:v>
                </c:pt>
                <c:pt idx="344">
                  <c:v>1442953.2243521425</c:v>
                </c:pt>
                <c:pt idx="345">
                  <c:v>1442953.2243521425</c:v>
                </c:pt>
                <c:pt idx="346">
                  <c:v>1442953.2243521425</c:v>
                </c:pt>
                <c:pt idx="347">
                  <c:v>1442953.2243521425</c:v>
                </c:pt>
                <c:pt idx="348">
                  <c:v>1442953.2243521425</c:v>
                </c:pt>
                <c:pt idx="349">
                  <c:v>1442953.2243521425</c:v>
                </c:pt>
                <c:pt idx="350">
                  <c:v>1442953.2243521425</c:v>
                </c:pt>
                <c:pt idx="351">
                  <c:v>1442953.2243521425</c:v>
                </c:pt>
                <c:pt idx="352">
                  <c:v>1442953.2243521425</c:v>
                </c:pt>
                <c:pt idx="353">
                  <c:v>1442953.2243521425</c:v>
                </c:pt>
                <c:pt idx="354">
                  <c:v>1442953.2243521425</c:v>
                </c:pt>
                <c:pt idx="355">
                  <c:v>1442953.2243521425</c:v>
                </c:pt>
                <c:pt idx="356">
                  <c:v>1442953.2243521425</c:v>
                </c:pt>
                <c:pt idx="357">
                  <c:v>1442953.2243521425</c:v>
                </c:pt>
                <c:pt idx="358">
                  <c:v>1442953.2243521425</c:v>
                </c:pt>
                <c:pt idx="359">
                  <c:v>1442953.2243521425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45-4988-A9E2-23C3DDCEB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9946024"/>
        <c:axId val="5599519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Chart_Data!$AG$3</c15:sqref>
                        </c15:formulaRef>
                      </c:ext>
                    </c:extLst>
                    <c:strCache>
                      <c:ptCount val="1"/>
                      <c:pt idx="0">
                        <c:v>Rotation Angle (Degrees - Clockwise)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Chart_Data!$AG$4:$AG$363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  <c:pt idx="61">
                        <c:v>61</c:v>
                      </c:pt>
                      <c:pt idx="62">
                        <c:v>62</c:v>
                      </c:pt>
                      <c:pt idx="63">
                        <c:v>63</c:v>
                      </c:pt>
                      <c:pt idx="64">
                        <c:v>64</c:v>
                      </c:pt>
                      <c:pt idx="65">
                        <c:v>65</c:v>
                      </c:pt>
                      <c:pt idx="66">
                        <c:v>66</c:v>
                      </c:pt>
                      <c:pt idx="67">
                        <c:v>67</c:v>
                      </c:pt>
                      <c:pt idx="68">
                        <c:v>68</c:v>
                      </c:pt>
                      <c:pt idx="69">
                        <c:v>69</c:v>
                      </c:pt>
                      <c:pt idx="70">
                        <c:v>70</c:v>
                      </c:pt>
                      <c:pt idx="71">
                        <c:v>71</c:v>
                      </c:pt>
                      <c:pt idx="72">
                        <c:v>72</c:v>
                      </c:pt>
                      <c:pt idx="73">
                        <c:v>73</c:v>
                      </c:pt>
                      <c:pt idx="74">
                        <c:v>74</c:v>
                      </c:pt>
                      <c:pt idx="75">
                        <c:v>75</c:v>
                      </c:pt>
                      <c:pt idx="76">
                        <c:v>76</c:v>
                      </c:pt>
                      <c:pt idx="77">
                        <c:v>77</c:v>
                      </c:pt>
                      <c:pt idx="78">
                        <c:v>78</c:v>
                      </c:pt>
                      <c:pt idx="79">
                        <c:v>79</c:v>
                      </c:pt>
                      <c:pt idx="80">
                        <c:v>80</c:v>
                      </c:pt>
                      <c:pt idx="81">
                        <c:v>81</c:v>
                      </c:pt>
                      <c:pt idx="82">
                        <c:v>82</c:v>
                      </c:pt>
                      <c:pt idx="83">
                        <c:v>83</c:v>
                      </c:pt>
                      <c:pt idx="84">
                        <c:v>84</c:v>
                      </c:pt>
                      <c:pt idx="85">
                        <c:v>85</c:v>
                      </c:pt>
                      <c:pt idx="86">
                        <c:v>86</c:v>
                      </c:pt>
                      <c:pt idx="87">
                        <c:v>87</c:v>
                      </c:pt>
                      <c:pt idx="88">
                        <c:v>88</c:v>
                      </c:pt>
                      <c:pt idx="89">
                        <c:v>89</c:v>
                      </c:pt>
                      <c:pt idx="90">
                        <c:v>90</c:v>
                      </c:pt>
                      <c:pt idx="91">
                        <c:v>91</c:v>
                      </c:pt>
                      <c:pt idx="92">
                        <c:v>92</c:v>
                      </c:pt>
                      <c:pt idx="93">
                        <c:v>93</c:v>
                      </c:pt>
                      <c:pt idx="94">
                        <c:v>94</c:v>
                      </c:pt>
                      <c:pt idx="95">
                        <c:v>95</c:v>
                      </c:pt>
                      <c:pt idx="96">
                        <c:v>96</c:v>
                      </c:pt>
                      <c:pt idx="97">
                        <c:v>97</c:v>
                      </c:pt>
                      <c:pt idx="98">
                        <c:v>98</c:v>
                      </c:pt>
                      <c:pt idx="99">
                        <c:v>99</c:v>
                      </c:pt>
                      <c:pt idx="100">
                        <c:v>100</c:v>
                      </c:pt>
                      <c:pt idx="101">
                        <c:v>101</c:v>
                      </c:pt>
                      <c:pt idx="102">
                        <c:v>102</c:v>
                      </c:pt>
                      <c:pt idx="103">
                        <c:v>103</c:v>
                      </c:pt>
                      <c:pt idx="104">
                        <c:v>104</c:v>
                      </c:pt>
                      <c:pt idx="105">
                        <c:v>105</c:v>
                      </c:pt>
                      <c:pt idx="106">
                        <c:v>106</c:v>
                      </c:pt>
                      <c:pt idx="107">
                        <c:v>107</c:v>
                      </c:pt>
                      <c:pt idx="108">
                        <c:v>108</c:v>
                      </c:pt>
                      <c:pt idx="109">
                        <c:v>109</c:v>
                      </c:pt>
                      <c:pt idx="110">
                        <c:v>110</c:v>
                      </c:pt>
                      <c:pt idx="111">
                        <c:v>111</c:v>
                      </c:pt>
                      <c:pt idx="112">
                        <c:v>112</c:v>
                      </c:pt>
                      <c:pt idx="113">
                        <c:v>113</c:v>
                      </c:pt>
                      <c:pt idx="114">
                        <c:v>114</c:v>
                      </c:pt>
                      <c:pt idx="115">
                        <c:v>115</c:v>
                      </c:pt>
                      <c:pt idx="116">
                        <c:v>116</c:v>
                      </c:pt>
                      <c:pt idx="117">
                        <c:v>117</c:v>
                      </c:pt>
                      <c:pt idx="118">
                        <c:v>118</c:v>
                      </c:pt>
                      <c:pt idx="119">
                        <c:v>119</c:v>
                      </c:pt>
                      <c:pt idx="120">
                        <c:v>120</c:v>
                      </c:pt>
                      <c:pt idx="121">
                        <c:v>121</c:v>
                      </c:pt>
                      <c:pt idx="122">
                        <c:v>122</c:v>
                      </c:pt>
                      <c:pt idx="123">
                        <c:v>123</c:v>
                      </c:pt>
                      <c:pt idx="124">
                        <c:v>124</c:v>
                      </c:pt>
                      <c:pt idx="125">
                        <c:v>125</c:v>
                      </c:pt>
                      <c:pt idx="126">
                        <c:v>126</c:v>
                      </c:pt>
                      <c:pt idx="127">
                        <c:v>127</c:v>
                      </c:pt>
                      <c:pt idx="128">
                        <c:v>128</c:v>
                      </c:pt>
                      <c:pt idx="129">
                        <c:v>129</c:v>
                      </c:pt>
                      <c:pt idx="130">
                        <c:v>130</c:v>
                      </c:pt>
                      <c:pt idx="131">
                        <c:v>131</c:v>
                      </c:pt>
                      <c:pt idx="132">
                        <c:v>132</c:v>
                      </c:pt>
                      <c:pt idx="133">
                        <c:v>133</c:v>
                      </c:pt>
                      <c:pt idx="134">
                        <c:v>134</c:v>
                      </c:pt>
                      <c:pt idx="135">
                        <c:v>135</c:v>
                      </c:pt>
                      <c:pt idx="136">
                        <c:v>136</c:v>
                      </c:pt>
                      <c:pt idx="137">
                        <c:v>137</c:v>
                      </c:pt>
                      <c:pt idx="138">
                        <c:v>138</c:v>
                      </c:pt>
                      <c:pt idx="139">
                        <c:v>139</c:v>
                      </c:pt>
                      <c:pt idx="140">
                        <c:v>140</c:v>
                      </c:pt>
                      <c:pt idx="141">
                        <c:v>141</c:v>
                      </c:pt>
                      <c:pt idx="142">
                        <c:v>142</c:v>
                      </c:pt>
                      <c:pt idx="143">
                        <c:v>143</c:v>
                      </c:pt>
                      <c:pt idx="144">
                        <c:v>144</c:v>
                      </c:pt>
                      <c:pt idx="145">
                        <c:v>145</c:v>
                      </c:pt>
                      <c:pt idx="146">
                        <c:v>146</c:v>
                      </c:pt>
                      <c:pt idx="147">
                        <c:v>147</c:v>
                      </c:pt>
                      <c:pt idx="148">
                        <c:v>148</c:v>
                      </c:pt>
                      <c:pt idx="149">
                        <c:v>149</c:v>
                      </c:pt>
                      <c:pt idx="150">
                        <c:v>150</c:v>
                      </c:pt>
                      <c:pt idx="151">
                        <c:v>151</c:v>
                      </c:pt>
                      <c:pt idx="152">
                        <c:v>152</c:v>
                      </c:pt>
                      <c:pt idx="153">
                        <c:v>153</c:v>
                      </c:pt>
                      <c:pt idx="154">
                        <c:v>154</c:v>
                      </c:pt>
                      <c:pt idx="155">
                        <c:v>155</c:v>
                      </c:pt>
                      <c:pt idx="156">
                        <c:v>156</c:v>
                      </c:pt>
                      <c:pt idx="157">
                        <c:v>157</c:v>
                      </c:pt>
                      <c:pt idx="158">
                        <c:v>158</c:v>
                      </c:pt>
                      <c:pt idx="159">
                        <c:v>159</c:v>
                      </c:pt>
                      <c:pt idx="160">
                        <c:v>160</c:v>
                      </c:pt>
                      <c:pt idx="161">
                        <c:v>161</c:v>
                      </c:pt>
                      <c:pt idx="162">
                        <c:v>162</c:v>
                      </c:pt>
                      <c:pt idx="163">
                        <c:v>163</c:v>
                      </c:pt>
                      <c:pt idx="164">
                        <c:v>164</c:v>
                      </c:pt>
                      <c:pt idx="165">
                        <c:v>165</c:v>
                      </c:pt>
                      <c:pt idx="166">
                        <c:v>166</c:v>
                      </c:pt>
                      <c:pt idx="167">
                        <c:v>167</c:v>
                      </c:pt>
                      <c:pt idx="168">
                        <c:v>168</c:v>
                      </c:pt>
                      <c:pt idx="169">
                        <c:v>169</c:v>
                      </c:pt>
                      <c:pt idx="170">
                        <c:v>170</c:v>
                      </c:pt>
                      <c:pt idx="171">
                        <c:v>171</c:v>
                      </c:pt>
                      <c:pt idx="172">
                        <c:v>172</c:v>
                      </c:pt>
                      <c:pt idx="173">
                        <c:v>173</c:v>
                      </c:pt>
                      <c:pt idx="174">
                        <c:v>174</c:v>
                      </c:pt>
                      <c:pt idx="175">
                        <c:v>175</c:v>
                      </c:pt>
                      <c:pt idx="176">
                        <c:v>176</c:v>
                      </c:pt>
                      <c:pt idx="177">
                        <c:v>177</c:v>
                      </c:pt>
                      <c:pt idx="178">
                        <c:v>178</c:v>
                      </c:pt>
                      <c:pt idx="179">
                        <c:v>179</c:v>
                      </c:pt>
                      <c:pt idx="180">
                        <c:v>180</c:v>
                      </c:pt>
                      <c:pt idx="181">
                        <c:v>181</c:v>
                      </c:pt>
                      <c:pt idx="182">
                        <c:v>182</c:v>
                      </c:pt>
                      <c:pt idx="183">
                        <c:v>183</c:v>
                      </c:pt>
                      <c:pt idx="184">
                        <c:v>184</c:v>
                      </c:pt>
                      <c:pt idx="185">
                        <c:v>185</c:v>
                      </c:pt>
                      <c:pt idx="186">
                        <c:v>186</c:v>
                      </c:pt>
                      <c:pt idx="187">
                        <c:v>187</c:v>
                      </c:pt>
                      <c:pt idx="188">
                        <c:v>188</c:v>
                      </c:pt>
                      <c:pt idx="189">
                        <c:v>189</c:v>
                      </c:pt>
                      <c:pt idx="190">
                        <c:v>190</c:v>
                      </c:pt>
                      <c:pt idx="191">
                        <c:v>191</c:v>
                      </c:pt>
                      <c:pt idx="192">
                        <c:v>192</c:v>
                      </c:pt>
                      <c:pt idx="193">
                        <c:v>193</c:v>
                      </c:pt>
                      <c:pt idx="194">
                        <c:v>194</c:v>
                      </c:pt>
                      <c:pt idx="195">
                        <c:v>195</c:v>
                      </c:pt>
                      <c:pt idx="196">
                        <c:v>196</c:v>
                      </c:pt>
                      <c:pt idx="197">
                        <c:v>197</c:v>
                      </c:pt>
                      <c:pt idx="198">
                        <c:v>198</c:v>
                      </c:pt>
                      <c:pt idx="199">
                        <c:v>199</c:v>
                      </c:pt>
                      <c:pt idx="200">
                        <c:v>200</c:v>
                      </c:pt>
                      <c:pt idx="201">
                        <c:v>201</c:v>
                      </c:pt>
                      <c:pt idx="202">
                        <c:v>202</c:v>
                      </c:pt>
                      <c:pt idx="203">
                        <c:v>203</c:v>
                      </c:pt>
                      <c:pt idx="204">
                        <c:v>204</c:v>
                      </c:pt>
                      <c:pt idx="205">
                        <c:v>205</c:v>
                      </c:pt>
                      <c:pt idx="206">
                        <c:v>206</c:v>
                      </c:pt>
                      <c:pt idx="207">
                        <c:v>207</c:v>
                      </c:pt>
                      <c:pt idx="208">
                        <c:v>208</c:v>
                      </c:pt>
                      <c:pt idx="209">
                        <c:v>209</c:v>
                      </c:pt>
                      <c:pt idx="210">
                        <c:v>210</c:v>
                      </c:pt>
                      <c:pt idx="211">
                        <c:v>211</c:v>
                      </c:pt>
                      <c:pt idx="212">
                        <c:v>212</c:v>
                      </c:pt>
                      <c:pt idx="213">
                        <c:v>213</c:v>
                      </c:pt>
                      <c:pt idx="214">
                        <c:v>214</c:v>
                      </c:pt>
                      <c:pt idx="215">
                        <c:v>215</c:v>
                      </c:pt>
                      <c:pt idx="216">
                        <c:v>216</c:v>
                      </c:pt>
                      <c:pt idx="217">
                        <c:v>217</c:v>
                      </c:pt>
                      <c:pt idx="218">
                        <c:v>218</c:v>
                      </c:pt>
                      <c:pt idx="219">
                        <c:v>219</c:v>
                      </c:pt>
                      <c:pt idx="220">
                        <c:v>220</c:v>
                      </c:pt>
                      <c:pt idx="221">
                        <c:v>221</c:v>
                      </c:pt>
                      <c:pt idx="222">
                        <c:v>222</c:v>
                      </c:pt>
                      <c:pt idx="223">
                        <c:v>223</c:v>
                      </c:pt>
                      <c:pt idx="224">
                        <c:v>224</c:v>
                      </c:pt>
                      <c:pt idx="225">
                        <c:v>225</c:v>
                      </c:pt>
                      <c:pt idx="226">
                        <c:v>226</c:v>
                      </c:pt>
                      <c:pt idx="227">
                        <c:v>227</c:v>
                      </c:pt>
                      <c:pt idx="228">
                        <c:v>228</c:v>
                      </c:pt>
                      <c:pt idx="229">
                        <c:v>229</c:v>
                      </c:pt>
                      <c:pt idx="230">
                        <c:v>230</c:v>
                      </c:pt>
                      <c:pt idx="231">
                        <c:v>231</c:v>
                      </c:pt>
                      <c:pt idx="232">
                        <c:v>232</c:v>
                      </c:pt>
                      <c:pt idx="233">
                        <c:v>233</c:v>
                      </c:pt>
                      <c:pt idx="234">
                        <c:v>234</c:v>
                      </c:pt>
                      <c:pt idx="235">
                        <c:v>235</c:v>
                      </c:pt>
                      <c:pt idx="236">
                        <c:v>236</c:v>
                      </c:pt>
                      <c:pt idx="237">
                        <c:v>237</c:v>
                      </c:pt>
                      <c:pt idx="238">
                        <c:v>238</c:v>
                      </c:pt>
                      <c:pt idx="239">
                        <c:v>239</c:v>
                      </c:pt>
                      <c:pt idx="240">
                        <c:v>240</c:v>
                      </c:pt>
                      <c:pt idx="241">
                        <c:v>241</c:v>
                      </c:pt>
                      <c:pt idx="242">
                        <c:v>242</c:v>
                      </c:pt>
                      <c:pt idx="243">
                        <c:v>243</c:v>
                      </c:pt>
                      <c:pt idx="244">
                        <c:v>244</c:v>
                      </c:pt>
                      <c:pt idx="245">
                        <c:v>245</c:v>
                      </c:pt>
                      <c:pt idx="246">
                        <c:v>246</c:v>
                      </c:pt>
                      <c:pt idx="247">
                        <c:v>247</c:v>
                      </c:pt>
                      <c:pt idx="248">
                        <c:v>248</c:v>
                      </c:pt>
                      <c:pt idx="249">
                        <c:v>249</c:v>
                      </c:pt>
                      <c:pt idx="250">
                        <c:v>250</c:v>
                      </c:pt>
                      <c:pt idx="251">
                        <c:v>251</c:v>
                      </c:pt>
                      <c:pt idx="252">
                        <c:v>252</c:v>
                      </c:pt>
                      <c:pt idx="253">
                        <c:v>253</c:v>
                      </c:pt>
                      <c:pt idx="254">
                        <c:v>254</c:v>
                      </c:pt>
                      <c:pt idx="255">
                        <c:v>255</c:v>
                      </c:pt>
                      <c:pt idx="256">
                        <c:v>256</c:v>
                      </c:pt>
                      <c:pt idx="257">
                        <c:v>257</c:v>
                      </c:pt>
                      <c:pt idx="258">
                        <c:v>258</c:v>
                      </c:pt>
                      <c:pt idx="259">
                        <c:v>259</c:v>
                      </c:pt>
                      <c:pt idx="260">
                        <c:v>260</c:v>
                      </c:pt>
                      <c:pt idx="261">
                        <c:v>261</c:v>
                      </c:pt>
                      <c:pt idx="262">
                        <c:v>262</c:v>
                      </c:pt>
                      <c:pt idx="263">
                        <c:v>263</c:v>
                      </c:pt>
                      <c:pt idx="264">
                        <c:v>264</c:v>
                      </c:pt>
                      <c:pt idx="265">
                        <c:v>265</c:v>
                      </c:pt>
                      <c:pt idx="266">
                        <c:v>266</c:v>
                      </c:pt>
                      <c:pt idx="267">
                        <c:v>267</c:v>
                      </c:pt>
                      <c:pt idx="268">
                        <c:v>268</c:v>
                      </c:pt>
                      <c:pt idx="269">
                        <c:v>269</c:v>
                      </c:pt>
                      <c:pt idx="270">
                        <c:v>270</c:v>
                      </c:pt>
                      <c:pt idx="271">
                        <c:v>271</c:v>
                      </c:pt>
                      <c:pt idx="272">
                        <c:v>272</c:v>
                      </c:pt>
                      <c:pt idx="273">
                        <c:v>273</c:v>
                      </c:pt>
                      <c:pt idx="274">
                        <c:v>274</c:v>
                      </c:pt>
                      <c:pt idx="275">
                        <c:v>275</c:v>
                      </c:pt>
                      <c:pt idx="276">
                        <c:v>276</c:v>
                      </c:pt>
                      <c:pt idx="277">
                        <c:v>277</c:v>
                      </c:pt>
                      <c:pt idx="278">
                        <c:v>278</c:v>
                      </c:pt>
                      <c:pt idx="279">
                        <c:v>279</c:v>
                      </c:pt>
                      <c:pt idx="280">
                        <c:v>280</c:v>
                      </c:pt>
                      <c:pt idx="281">
                        <c:v>281</c:v>
                      </c:pt>
                      <c:pt idx="282">
                        <c:v>282</c:v>
                      </c:pt>
                      <c:pt idx="283">
                        <c:v>283</c:v>
                      </c:pt>
                      <c:pt idx="284">
                        <c:v>284</c:v>
                      </c:pt>
                      <c:pt idx="285">
                        <c:v>285</c:v>
                      </c:pt>
                      <c:pt idx="286">
                        <c:v>286</c:v>
                      </c:pt>
                      <c:pt idx="287">
                        <c:v>287</c:v>
                      </c:pt>
                      <c:pt idx="288">
                        <c:v>288</c:v>
                      </c:pt>
                      <c:pt idx="289">
                        <c:v>289</c:v>
                      </c:pt>
                      <c:pt idx="290">
                        <c:v>290</c:v>
                      </c:pt>
                      <c:pt idx="291">
                        <c:v>291</c:v>
                      </c:pt>
                      <c:pt idx="292">
                        <c:v>292</c:v>
                      </c:pt>
                      <c:pt idx="293">
                        <c:v>293</c:v>
                      </c:pt>
                      <c:pt idx="294">
                        <c:v>294</c:v>
                      </c:pt>
                      <c:pt idx="295">
                        <c:v>295</c:v>
                      </c:pt>
                      <c:pt idx="296">
                        <c:v>296</c:v>
                      </c:pt>
                      <c:pt idx="297">
                        <c:v>297</c:v>
                      </c:pt>
                      <c:pt idx="298">
                        <c:v>298</c:v>
                      </c:pt>
                      <c:pt idx="299">
                        <c:v>299</c:v>
                      </c:pt>
                      <c:pt idx="300">
                        <c:v>300</c:v>
                      </c:pt>
                      <c:pt idx="301">
                        <c:v>301</c:v>
                      </c:pt>
                      <c:pt idx="302">
                        <c:v>302</c:v>
                      </c:pt>
                      <c:pt idx="303">
                        <c:v>303</c:v>
                      </c:pt>
                      <c:pt idx="304">
                        <c:v>304</c:v>
                      </c:pt>
                      <c:pt idx="305">
                        <c:v>305</c:v>
                      </c:pt>
                      <c:pt idx="306">
                        <c:v>306</c:v>
                      </c:pt>
                      <c:pt idx="307">
                        <c:v>307</c:v>
                      </c:pt>
                      <c:pt idx="308">
                        <c:v>308</c:v>
                      </c:pt>
                      <c:pt idx="309">
                        <c:v>309</c:v>
                      </c:pt>
                      <c:pt idx="310">
                        <c:v>310</c:v>
                      </c:pt>
                      <c:pt idx="311">
                        <c:v>311</c:v>
                      </c:pt>
                      <c:pt idx="312">
                        <c:v>312</c:v>
                      </c:pt>
                      <c:pt idx="313">
                        <c:v>313</c:v>
                      </c:pt>
                      <c:pt idx="314">
                        <c:v>314</c:v>
                      </c:pt>
                      <c:pt idx="315">
                        <c:v>315</c:v>
                      </c:pt>
                      <c:pt idx="316">
                        <c:v>316</c:v>
                      </c:pt>
                      <c:pt idx="317">
                        <c:v>317</c:v>
                      </c:pt>
                      <c:pt idx="318">
                        <c:v>318</c:v>
                      </c:pt>
                      <c:pt idx="319">
                        <c:v>319</c:v>
                      </c:pt>
                      <c:pt idx="320">
                        <c:v>320</c:v>
                      </c:pt>
                      <c:pt idx="321">
                        <c:v>321</c:v>
                      </c:pt>
                      <c:pt idx="322">
                        <c:v>322</c:v>
                      </c:pt>
                      <c:pt idx="323">
                        <c:v>323</c:v>
                      </c:pt>
                      <c:pt idx="324">
                        <c:v>324</c:v>
                      </c:pt>
                      <c:pt idx="325">
                        <c:v>325</c:v>
                      </c:pt>
                      <c:pt idx="326">
                        <c:v>326</c:v>
                      </c:pt>
                      <c:pt idx="327">
                        <c:v>327</c:v>
                      </c:pt>
                      <c:pt idx="328">
                        <c:v>328</c:v>
                      </c:pt>
                      <c:pt idx="329">
                        <c:v>329</c:v>
                      </c:pt>
                      <c:pt idx="330">
                        <c:v>330</c:v>
                      </c:pt>
                      <c:pt idx="331">
                        <c:v>331</c:v>
                      </c:pt>
                      <c:pt idx="332">
                        <c:v>332</c:v>
                      </c:pt>
                      <c:pt idx="333">
                        <c:v>333</c:v>
                      </c:pt>
                      <c:pt idx="334">
                        <c:v>334</c:v>
                      </c:pt>
                      <c:pt idx="335">
                        <c:v>335</c:v>
                      </c:pt>
                      <c:pt idx="336">
                        <c:v>336</c:v>
                      </c:pt>
                      <c:pt idx="337">
                        <c:v>337</c:v>
                      </c:pt>
                      <c:pt idx="338">
                        <c:v>338</c:v>
                      </c:pt>
                      <c:pt idx="339">
                        <c:v>339</c:v>
                      </c:pt>
                      <c:pt idx="340">
                        <c:v>340</c:v>
                      </c:pt>
                      <c:pt idx="341">
                        <c:v>341</c:v>
                      </c:pt>
                      <c:pt idx="342">
                        <c:v>342</c:v>
                      </c:pt>
                      <c:pt idx="343">
                        <c:v>343</c:v>
                      </c:pt>
                      <c:pt idx="344">
                        <c:v>344</c:v>
                      </c:pt>
                      <c:pt idx="345">
                        <c:v>345</c:v>
                      </c:pt>
                      <c:pt idx="346">
                        <c:v>346</c:v>
                      </c:pt>
                      <c:pt idx="347">
                        <c:v>347</c:v>
                      </c:pt>
                      <c:pt idx="348">
                        <c:v>348</c:v>
                      </c:pt>
                      <c:pt idx="349">
                        <c:v>349</c:v>
                      </c:pt>
                      <c:pt idx="350">
                        <c:v>350</c:v>
                      </c:pt>
                      <c:pt idx="351">
                        <c:v>351</c:v>
                      </c:pt>
                      <c:pt idx="352">
                        <c:v>352</c:v>
                      </c:pt>
                      <c:pt idx="353">
                        <c:v>353</c:v>
                      </c:pt>
                      <c:pt idx="354">
                        <c:v>354</c:v>
                      </c:pt>
                      <c:pt idx="355">
                        <c:v>355</c:v>
                      </c:pt>
                      <c:pt idx="356">
                        <c:v>356</c:v>
                      </c:pt>
                      <c:pt idx="357">
                        <c:v>357</c:v>
                      </c:pt>
                      <c:pt idx="358">
                        <c:v>358</c:v>
                      </c:pt>
                      <c:pt idx="359">
                        <c:v>359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7C45-4988-A9E2-23C3DDCEB915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Chart_Data!$AH$3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Chart_Data!$AH$4:$AH$363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7C45-4988-A9E2-23C3DDCEB915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Chart_Data!$AI$3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Chart_Data!$AI$4:$AI$363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7C45-4988-A9E2-23C3DDCEB915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Chart_Data!$AJ$3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(kWh/year)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Chart_Data!$AJ$4:$AJ$363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1349569.5173388636</c:v>
                      </c:pt>
                      <c:pt idx="1">
                        <c:v>1349569.5173388636</c:v>
                      </c:pt>
                      <c:pt idx="2">
                        <c:v>1349569.5173388636</c:v>
                      </c:pt>
                      <c:pt idx="3">
                        <c:v>1349569.5173388636</c:v>
                      </c:pt>
                      <c:pt idx="4">
                        <c:v>1349569.5173388636</c:v>
                      </c:pt>
                      <c:pt idx="5">
                        <c:v>1349569.5173388636</c:v>
                      </c:pt>
                      <c:pt idx="6">
                        <c:v>1349569.5173388636</c:v>
                      </c:pt>
                      <c:pt idx="7">
                        <c:v>1349569.5173388636</c:v>
                      </c:pt>
                      <c:pt idx="8">
                        <c:v>1349569.5173388636</c:v>
                      </c:pt>
                      <c:pt idx="9">
                        <c:v>1349569.5173388636</c:v>
                      </c:pt>
                      <c:pt idx="10">
                        <c:v>1349569.5173388636</c:v>
                      </c:pt>
                      <c:pt idx="11">
                        <c:v>1349569.5173388636</c:v>
                      </c:pt>
                      <c:pt idx="12">
                        <c:v>1349569.5173388636</c:v>
                      </c:pt>
                      <c:pt idx="13">
                        <c:v>1349569.5173388636</c:v>
                      </c:pt>
                      <c:pt idx="14">
                        <c:v>1349569.5173388636</c:v>
                      </c:pt>
                      <c:pt idx="15">
                        <c:v>1349569.5173388636</c:v>
                      </c:pt>
                      <c:pt idx="16">
                        <c:v>1349569.5173388636</c:v>
                      </c:pt>
                      <c:pt idx="17">
                        <c:v>1349569.5173388636</c:v>
                      </c:pt>
                      <c:pt idx="18">
                        <c:v>1349569.5173388636</c:v>
                      </c:pt>
                      <c:pt idx="19">
                        <c:v>1349569.5173388636</c:v>
                      </c:pt>
                      <c:pt idx="20">
                        <c:v>1349569.5173388636</c:v>
                      </c:pt>
                      <c:pt idx="21">
                        <c:v>1349569.5173388636</c:v>
                      </c:pt>
                      <c:pt idx="22">
                        <c:v>1349569.5173388636</c:v>
                      </c:pt>
                      <c:pt idx="23">
                        <c:v>1510816.4669632635</c:v>
                      </c:pt>
                      <c:pt idx="24">
                        <c:v>1510816.4669632635</c:v>
                      </c:pt>
                      <c:pt idx="25">
                        <c:v>1510816.4669632635</c:v>
                      </c:pt>
                      <c:pt idx="26">
                        <c:v>1510816.4669632635</c:v>
                      </c:pt>
                      <c:pt idx="27">
                        <c:v>1510816.4669632635</c:v>
                      </c:pt>
                      <c:pt idx="28">
                        <c:v>1510816.4669632635</c:v>
                      </c:pt>
                      <c:pt idx="29">
                        <c:v>1510816.4669632635</c:v>
                      </c:pt>
                      <c:pt idx="30">
                        <c:v>1510816.4669632635</c:v>
                      </c:pt>
                      <c:pt idx="31">
                        <c:v>1510816.4669632635</c:v>
                      </c:pt>
                      <c:pt idx="32">
                        <c:v>1510816.4669632635</c:v>
                      </c:pt>
                      <c:pt idx="33">
                        <c:v>1510816.4669632635</c:v>
                      </c:pt>
                      <c:pt idx="34">
                        <c:v>1510816.4669632635</c:v>
                      </c:pt>
                      <c:pt idx="35">
                        <c:v>1510816.4669632635</c:v>
                      </c:pt>
                      <c:pt idx="36">
                        <c:v>1510816.4669632635</c:v>
                      </c:pt>
                      <c:pt idx="37">
                        <c:v>1510816.4669632635</c:v>
                      </c:pt>
                      <c:pt idx="38">
                        <c:v>1510816.4669632635</c:v>
                      </c:pt>
                      <c:pt idx="39">
                        <c:v>1510816.4669632635</c:v>
                      </c:pt>
                      <c:pt idx="40">
                        <c:v>1510816.4669632635</c:v>
                      </c:pt>
                      <c:pt idx="41">
                        <c:v>1510816.4669632635</c:v>
                      </c:pt>
                      <c:pt idx="42">
                        <c:v>1510816.4669632635</c:v>
                      </c:pt>
                      <c:pt idx="43">
                        <c:v>1510816.4669632635</c:v>
                      </c:pt>
                      <c:pt idx="44">
                        <c:v>1510816.4669632635</c:v>
                      </c:pt>
                      <c:pt idx="45">
                        <c:v>1510816.4669632635</c:v>
                      </c:pt>
                      <c:pt idx="46">
                        <c:v>1510816.4669632635</c:v>
                      </c:pt>
                      <c:pt idx="47">
                        <c:v>1510816.4669632635</c:v>
                      </c:pt>
                      <c:pt idx="48">
                        <c:v>1510816.4669632635</c:v>
                      </c:pt>
                      <c:pt idx="49">
                        <c:v>1510816.4669632635</c:v>
                      </c:pt>
                      <c:pt idx="50">
                        <c:v>1510816.4669632635</c:v>
                      </c:pt>
                      <c:pt idx="51">
                        <c:v>1510816.4669632635</c:v>
                      </c:pt>
                      <c:pt idx="52">
                        <c:v>1510816.4669632635</c:v>
                      </c:pt>
                      <c:pt idx="53">
                        <c:v>1510816.4669632635</c:v>
                      </c:pt>
                      <c:pt idx="54">
                        <c:v>1510816.4669632635</c:v>
                      </c:pt>
                      <c:pt idx="55">
                        <c:v>1510816.4669632635</c:v>
                      </c:pt>
                      <c:pt idx="56">
                        <c:v>1510816.4669632635</c:v>
                      </c:pt>
                      <c:pt idx="57">
                        <c:v>1510816.4669632635</c:v>
                      </c:pt>
                      <c:pt idx="58">
                        <c:v>1510816.4669632635</c:v>
                      </c:pt>
                      <c:pt idx="59">
                        <c:v>1510816.4669632635</c:v>
                      </c:pt>
                      <c:pt idx="60">
                        <c:v>1510816.4669632635</c:v>
                      </c:pt>
                      <c:pt idx="61">
                        <c:v>1510816.4669632635</c:v>
                      </c:pt>
                      <c:pt idx="62">
                        <c:v>1510816.4669632635</c:v>
                      </c:pt>
                      <c:pt idx="63">
                        <c:v>1510816.4669632635</c:v>
                      </c:pt>
                      <c:pt idx="64">
                        <c:v>1510816.4669632635</c:v>
                      </c:pt>
                      <c:pt idx="65">
                        <c:v>1510816.4669632635</c:v>
                      </c:pt>
                      <c:pt idx="66">
                        <c:v>1510816.4669632635</c:v>
                      </c:pt>
                      <c:pt idx="67">
                        <c:v>1510816.4669632635</c:v>
                      </c:pt>
                      <c:pt idx="68">
                        <c:v>1634636.077402286</c:v>
                      </c:pt>
                      <c:pt idx="69">
                        <c:v>1634636.077402286</c:v>
                      </c:pt>
                      <c:pt idx="70">
                        <c:v>1634636.077402286</c:v>
                      </c:pt>
                      <c:pt idx="71">
                        <c:v>1634636.077402286</c:v>
                      </c:pt>
                      <c:pt idx="72">
                        <c:v>1634636.077402286</c:v>
                      </c:pt>
                      <c:pt idx="73">
                        <c:v>1634636.077402286</c:v>
                      </c:pt>
                      <c:pt idx="74">
                        <c:v>1634636.077402286</c:v>
                      </c:pt>
                      <c:pt idx="75">
                        <c:v>1634636.077402286</c:v>
                      </c:pt>
                      <c:pt idx="76">
                        <c:v>1634636.077402286</c:v>
                      </c:pt>
                      <c:pt idx="77">
                        <c:v>1634636.077402286</c:v>
                      </c:pt>
                      <c:pt idx="78">
                        <c:v>1634636.077402286</c:v>
                      </c:pt>
                      <c:pt idx="79">
                        <c:v>1634636.077402286</c:v>
                      </c:pt>
                      <c:pt idx="80">
                        <c:v>1634636.077402286</c:v>
                      </c:pt>
                      <c:pt idx="81">
                        <c:v>1634636.077402286</c:v>
                      </c:pt>
                      <c:pt idx="82">
                        <c:v>1634636.077402286</c:v>
                      </c:pt>
                      <c:pt idx="83">
                        <c:v>1634636.077402286</c:v>
                      </c:pt>
                      <c:pt idx="84">
                        <c:v>1634636.077402286</c:v>
                      </c:pt>
                      <c:pt idx="85">
                        <c:v>1634636.077402286</c:v>
                      </c:pt>
                      <c:pt idx="86">
                        <c:v>1634636.077402286</c:v>
                      </c:pt>
                      <c:pt idx="87">
                        <c:v>1634636.077402286</c:v>
                      </c:pt>
                      <c:pt idx="88">
                        <c:v>1634636.077402286</c:v>
                      </c:pt>
                      <c:pt idx="89">
                        <c:v>1634636.077402286</c:v>
                      </c:pt>
                      <c:pt idx="90">
                        <c:v>1634636.077402286</c:v>
                      </c:pt>
                      <c:pt idx="91">
                        <c:v>1634636.077402286</c:v>
                      </c:pt>
                      <c:pt idx="92">
                        <c:v>1634636.077402286</c:v>
                      </c:pt>
                      <c:pt idx="93">
                        <c:v>1634636.077402286</c:v>
                      </c:pt>
                      <c:pt idx="94">
                        <c:v>1634636.077402286</c:v>
                      </c:pt>
                      <c:pt idx="95">
                        <c:v>1634636.077402286</c:v>
                      </c:pt>
                      <c:pt idx="96">
                        <c:v>1634636.077402286</c:v>
                      </c:pt>
                      <c:pt idx="97">
                        <c:v>1634636.077402286</c:v>
                      </c:pt>
                      <c:pt idx="98">
                        <c:v>1634636.077402286</c:v>
                      </c:pt>
                      <c:pt idx="99">
                        <c:v>1634636.077402286</c:v>
                      </c:pt>
                      <c:pt idx="100">
                        <c:v>1634636.077402286</c:v>
                      </c:pt>
                      <c:pt idx="101">
                        <c:v>1634636.077402286</c:v>
                      </c:pt>
                      <c:pt idx="102">
                        <c:v>1634636.077402286</c:v>
                      </c:pt>
                      <c:pt idx="103">
                        <c:v>1634636.077402286</c:v>
                      </c:pt>
                      <c:pt idx="104">
                        <c:v>1634636.077402286</c:v>
                      </c:pt>
                      <c:pt idx="105">
                        <c:v>1634636.077402286</c:v>
                      </c:pt>
                      <c:pt idx="106">
                        <c:v>1634636.077402286</c:v>
                      </c:pt>
                      <c:pt idx="107">
                        <c:v>1634636.077402286</c:v>
                      </c:pt>
                      <c:pt idx="108">
                        <c:v>1634636.077402286</c:v>
                      </c:pt>
                      <c:pt idx="109">
                        <c:v>1634636.077402286</c:v>
                      </c:pt>
                      <c:pt idx="110">
                        <c:v>1634636.077402286</c:v>
                      </c:pt>
                      <c:pt idx="111">
                        <c:v>1634636.077402286</c:v>
                      </c:pt>
                      <c:pt idx="112">
                        <c:v>1634636.077402286</c:v>
                      </c:pt>
                      <c:pt idx="113">
                        <c:v>1513198.0846284435</c:v>
                      </c:pt>
                      <c:pt idx="114">
                        <c:v>1513198.0846284435</c:v>
                      </c:pt>
                      <c:pt idx="115">
                        <c:v>1513198.0846284435</c:v>
                      </c:pt>
                      <c:pt idx="116">
                        <c:v>1513198.0846284435</c:v>
                      </c:pt>
                      <c:pt idx="117">
                        <c:v>1513198.0846284435</c:v>
                      </c:pt>
                      <c:pt idx="118">
                        <c:v>1513198.0846284435</c:v>
                      </c:pt>
                      <c:pt idx="119">
                        <c:v>1513198.0846284435</c:v>
                      </c:pt>
                      <c:pt idx="120">
                        <c:v>1513198.0846284435</c:v>
                      </c:pt>
                      <c:pt idx="121">
                        <c:v>1513198.0846284435</c:v>
                      </c:pt>
                      <c:pt idx="122">
                        <c:v>1513198.0846284435</c:v>
                      </c:pt>
                      <c:pt idx="123">
                        <c:v>1513198.0846284435</c:v>
                      </c:pt>
                      <c:pt idx="124">
                        <c:v>1513198.0846284435</c:v>
                      </c:pt>
                      <c:pt idx="125">
                        <c:v>1513198.0846284435</c:v>
                      </c:pt>
                      <c:pt idx="126">
                        <c:v>1513198.0846284435</c:v>
                      </c:pt>
                      <c:pt idx="127">
                        <c:v>1513198.0846284435</c:v>
                      </c:pt>
                      <c:pt idx="128">
                        <c:v>1513198.0846284435</c:v>
                      </c:pt>
                      <c:pt idx="129">
                        <c:v>1513198.0846284435</c:v>
                      </c:pt>
                      <c:pt idx="130">
                        <c:v>1513198.0846284435</c:v>
                      </c:pt>
                      <c:pt idx="131">
                        <c:v>1513198.0846284435</c:v>
                      </c:pt>
                      <c:pt idx="132">
                        <c:v>1513198.0846284435</c:v>
                      </c:pt>
                      <c:pt idx="133">
                        <c:v>1513198.0846284435</c:v>
                      </c:pt>
                      <c:pt idx="134">
                        <c:v>1513198.0846284435</c:v>
                      </c:pt>
                      <c:pt idx="135">
                        <c:v>1513198.0846284435</c:v>
                      </c:pt>
                      <c:pt idx="136">
                        <c:v>1513198.0846284435</c:v>
                      </c:pt>
                      <c:pt idx="137">
                        <c:v>1513198.0846284435</c:v>
                      </c:pt>
                      <c:pt idx="138">
                        <c:v>1513198.0846284435</c:v>
                      </c:pt>
                      <c:pt idx="139">
                        <c:v>1513198.0846284435</c:v>
                      </c:pt>
                      <c:pt idx="140">
                        <c:v>1513198.0846284435</c:v>
                      </c:pt>
                      <c:pt idx="141">
                        <c:v>1513198.0846284435</c:v>
                      </c:pt>
                      <c:pt idx="142">
                        <c:v>1513198.0846284435</c:v>
                      </c:pt>
                      <c:pt idx="143">
                        <c:v>1513198.0846284435</c:v>
                      </c:pt>
                      <c:pt idx="144">
                        <c:v>1513198.0846284435</c:v>
                      </c:pt>
                      <c:pt idx="145">
                        <c:v>1513198.0846284435</c:v>
                      </c:pt>
                      <c:pt idx="146">
                        <c:v>1513198.0846284435</c:v>
                      </c:pt>
                      <c:pt idx="147">
                        <c:v>1513198.0846284435</c:v>
                      </c:pt>
                      <c:pt idx="148">
                        <c:v>1513198.0846284435</c:v>
                      </c:pt>
                      <c:pt idx="149">
                        <c:v>1513198.0846284435</c:v>
                      </c:pt>
                      <c:pt idx="150">
                        <c:v>1513198.0846284435</c:v>
                      </c:pt>
                      <c:pt idx="151">
                        <c:v>1513198.0846284435</c:v>
                      </c:pt>
                      <c:pt idx="152">
                        <c:v>1513198.0846284435</c:v>
                      </c:pt>
                      <c:pt idx="153">
                        <c:v>1513198.0846284435</c:v>
                      </c:pt>
                      <c:pt idx="154">
                        <c:v>1513198.0846284435</c:v>
                      </c:pt>
                      <c:pt idx="155">
                        <c:v>1513198.0846284435</c:v>
                      </c:pt>
                      <c:pt idx="156">
                        <c:v>1513198.0846284435</c:v>
                      </c:pt>
                      <c:pt idx="157">
                        <c:v>1513198.0846284435</c:v>
                      </c:pt>
                      <c:pt idx="158">
                        <c:v>1342413.51137814</c:v>
                      </c:pt>
                      <c:pt idx="159">
                        <c:v>1342413.51137814</c:v>
                      </c:pt>
                      <c:pt idx="160">
                        <c:v>1342413.51137814</c:v>
                      </c:pt>
                      <c:pt idx="161">
                        <c:v>1342413.51137814</c:v>
                      </c:pt>
                      <c:pt idx="162">
                        <c:v>1342413.51137814</c:v>
                      </c:pt>
                      <c:pt idx="163">
                        <c:v>1342413.51137814</c:v>
                      </c:pt>
                      <c:pt idx="164">
                        <c:v>1342413.51137814</c:v>
                      </c:pt>
                      <c:pt idx="165">
                        <c:v>1342413.51137814</c:v>
                      </c:pt>
                      <c:pt idx="166">
                        <c:v>1342413.51137814</c:v>
                      </c:pt>
                      <c:pt idx="167">
                        <c:v>1342413.51137814</c:v>
                      </c:pt>
                      <c:pt idx="168">
                        <c:v>1342413.51137814</c:v>
                      </c:pt>
                      <c:pt idx="169">
                        <c:v>1342413.51137814</c:v>
                      </c:pt>
                      <c:pt idx="170">
                        <c:v>1342413.51137814</c:v>
                      </c:pt>
                      <c:pt idx="171">
                        <c:v>1342413.51137814</c:v>
                      </c:pt>
                      <c:pt idx="172">
                        <c:v>1342413.51137814</c:v>
                      </c:pt>
                      <c:pt idx="173">
                        <c:v>1342413.51137814</c:v>
                      </c:pt>
                      <c:pt idx="174">
                        <c:v>1342413.51137814</c:v>
                      </c:pt>
                      <c:pt idx="175">
                        <c:v>1342413.51137814</c:v>
                      </c:pt>
                      <c:pt idx="176">
                        <c:v>1342413.51137814</c:v>
                      </c:pt>
                      <c:pt idx="177">
                        <c:v>1342413.51137814</c:v>
                      </c:pt>
                      <c:pt idx="178">
                        <c:v>1342413.51137814</c:v>
                      </c:pt>
                      <c:pt idx="179">
                        <c:v>1342413.51137814</c:v>
                      </c:pt>
                      <c:pt idx="180">
                        <c:v>1342413.51137814</c:v>
                      </c:pt>
                      <c:pt idx="181">
                        <c:v>1342413.51137814</c:v>
                      </c:pt>
                      <c:pt idx="182">
                        <c:v>1342413.51137814</c:v>
                      </c:pt>
                      <c:pt idx="183">
                        <c:v>1342413.51137814</c:v>
                      </c:pt>
                      <c:pt idx="184">
                        <c:v>1342413.51137814</c:v>
                      </c:pt>
                      <c:pt idx="185">
                        <c:v>1342413.51137814</c:v>
                      </c:pt>
                      <c:pt idx="186">
                        <c:v>1342413.51137814</c:v>
                      </c:pt>
                      <c:pt idx="187">
                        <c:v>1342413.51137814</c:v>
                      </c:pt>
                      <c:pt idx="188">
                        <c:v>1342413.51137814</c:v>
                      </c:pt>
                      <c:pt idx="189">
                        <c:v>1342413.51137814</c:v>
                      </c:pt>
                      <c:pt idx="190">
                        <c:v>1342413.51137814</c:v>
                      </c:pt>
                      <c:pt idx="191">
                        <c:v>1342413.51137814</c:v>
                      </c:pt>
                      <c:pt idx="192">
                        <c:v>1342413.51137814</c:v>
                      </c:pt>
                      <c:pt idx="193">
                        <c:v>1342413.51137814</c:v>
                      </c:pt>
                      <c:pt idx="194">
                        <c:v>1342413.51137814</c:v>
                      </c:pt>
                      <c:pt idx="195">
                        <c:v>1342413.51137814</c:v>
                      </c:pt>
                      <c:pt idx="196">
                        <c:v>1342413.51137814</c:v>
                      </c:pt>
                      <c:pt idx="197">
                        <c:v>1342413.51137814</c:v>
                      </c:pt>
                      <c:pt idx="198">
                        <c:v>1342413.51137814</c:v>
                      </c:pt>
                      <c:pt idx="199">
                        <c:v>1342413.51137814</c:v>
                      </c:pt>
                      <c:pt idx="200">
                        <c:v>1342413.51137814</c:v>
                      </c:pt>
                      <c:pt idx="201">
                        <c:v>1342413.51137814</c:v>
                      </c:pt>
                      <c:pt idx="202">
                        <c:v>1342413.51137814</c:v>
                      </c:pt>
                      <c:pt idx="203">
                        <c:v>1492359.4255871582</c:v>
                      </c:pt>
                      <c:pt idx="204">
                        <c:v>1492359.4255871582</c:v>
                      </c:pt>
                      <c:pt idx="205">
                        <c:v>1492359.4255871582</c:v>
                      </c:pt>
                      <c:pt idx="206">
                        <c:v>1492359.4255871582</c:v>
                      </c:pt>
                      <c:pt idx="207">
                        <c:v>1492359.4255871582</c:v>
                      </c:pt>
                      <c:pt idx="208">
                        <c:v>1492359.4255871582</c:v>
                      </c:pt>
                      <c:pt idx="209">
                        <c:v>1492359.4255871582</c:v>
                      </c:pt>
                      <c:pt idx="210">
                        <c:v>1492359.4255871582</c:v>
                      </c:pt>
                      <c:pt idx="211">
                        <c:v>1492359.4255871582</c:v>
                      </c:pt>
                      <c:pt idx="212">
                        <c:v>1492359.4255871582</c:v>
                      </c:pt>
                      <c:pt idx="213">
                        <c:v>1492359.4255871582</c:v>
                      </c:pt>
                      <c:pt idx="214">
                        <c:v>1492359.4255871582</c:v>
                      </c:pt>
                      <c:pt idx="215">
                        <c:v>1492359.4255871582</c:v>
                      </c:pt>
                      <c:pt idx="216">
                        <c:v>1492359.4255871582</c:v>
                      </c:pt>
                      <c:pt idx="217">
                        <c:v>1492359.4255871582</c:v>
                      </c:pt>
                      <c:pt idx="218">
                        <c:v>1492359.4255871582</c:v>
                      </c:pt>
                      <c:pt idx="219">
                        <c:v>1492359.4255871582</c:v>
                      </c:pt>
                      <c:pt idx="220">
                        <c:v>1492359.4255871582</c:v>
                      </c:pt>
                      <c:pt idx="221">
                        <c:v>1492359.4255871582</c:v>
                      </c:pt>
                      <c:pt idx="222">
                        <c:v>1492359.4255871582</c:v>
                      </c:pt>
                      <c:pt idx="223">
                        <c:v>1492359.4255871582</c:v>
                      </c:pt>
                      <c:pt idx="224">
                        <c:v>1492359.4255871582</c:v>
                      </c:pt>
                      <c:pt idx="225">
                        <c:v>1492359.4255871582</c:v>
                      </c:pt>
                      <c:pt idx="226">
                        <c:v>1492359.4255871582</c:v>
                      </c:pt>
                      <c:pt idx="227">
                        <c:v>1492359.4255871582</c:v>
                      </c:pt>
                      <c:pt idx="228">
                        <c:v>1492359.4255871582</c:v>
                      </c:pt>
                      <c:pt idx="229">
                        <c:v>1492359.4255871582</c:v>
                      </c:pt>
                      <c:pt idx="230">
                        <c:v>1492359.4255871582</c:v>
                      </c:pt>
                      <c:pt idx="231">
                        <c:v>1492359.4255871582</c:v>
                      </c:pt>
                      <c:pt idx="232">
                        <c:v>1492359.4255871582</c:v>
                      </c:pt>
                      <c:pt idx="233">
                        <c:v>1492359.4255871582</c:v>
                      </c:pt>
                      <c:pt idx="234">
                        <c:v>1492359.4255871582</c:v>
                      </c:pt>
                      <c:pt idx="235">
                        <c:v>1492359.4255871582</c:v>
                      </c:pt>
                      <c:pt idx="236">
                        <c:v>1492359.4255871582</c:v>
                      </c:pt>
                      <c:pt idx="237">
                        <c:v>1492359.4255871582</c:v>
                      </c:pt>
                      <c:pt idx="238">
                        <c:v>1492359.4255871582</c:v>
                      </c:pt>
                      <c:pt idx="239">
                        <c:v>1492359.4255871582</c:v>
                      </c:pt>
                      <c:pt idx="240">
                        <c:v>1492359.4255871582</c:v>
                      </c:pt>
                      <c:pt idx="241">
                        <c:v>1492359.4255871582</c:v>
                      </c:pt>
                      <c:pt idx="242">
                        <c:v>1492359.4255871582</c:v>
                      </c:pt>
                      <c:pt idx="243">
                        <c:v>1492359.4255871582</c:v>
                      </c:pt>
                      <c:pt idx="244">
                        <c:v>1492359.4255871582</c:v>
                      </c:pt>
                      <c:pt idx="245">
                        <c:v>1492359.4255871582</c:v>
                      </c:pt>
                      <c:pt idx="246">
                        <c:v>1492359.4255871582</c:v>
                      </c:pt>
                      <c:pt idx="247">
                        <c:v>1492359.4255871582</c:v>
                      </c:pt>
                      <c:pt idx="248">
                        <c:v>1632872.1793465365</c:v>
                      </c:pt>
                      <c:pt idx="249">
                        <c:v>1632872.1793465365</c:v>
                      </c:pt>
                      <c:pt idx="250">
                        <c:v>1632872.1793465365</c:v>
                      </c:pt>
                      <c:pt idx="251">
                        <c:v>1632872.1793465365</c:v>
                      </c:pt>
                      <c:pt idx="252">
                        <c:v>1632872.1793465365</c:v>
                      </c:pt>
                      <c:pt idx="253">
                        <c:v>1632872.1793465365</c:v>
                      </c:pt>
                      <c:pt idx="254">
                        <c:v>1632872.1793465365</c:v>
                      </c:pt>
                      <c:pt idx="255">
                        <c:v>1632872.1793465365</c:v>
                      </c:pt>
                      <c:pt idx="256">
                        <c:v>1632872.1793465365</c:v>
                      </c:pt>
                      <c:pt idx="257">
                        <c:v>1632872.1793465365</c:v>
                      </c:pt>
                      <c:pt idx="258">
                        <c:v>1632872.1793465365</c:v>
                      </c:pt>
                      <c:pt idx="259">
                        <c:v>1632872.1793465365</c:v>
                      </c:pt>
                      <c:pt idx="260">
                        <c:v>1632872.1793465365</c:v>
                      </c:pt>
                      <c:pt idx="261">
                        <c:v>1632872.1793465365</c:v>
                      </c:pt>
                      <c:pt idx="262">
                        <c:v>1632872.1793465365</c:v>
                      </c:pt>
                      <c:pt idx="263">
                        <c:v>1632872.1793465365</c:v>
                      </c:pt>
                      <c:pt idx="264">
                        <c:v>1632872.1793465365</c:v>
                      </c:pt>
                      <c:pt idx="265">
                        <c:v>1632872.1793465365</c:v>
                      </c:pt>
                      <c:pt idx="266">
                        <c:v>1632872.1793465365</c:v>
                      </c:pt>
                      <c:pt idx="267">
                        <c:v>1632872.1793465365</c:v>
                      </c:pt>
                      <c:pt idx="268">
                        <c:v>1632872.1793465365</c:v>
                      </c:pt>
                      <c:pt idx="269">
                        <c:v>1632872.1793465365</c:v>
                      </c:pt>
                      <c:pt idx="270">
                        <c:v>1632872.1793465365</c:v>
                      </c:pt>
                      <c:pt idx="271">
                        <c:v>1632872.1793465365</c:v>
                      </c:pt>
                      <c:pt idx="272">
                        <c:v>1632872.1793465365</c:v>
                      </c:pt>
                      <c:pt idx="273">
                        <c:v>1632872.1793465365</c:v>
                      </c:pt>
                      <c:pt idx="274">
                        <c:v>1632872.1793465365</c:v>
                      </c:pt>
                      <c:pt idx="275">
                        <c:v>1632872.1793465365</c:v>
                      </c:pt>
                      <c:pt idx="276">
                        <c:v>1632872.1793465365</c:v>
                      </c:pt>
                      <c:pt idx="277">
                        <c:v>1632872.1793465365</c:v>
                      </c:pt>
                      <c:pt idx="278">
                        <c:v>1632872.1793465365</c:v>
                      </c:pt>
                      <c:pt idx="279">
                        <c:v>1632872.1793465365</c:v>
                      </c:pt>
                      <c:pt idx="280">
                        <c:v>1632872.1793465365</c:v>
                      </c:pt>
                      <c:pt idx="281">
                        <c:v>1632872.1793465365</c:v>
                      </c:pt>
                      <c:pt idx="282">
                        <c:v>1632872.1793465365</c:v>
                      </c:pt>
                      <c:pt idx="283">
                        <c:v>1632872.1793465365</c:v>
                      </c:pt>
                      <c:pt idx="284">
                        <c:v>1632872.1793465365</c:v>
                      </c:pt>
                      <c:pt idx="285">
                        <c:v>1632872.1793465365</c:v>
                      </c:pt>
                      <c:pt idx="286">
                        <c:v>1632872.1793465365</c:v>
                      </c:pt>
                      <c:pt idx="287">
                        <c:v>1632872.1793465365</c:v>
                      </c:pt>
                      <c:pt idx="288">
                        <c:v>1632872.1793465365</c:v>
                      </c:pt>
                      <c:pt idx="289">
                        <c:v>1632872.1793465365</c:v>
                      </c:pt>
                      <c:pt idx="290">
                        <c:v>1632872.1793465365</c:v>
                      </c:pt>
                      <c:pt idx="291">
                        <c:v>1632872.1793465365</c:v>
                      </c:pt>
                      <c:pt idx="292">
                        <c:v>1632872.1793465365</c:v>
                      </c:pt>
                      <c:pt idx="293">
                        <c:v>1491632.7662961546</c:v>
                      </c:pt>
                      <c:pt idx="294">
                        <c:v>1491632.7662961546</c:v>
                      </c:pt>
                      <c:pt idx="295">
                        <c:v>1491632.7662961546</c:v>
                      </c:pt>
                      <c:pt idx="296">
                        <c:v>1491632.7662961546</c:v>
                      </c:pt>
                      <c:pt idx="297">
                        <c:v>1491632.7662961546</c:v>
                      </c:pt>
                      <c:pt idx="298">
                        <c:v>1491632.7662961546</c:v>
                      </c:pt>
                      <c:pt idx="299">
                        <c:v>1491632.7662961546</c:v>
                      </c:pt>
                      <c:pt idx="300">
                        <c:v>1491632.7662961546</c:v>
                      </c:pt>
                      <c:pt idx="301">
                        <c:v>1491632.7662961546</c:v>
                      </c:pt>
                      <c:pt idx="302">
                        <c:v>1491632.7662961546</c:v>
                      </c:pt>
                      <c:pt idx="303">
                        <c:v>1491632.7662961546</c:v>
                      </c:pt>
                      <c:pt idx="304">
                        <c:v>1491632.7662961546</c:v>
                      </c:pt>
                      <c:pt idx="305">
                        <c:v>1491632.7662961546</c:v>
                      </c:pt>
                      <c:pt idx="306">
                        <c:v>1491632.7662961546</c:v>
                      </c:pt>
                      <c:pt idx="307">
                        <c:v>1491632.7662961546</c:v>
                      </c:pt>
                      <c:pt idx="308">
                        <c:v>1491632.7662961546</c:v>
                      </c:pt>
                      <c:pt idx="309">
                        <c:v>1491632.7662961546</c:v>
                      </c:pt>
                      <c:pt idx="310">
                        <c:v>1491632.7662961546</c:v>
                      </c:pt>
                      <c:pt idx="311">
                        <c:v>1491632.7662961546</c:v>
                      </c:pt>
                      <c:pt idx="312">
                        <c:v>1491632.7662961546</c:v>
                      </c:pt>
                      <c:pt idx="313">
                        <c:v>1491632.7662961546</c:v>
                      </c:pt>
                      <c:pt idx="314">
                        <c:v>1491632.7662961546</c:v>
                      </c:pt>
                      <c:pt idx="315">
                        <c:v>1491632.7662961546</c:v>
                      </c:pt>
                      <c:pt idx="316">
                        <c:v>1491632.7662961546</c:v>
                      </c:pt>
                      <c:pt idx="317">
                        <c:v>1491632.7662961546</c:v>
                      </c:pt>
                      <c:pt idx="318">
                        <c:v>1491632.7662961546</c:v>
                      </c:pt>
                      <c:pt idx="319">
                        <c:v>1491632.7662961546</c:v>
                      </c:pt>
                      <c:pt idx="320">
                        <c:v>1491632.7662961546</c:v>
                      </c:pt>
                      <c:pt idx="321">
                        <c:v>1491632.7662961546</c:v>
                      </c:pt>
                      <c:pt idx="322">
                        <c:v>1491632.7662961546</c:v>
                      </c:pt>
                      <c:pt idx="323">
                        <c:v>1491632.7662961546</c:v>
                      </c:pt>
                      <c:pt idx="324">
                        <c:v>1491632.7662961546</c:v>
                      </c:pt>
                      <c:pt idx="325">
                        <c:v>1491632.7662961546</c:v>
                      </c:pt>
                      <c:pt idx="326">
                        <c:v>1491632.7662961546</c:v>
                      </c:pt>
                      <c:pt idx="327">
                        <c:v>1491632.7662961546</c:v>
                      </c:pt>
                      <c:pt idx="328">
                        <c:v>1491632.7662961546</c:v>
                      </c:pt>
                      <c:pt idx="329">
                        <c:v>1491632.7662961546</c:v>
                      </c:pt>
                      <c:pt idx="330">
                        <c:v>1491632.7662961546</c:v>
                      </c:pt>
                      <c:pt idx="331">
                        <c:v>1491632.7662961546</c:v>
                      </c:pt>
                      <c:pt idx="332">
                        <c:v>1491632.7662961546</c:v>
                      </c:pt>
                      <c:pt idx="333">
                        <c:v>1491632.7662961546</c:v>
                      </c:pt>
                      <c:pt idx="334">
                        <c:v>1491632.7662961546</c:v>
                      </c:pt>
                      <c:pt idx="335">
                        <c:v>1491632.7662961546</c:v>
                      </c:pt>
                      <c:pt idx="336">
                        <c:v>1491632.7662961546</c:v>
                      </c:pt>
                      <c:pt idx="337">
                        <c:v>1491632.7662961546</c:v>
                      </c:pt>
                      <c:pt idx="338">
                        <c:v>1349569.5173388636</c:v>
                      </c:pt>
                      <c:pt idx="339">
                        <c:v>1349569.5173388636</c:v>
                      </c:pt>
                      <c:pt idx="340">
                        <c:v>1349569.5173388636</c:v>
                      </c:pt>
                      <c:pt idx="341">
                        <c:v>1349569.5173388636</c:v>
                      </c:pt>
                      <c:pt idx="342">
                        <c:v>1349569.5173388636</c:v>
                      </c:pt>
                      <c:pt idx="343">
                        <c:v>1349569.5173388636</c:v>
                      </c:pt>
                      <c:pt idx="344">
                        <c:v>1349569.5173388636</c:v>
                      </c:pt>
                      <c:pt idx="345">
                        <c:v>1349569.5173388636</c:v>
                      </c:pt>
                      <c:pt idx="346">
                        <c:v>1349569.5173388636</c:v>
                      </c:pt>
                      <c:pt idx="347">
                        <c:v>1349569.5173388636</c:v>
                      </c:pt>
                      <c:pt idx="348">
                        <c:v>1349569.5173388636</c:v>
                      </c:pt>
                      <c:pt idx="349">
                        <c:v>1349569.5173388636</c:v>
                      </c:pt>
                      <c:pt idx="350">
                        <c:v>1349569.5173388636</c:v>
                      </c:pt>
                      <c:pt idx="351">
                        <c:v>1349569.5173388636</c:v>
                      </c:pt>
                      <c:pt idx="352">
                        <c:v>1349569.5173388636</c:v>
                      </c:pt>
                      <c:pt idx="353">
                        <c:v>1349569.5173388636</c:v>
                      </c:pt>
                      <c:pt idx="354">
                        <c:v>1349569.5173388636</c:v>
                      </c:pt>
                      <c:pt idx="355">
                        <c:v>1349569.5173388636</c:v>
                      </c:pt>
                      <c:pt idx="356">
                        <c:v>1349569.5173388636</c:v>
                      </c:pt>
                      <c:pt idx="357">
                        <c:v>1349569.5173388636</c:v>
                      </c:pt>
                      <c:pt idx="358">
                        <c:v>1349569.5173388636</c:v>
                      </c:pt>
                      <c:pt idx="359">
                        <c:v>1349569.5173388636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7C45-4988-A9E2-23C3DDCEB915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Chart_Data!$AK$3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(Percentage)2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Chart_Data!$AK$4:$AK$363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-11.948028430751252</c:v>
                      </c:pt>
                      <c:pt idx="24">
                        <c:v>-11.948028430751252</c:v>
                      </c:pt>
                      <c:pt idx="25">
                        <c:v>-11.948028430751252</c:v>
                      </c:pt>
                      <c:pt idx="26">
                        <c:v>-11.948028430751252</c:v>
                      </c:pt>
                      <c:pt idx="27">
                        <c:v>-11.948028430751252</c:v>
                      </c:pt>
                      <c:pt idx="28">
                        <c:v>-11.948028430751252</c:v>
                      </c:pt>
                      <c:pt idx="29">
                        <c:v>-11.948028430751252</c:v>
                      </c:pt>
                      <c:pt idx="30">
                        <c:v>-11.948028430751252</c:v>
                      </c:pt>
                      <c:pt idx="31">
                        <c:v>-11.948028430751252</c:v>
                      </c:pt>
                      <c:pt idx="32">
                        <c:v>-11.948028430751252</c:v>
                      </c:pt>
                      <c:pt idx="33">
                        <c:v>-11.948028430751252</c:v>
                      </c:pt>
                      <c:pt idx="34">
                        <c:v>-11.948028430751252</c:v>
                      </c:pt>
                      <c:pt idx="35">
                        <c:v>-11.948028430751252</c:v>
                      </c:pt>
                      <c:pt idx="36">
                        <c:v>-11.948028430751252</c:v>
                      </c:pt>
                      <c:pt idx="37">
                        <c:v>-11.948028430751252</c:v>
                      </c:pt>
                      <c:pt idx="38">
                        <c:v>-11.948028430751252</c:v>
                      </c:pt>
                      <c:pt idx="39">
                        <c:v>-11.948028430751252</c:v>
                      </c:pt>
                      <c:pt idx="40">
                        <c:v>-11.948028430751252</c:v>
                      </c:pt>
                      <c:pt idx="41">
                        <c:v>-11.948028430751252</c:v>
                      </c:pt>
                      <c:pt idx="42">
                        <c:v>-11.948028430751252</c:v>
                      </c:pt>
                      <c:pt idx="43">
                        <c:v>-11.948028430751252</c:v>
                      </c:pt>
                      <c:pt idx="44">
                        <c:v>-11.948028430751252</c:v>
                      </c:pt>
                      <c:pt idx="45">
                        <c:v>-11.948028430751252</c:v>
                      </c:pt>
                      <c:pt idx="46">
                        <c:v>-11.948028430751252</c:v>
                      </c:pt>
                      <c:pt idx="47">
                        <c:v>-11.948028430751252</c:v>
                      </c:pt>
                      <c:pt idx="48">
                        <c:v>-11.948028430751252</c:v>
                      </c:pt>
                      <c:pt idx="49">
                        <c:v>-11.948028430751252</c:v>
                      </c:pt>
                      <c:pt idx="50">
                        <c:v>-11.948028430751252</c:v>
                      </c:pt>
                      <c:pt idx="51">
                        <c:v>-11.948028430751252</c:v>
                      </c:pt>
                      <c:pt idx="52">
                        <c:v>-11.948028430751252</c:v>
                      </c:pt>
                      <c:pt idx="53">
                        <c:v>-11.948028430751252</c:v>
                      </c:pt>
                      <c:pt idx="54">
                        <c:v>-11.948028430751252</c:v>
                      </c:pt>
                      <c:pt idx="55">
                        <c:v>-11.948028430751252</c:v>
                      </c:pt>
                      <c:pt idx="56">
                        <c:v>-11.948028430751252</c:v>
                      </c:pt>
                      <c:pt idx="57">
                        <c:v>-11.948028430751252</c:v>
                      </c:pt>
                      <c:pt idx="58">
                        <c:v>-11.948028430751252</c:v>
                      </c:pt>
                      <c:pt idx="59">
                        <c:v>-11.948028430751252</c:v>
                      </c:pt>
                      <c:pt idx="60">
                        <c:v>-11.948028430751252</c:v>
                      </c:pt>
                      <c:pt idx="61">
                        <c:v>-11.948028430751252</c:v>
                      </c:pt>
                      <c:pt idx="62">
                        <c:v>-11.948028430751252</c:v>
                      </c:pt>
                      <c:pt idx="63">
                        <c:v>-11.948028430751252</c:v>
                      </c:pt>
                      <c:pt idx="64">
                        <c:v>-11.948028430751252</c:v>
                      </c:pt>
                      <c:pt idx="65">
                        <c:v>-11.948028430751252</c:v>
                      </c:pt>
                      <c:pt idx="66">
                        <c:v>-11.948028430751252</c:v>
                      </c:pt>
                      <c:pt idx="67">
                        <c:v>-11.948028430751252</c:v>
                      </c:pt>
                      <c:pt idx="68">
                        <c:v>-21.122777033785436</c:v>
                      </c:pt>
                      <c:pt idx="69">
                        <c:v>-21.122777033785436</c:v>
                      </c:pt>
                      <c:pt idx="70">
                        <c:v>-21.122777033785436</c:v>
                      </c:pt>
                      <c:pt idx="71">
                        <c:v>-21.122777033785436</c:v>
                      </c:pt>
                      <c:pt idx="72">
                        <c:v>-21.122777033785436</c:v>
                      </c:pt>
                      <c:pt idx="73">
                        <c:v>-21.122777033785436</c:v>
                      </c:pt>
                      <c:pt idx="74">
                        <c:v>-21.122777033785436</c:v>
                      </c:pt>
                      <c:pt idx="75">
                        <c:v>-21.122777033785436</c:v>
                      </c:pt>
                      <c:pt idx="76">
                        <c:v>-21.122777033785436</c:v>
                      </c:pt>
                      <c:pt idx="77">
                        <c:v>-21.122777033785436</c:v>
                      </c:pt>
                      <c:pt idx="78">
                        <c:v>-21.122777033785436</c:v>
                      </c:pt>
                      <c:pt idx="79">
                        <c:v>-21.122777033785436</c:v>
                      </c:pt>
                      <c:pt idx="80">
                        <c:v>-21.122777033785436</c:v>
                      </c:pt>
                      <c:pt idx="81">
                        <c:v>-21.122777033785436</c:v>
                      </c:pt>
                      <c:pt idx="82">
                        <c:v>-21.122777033785436</c:v>
                      </c:pt>
                      <c:pt idx="83">
                        <c:v>-21.122777033785436</c:v>
                      </c:pt>
                      <c:pt idx="84">
                        <c:v>-21.122777033785436</c:v>
                      </c:pt>
                      <c:pt idx="85">
                        <c:v>-21.122777033785436</c:v>
                      </c:pt>
                      <c:pt idx="86">
                        <c:v>-21.122777033785436</c:v>
                      </c:pt>
                      <c:pt idx="87">
                        <c:v>-21.122777033785436</c:v>
                      </c:pt>
                      <c:pt idx="88">
                        <c:v>-21.122777033785436</c:v>
                      </c:pt>
                      <c:pt idx="89">
                        <c:v>-21.122777033785436</c:v>
                      </c:pt>
                      <c:pt idx="90">
                        <c:v>-21.122777033785436</c:v>
                      </c:pt>
                      <c:pt idx="91">
                        <c:v>-21.122777033785436</c:v>
                      </c:pt>
                      <c:pt idx="92">
                        <c:v>-21.122777033785436</c:v>
                      </c:pt>
                      <c:pt idx="93">
                        <c:v>-21.122777033785436</c:v>
                      </c:pt>
                      <c:pt idx="94">
                        <c:v>-21.122777033785436</c:v>
                      </c:pt>
                      <c:pt idx="95">
                        <c:v>-21.122777033785436</c:v>
                      </c:pt>
                      <c:pt idx="96">
                        <c:v>-21.122777033785436</c:v>
                      </c:pt>
                      <c:pt idx="97">
                        <c:v>-21.122777033785436</c:v>
                      </c:pt>
                      <c:pt idx="98">
                        <c:v>-21.122777033785436</c:v>
                      </c:pt>
                      <c:pt idx="99">
                        <c:v>-21.122777033785436</c:v>
                      </c:pt>
                      <c:pt idx="100">
                        <c:v>-21.122777033785436</c:v>
                      </c:pt>
                      <c:pt idx="101">
                        <c:v>-21.122777033785436</c:v>
                      </c:pt>
                      <c:pt idx="102">
                        <c:v>-21.122777033785436</c:v>
                      </c:pt>
                      <c:pt idx="103">
                        <c:v>-21.122777033785436</c:v>
                      </c:pt>
                      <c:pt idx="104">
                        <c:v>-21.122777033785436</c:v>
                      </c:pt>
                      <c:pt idx="105">
                        <c:v>-21.122777033785436</c:v>
                      </c:pt>
                      <c:pt idx="106">
                        <c:v>-21.122777033785436</c:v>
                      </c:pt>
                      <c:pt idx="107">
                        <c:v>-21.122777033785436</c:v>
                      </c:pt>
                      <c:pt idx="108">
                        <c:v>-21.122777033785436</c:v>
                      </c:pt>
                      <c:pt idx="109">
                        <c:v>-21.122777033785436</c:v>
                      </c:pt>
                      <c:pt idx="110">
                        <c:v>-21.122777033785436</c:v>
                      </c:pt>
                      <c:pt idx="111">
                        <c:v>-21.122777033785436</c:v>
                      </c:pt>
                      <c:pt idx="112">
                        <c:v>-21.122777033785436</c:v>
                      </c:pt>
                      <c:pt idx="113">
                        <c:v>-12.124500826917712</c:v>
                      </c:pt>
                      <c:pt idx="114">
                        <c:v>-12.124500826917712</c:v>
                      </c:pt>
                      <c:pt idx="115">
                        <c:v>-12.124500826917712</c:v>
                      </c:pt>
                      <c:pt idx="116">
                        <c:v>-12.124500826917712</c:v>
                      </c:pt>
                      <c:pt idx="117">
                        <c:v>-12.124500826917712</c:v>
                      </c:pt>
                      <c:pt idx="118">
                        <c:v>-12.124500826917712</c:v>
                      </c:pt>
                      <c:pt idx="119">
                        <c:v>-12.124500826917712</c:v>
                      </c:pt>
                      <c:pt idx="120">
                        <c:v>-12.124500826917712</c:v>
                      </c:pt>
                      <c:pt idx="121">
                        <c:v>-12.124500826917712</c:v>
                      </c:pt>
                      <c:pt idx="122">
                        <c:v>-12.124500826917712</c:v>
                      </c:pt>
                      <c:pt idx="123">
                        <c:v>-12.124500826917712</c:v>
                      </c:pt>
                      <c:pt idx="124">
                        <c:v>-12.124500826917712</c:v>
                      </c:pt>
                      <c:pt idx="125">
                        <c:v>-12.124500826917712</c:v>
                      </c:pt>
                      <c:pt idx="126">
                        <c:v>-12.124500826917712</c:v>
                      </c:pt>
                      <c:pt idx="127">
                        <c:v>-12.124500826917712</c:v>
                      </c:pt>
                      <c:pt idx="128">
                        <c:v>-12.124500826917712</c:v>
                      </c:pt>
                      <c:pt idx="129">
                        <c:v>-12.124500826917712</c:v>
                      </c:pt>
                      <c:pt idx="130">
                        <c:v>-12.124500826917712</c:v>
                      </c:pt>
                      <c:pt idx="131">
                        <c:v>-12.124500826917712</c:v>
                      </c:pt>
                      <c:pt idx="132">
                        <c:v>-12.124500826917712</c:v>
                      </c:pt>
                      <c:pt idx="133">
                        <c:v>-12.124500826917712</c:v>
                      </c:pt>
                      <c:pt idx="134">
                        <c:v>-12.124500826917712</c:v>
                      </c:pt>
                      <c:pt idx="135">
                        <c:v>-12.124500826917712</c:v>
                      </c:pt>
                      <c:pt idx="136">
                        <c:v>-12.124500826917712</c:v>
                      </c:pt>
                      <c:pt idx="137">
                        <c:v>-12.124500826917712</c:v>
                      </c:pt>
                      <c:pt idx="138">
                        <c:v>-12.124500826917712</c:v>
                      </c:pt>
                      <c:pt idx="139">
                        <c:v>-12.124500826917712</c:v>
                      </c:pt>
                      <c:pt idx="140">
                        <c:v>-12.124500826917712</c:v>
                      </c:pt>
                      <c:pt idx="141">
                        <c:v>-12.124500826917712</c:v>
                      </c:pt>
                      <c:pt idx="142">
                        <c:v>-12.124500826917712</c:v>
                      </c:pt>
                      <c:pt idx="143">
                        <c:v>-12.124500826917712</c:v>
                      </c:pt>
                      <c:pt idx="144">
                        <c:v>-12.124500826917712</c:v>
                      </c:pt>
                      <c:pt idx="145">
                        <c:v>-12.124500826917712</c:v>
                      </c:pt>
                      <c:pt idx="146">
                        <c:v>-12.124500826917712</c:v>
                      </c:pt>
                      <c:pt idx="147">
                        <c:v>-12.124500826917712</c:v>
                      </c:pt>
                      <c:pt idx="148">
                        <c:v>-12.124500826917712</c:v>
                      </c:pt>
                      <c:pt idx="149">
                        <c:v>-12.124500826917712</c:v>
                      </c:pt>
                      <c:pt idx="150">
                        <c:v>-12.124500826917712</c:v>
                      </c:pt>
                      <c:pt idx="151">
                        <c:v>-12.124500826917712</c:v>
                      </c:pt>
                      <c:pt idx="152">
                        <c:v>-12.124500826917712</c:v>
                      </c:pt>
                      <c:pt idx="153">
                        <c:v>-12.124500826917712</c:v>
                      </c:pt>
                      <c:pt idx="154">
                        <c:v>-12.124500826917712</c:v>
                      </c:pt>
                      <c:pt idx="155">
                        <c:v>-12.124500826917712</c:v>
                      </c:pt>
                      <c:pt idx="156">
                        <c:v>-12.124500826917712</c:v>
                      </c:pt>
                      <c:pt idx="157">
                        <c:v>-12.124500826917712</c:v>
                      </c:pt>
                      <c:pt idx="158">
                        <c:v>0.53024359759059492</c:v>
                      </c:pt>
                      <c:pt idx="159">
                        <c:v>0.53024359759059492</c:v>
                      </c:pt>
                      <c:pt idx="160">
                        <c:v>0.53024359759059492</c:v>
                      </c:pt>
                      <c:pt idx="161">
                        <c:v>0.53024359759059492</c:v>
                      </c:pt>
                      <c:pt idx="162">
                        <c:v>0.53024359759059492</c:v>
                      </c:pt>
                      <c:pt idx="163">
                        <c:v>0.53024359759059492</c:v>
                      </c:pt>
                      <c:pt idx="164">
                        <c:v>0.53024359759059492</c:v>
                      </c:pt>
                      <c:pt idx="165">
                        <c:v>0.53024359759059492</c:v>
                      </c:pt>
                      <c:pt idx="166">
                        <c:v>0.53024359759059492</c:v>
                      </c:pt>
                      <c:pt idx="167">
                        <c:v>0.53024359759059492</c:v>
                      </c:pt>
                      <c:pt idx="168">
                        <c:v>0.53024359759059492</c:v>
                      </c:pt>
                      <c:pt idx="169">
                        <c:v>0.53024359759059492</c:v>
                      </c:pt>
                      <c:pt idx="170">
                        <c:v>0.53024359759059492</c:v>
                      </c:pt>
                      <c:pt idx="171">
                        <c:v>0.53024359759059492</c:v>
                      </c:pt>
                      <c:pt idx="172">
                        <c:v>0.53024359759059492</c:v>
                      </c:pt>
                      <c:pt idx="173">
                        <c:v>0.53024359759059492</c:v>
                      </c:pt>
                      <c:pt idx="174">
                        <c:v>0.53024359759059492</c:v>
                      </c:pt>
                      <c:pt idx="175">
                        <c:v>0.53024359759059492</c:v>
                      </c:pt>
                      <c:pt idx="176">
                        <c:v>0.53024359759059492</c:v>
                      </c:pt>
                      <c:pt idx="177">
                        <c:v>0.53024359759059492</c:v>
                      </c:pt>
                      <c:pt idx="178">
                        <c:v>0.53024359759059492</c:v>
                      </c:pt>
                      <c:pt idx="179">
                        <c:v>0.53024359759059492</c:v>
                      </c:pt>
                      <c:pt idx="180">
                        <c:v>0.53024359759059492</c:v>
                      </c:pt>
                      <c:pt idx="181">
                        <c:v>0.53024359759059492</c:v>
                      </c:pt>
                      <c:pt idx="182">
                        <c:v>0.53024359759059492</c:v>
                      </c:pt>
                      <c:pt idx="183">
                        <c:v>0.53024359759059492</c:v>
                      </c:pt>
                      <c:pt idx="184">
                        <c:v>0.53024359759059492</c:v>
                      </c:pt>
                      <c:pt idx="185">
                        <c:v>0.53024359759059492</c:v>
                      </c:pt>
                      <c:pt idx="186">
                        <c:v>0.53024359759059492</c:v>
                      </c:pt>
                      <c:pt idx="187">
                        <c:v>0.53024359759059492</c:v>
                      </c:pt>
                      <c:pt idx="188">
                        <c:v>0.53024359759059492</c:v>
                      </c:pt>
                      <c:pt idx="189">
                        <c:v>0.53024359759059492</c:v>
                      </c:pt>
                      <c:pt idx="190">
                        <c:v>0.53024359759059492</c:v>
                      </c:pt>
                      <c:pt idx="191">
                        <c:v>0.53024359759059492</c:v>
                      </c:pt>
                      <c:pt idx="192">
                        <c:v>0.53024359759059492</c:v>
                      </c:pt>
                      <c:pt idx="193">
                        <c:v>0.53024359759059492</c:v>
                      </c:pt>
                      <c:pt idx="194">
                        <c:v>0.53024359759059492</c:v>
                      </c:pt>
                      <c:pt idx="195">
                        <c:v>0.53024359759059492</c:v>
                      </c:pt>
                      <c:pt idx="196">
                        <c:v>0.53024359759059492</c:v>
                      </c:pt>
                      <c:pt idx="197">
                        <c:v>0.53024359759059492</c:v>
                      </c:pt>
                      <c:pt idx="198">
                        <c:v>0.53024359759059492</c:v>
                      </c:pt>
                      <c:pt idx="199">
                        <c:v>0.53024359759059492</c:v>
                      </c:pt>
                      <c:pt idx="200">
                        <c:v>0.53024359759059492</c:v>
                      </c:pt>
                      <c:pt idx="201">
                        <c:v>0.53024359759059492</c:v>
                      </c:pt>
                      <c:pt idx="202">
                        <c:v>0.53024359759059492</c:v>
                      </c:pt>
                      <c:pt idx="203">
                        <c:v>-10.580404078024346</c:v>
                      </c:pt>
                      <c:pt idx="204">
                        <c:v>-10.580404078024346</c:v>
                      </c:pt>
                      <c:pt idx="205">
                        <c:v>-10.580404078024346</c:v>
                      </c:pt>
                      <c:pt idx="206">
                        <c:v>-10.580404078024346</c:v>
                      </c:pt>
                      <c:pt idx="207">
                        <c:v>-10.580404078024346</c:v>
                      </c:pt>
                      <c:pt idx="208">
                        <c:v>-10.580404078024346</c:v>
                      </c:pt>
                      <c:pt idx="209">
                        <c:v>-10.580404078024346</c:v>
                      </c:pt>
                      <c:pt idx="210">
                        <c:v>-10.580404078024346</c:v>
                      </c:pt>
                      <c:pt idx="211">
                        <c:v>-10.580404078024346</c:v>
                      </c:pt>
                      <c:pt idx="212">
                        <c:v>-10.580404078024346</c:v>
                      </c:pt>
                      <c:pt idx="213">
                        <c:v>-10.580404078024346</c:v>
                      </c:pt>
                      <c:pt idx="214">
                        <c:v>-10.580404078024346</c:v>
                      </c:pt>
                      <c:pt idx="215">
                        <c:v>-10.580404078024346</c:v>
                      </c:pt>
                      <c:pt idx="216">
                        <c:v>-10.580404078024346</c:v>
                      </c:pt>
                      <c:pt idx="217">
                        <c:v>-10.580404078024346</c:v>
                      </c:pt>
                      <c:pt idx="218">
                        <c:v>-10.580404078024346</c:v>
                      </c:pt>
                      <c:pt idx="219">
                        <c:v>-10.580404078024346</c:v>
                      </c:pt>
                      <c:pt idx="220">
                        <c:v>-10.580404078024346</c:v>
                      </c:pt>
                      <c:pt idx="221">
                        <c:v>-10.580404078024346</c:v>
                      </c:pt>
                      <c:pt idx="222">
                        <c:v>-10.580404078024346</c:v>
                      </c:pt>
                      <c:pt idx="223">
                        <c:v>-10.580404078024346</c:v>
                      </c:pt>
                      <c:pt idx="224">
                        <c:v>-10.580404078024346</c:v>
                      </c:pt>
                      <c:pt idx="225">
                        <c:v>-10.580404078024346</c:v>
                      </c:pt>
                      <c:pt idx="226">
                        <c:v>-10.580404078024346</c:v>
                      </c:pt>
                      <c:pt idx="227">
                        <c:v>-10.580404078024346</c:v>
                      </c:pt>
                      <c:pt idx="228">
                        <c:v>-10.580404078024346</c:v>
                      </c:pt>
                      <c:pt idx="229">
                        <c:v>-10.580404078024346</c:v>
                      </c:pt>
                      <c:pt idx="230">
                        <c:v>-10.580404078024346</c:v>
                      </c:pt>
                      <c:pt idx="231">
                        <c:v>-10.580404078024346</c:v>
                      </c:pt>
                      <c:pt idx="232">
                        <c:v>-10.580404078024346</c:v>
                      </c:pt>
                      <c:pt idx="233">
                        <c:v>-10.580404078024346</c:v>
                      </c:pt>
                      <c:pt idx="234">
                        <c:v>-10.580404078024346</c:v>
                      </c:pt>
                      <c:pt idx="235">
                        <c:v>-10.580404078024346</c:v>
                      </c:pt>
                      <c:pt idx="236">
                        <c:v>-10.580404078024346</c:v>
                      </c:pt>
                      <c:pt idx="237">
                        <c:v>-10.580404078024346</c:v>
                      </c:pt>
                      <c:pt idx="238">
                        <c:v>-10.580404078024346</c:v>
                      </c:pt>
                      <c:pt idx="239">
                        <c:v>-10.580404078024346</c:v>
                      </c:pt>
                      <c:pt idx="240">
                        <c:v>-10.580404078024346</c:v>
                      </c:pt>
                      <c:pt idx="241">
                        <c:v>-10.580404078024346</c:v>
                      </c:pt>
                      <c:pt idx="242">
                        <c:v>-10.580404078024346</c:v>
                      </c:pt>
                      <c:pt idx="243">
                        <c:v>-10.580404078024346</c:v>
                      </c:pt>
                      <c:pt idx="244">
                        <c:v>-10.580404078024346</c:v>
                      </c:pt>
                      <c:pt idx="245">
                        <c:v>-10.580404078024346</c:v>
                      </c:pt>
                      <c:pt idx="246">
                        <c:v>-10.580404078024346</c:v>
                      </c:pt>
                      <c:pt idx="247">
                        <c:v>-10.580404078024346</c:v>
                      </c:pt>
                      <c:pt idx="248">
                        <c:v>-20.992076241192876</c:v>
                      </c:pt>
                      <c:pt idx="249">
                        <c:v>-20.992076241192876</c:v>
                      </c:pt>
                      <c:pt idx="250">
                        <c:v>-20.992076241192876</c:v>
                      </c:pt>
                      <c:pt idx="251">
                        <c:v>-20.992076241192876</c:v>
                      </c:pt>
                      <c:pt idx="252">
                        <c:v>-20.992076241192876</c:v>
                      </c:pt>
                      <c:pt idx="253">
                        <c:v>-20.992076241192876</c:v>
                      </c:pt>
                      <c:pt idx="254">
                        <c:v>-20.992076241192876</c:v>
                      </c:pt>
                      <c:pt idx="255">
                        <c:v>-20.992076241192876</c:v>
                      </c:pt>
                      <c:pt idx="256">
                        <c:v>-20.992076241192876</c:v>
                      </c:pt>
                      <c:pt idx="257">
                        <c:v>-20.992076241192876</c:v>
                      </c:pt>
                      <c:pt idx="258">
                        <c:v>-20.992076241192876</c:v>
                      </c:pt>
                      <c:pt idx="259">
                        <c:v>-20.992076241192876</c:v>
                      </c:pt>
                      <c:pt idx="260">
                        <c:v>-20.992076241192876</c:v>
                      </c:pt>
                      <c:pt idx="261">
                        <c:v>-20.992076241192876</c:v>
                      </c:pt>
                      <c:pt idx="262">
                        <c:v>-20.992076241192876</c:v>
                      </c:pt>
                      <c:pt idx="263">
                        <c:v>-20.992076241192876</c:v>
                      </c:pt>
                      <c:pt idx="264">
                        <c:v>-20.992076241192876</c:v>
                      </c:pt>
                      <c:pt idx="265">
                        <c:v>-20.992076241192876</c:v>
                      </c:pt>
                      <c:pt idx="266">
                        <c:v>-20.992076241192876</c:v>
                      </c:pt>
                      <c:pt idx="267">
                        <c:v>-20.992076241192876</c:v>
                      </c:pt>
                      <c:pt idx="268">
                        <c:v>-20.992076241192876</c:v>
                      </c:pt>
                      <c:pt idx="269">
                        <c:v>-20.992076241192876</c:v>
                      </c:pt>
                      <c:pt idx="270">
                        <c:v>-20.992076241192876</c:v>
                      </c:pt>
                      <c:pt idx="271">
                        <c:v>-20.992076241192876</c:v>
                      </c:pt>
                      <c:pt idx="272">
                        <c:v>-20.992076241192876</c:v>
                      </c:pt>
                      <c:pt idx="273">
                        <c:v>-20.992076241192876</c:v>
                      </c:pt>
                      <c:pt idx="274">
                        <c:v>-20.992076241192876</c:v>
                      </c:pt>
                      <c:pt idx="275">
                        <c:v>-20.992076241192876</c:v>
                      </c:pt>
                      <c:pt idx="276">
                        <c:v>-20.992076241192876</c:v>
                      </c:pt>
                      <c:pt idx="277">
                        <c:v>-20.992076241192876</c:v>
                      </c:pt>
                      <c:pt idx="278">
                        <c:v>-20.992076241192876</c:v>
                      </c:pt>
                      <c:pt idx="279">
                        <c:v>-20.992076241192876</c:v>
                      </c:pt>
                      <c:pt idx="280">
                        <c:v>-20.992076241192876</c:v>
                      </c:pt>
                      <c:pt idx="281">
                        <c:v>-20.992076241192876</c:v>
                      </c:pt>
                      <c:pt idx="282">
                        <c:v>-20.992076241192876</c:v>
                      </c:pt>
                      <c:pt idx="283">
                        <c:v>-20.992076241192876</c:v>
                      </c:pt>
                      <c:pt idx="284">
                        <c:v>-20.992076241192876</c:v>
                      </c:pt>
                      <c:pt idx="285">
                        <c:v>-20.992076241192876</c:v>
                      </c:pt>
                      <c:pt idx="286">
                        <c:v>-20.992076241192876</c:v>
                      </c:pt>
                      <c:pt idx="287">
                        <c:v>-20.992076241192876</c:v>
                      </c:pt>
                      <c:pt idx="288">
                        <c:v>-20.992076241192876</c:v>
                      </c:pt>
                      <c:pt idx="289">
                        <c:v>-20.992076241192876</c:v>
                      </c:pt>
                      <c:pt idx="290">
                        <c:v>-20.992076241192876</c:v>
                      </c:pt>
                      <c:pt idx="291">
                        <c:v>-20.992076241192876</c:v>
                      </c:pt>
                      <c:pt idx="292">
                        <c:v>-20.992076241192876</c:v>
                      </c:pt>
                      <c:pt idx="293">
                        <c:v>-10.526560294383142</c:v>
                      </c:pt>
                      <c:pt idx="294">
                        <c:v>-10.526560294383142</c:v>
                      </c:pt>
                      <c:pt idx="295">
                        <c:v>-10.526560294383142</c:v>
                      </c:pt>
                      <c:pt idx="296">
                        <c:v>-10.526560294383142</c:v>
                      </c:pt>
                      <c:pt idx="297">
                        <c:v>-10.526560294383142</c:v>
                      </c:pt>
                      <c:pt idx="298">
                        <c:v>-10.526560294383142</c:v>
                      </c:pt>
                      <c:pt idx="299">
                        <c:v>-10.526560294383142</c:v>
                      </c:pt>
                      <c:pt idx="300">
                        <c:v>-10.526560294383142</c:v>
                      </c:pt>
                      <c:pt idx="301">
                        <c:v>-10.526560294383142</c:v>
                      </c:pt>
                      <c:pt idx="302">
                        <c:v>-10.526560294383142</c:v>
                      </c:pt>
                      <c:pt idx="303">
                        <c:v>-10.526560294383142</c:v>
                      </c:pt>
                      <c:pt idx="304">
                        <c:v>-10.526560294383142</c:v>
                      </c:pt>
                      <c:pt idx="305">
                        <c:v>-10.526560294383142</c:v>
                      </c:pt>
                      <c:pt idx="306">
                        <c:v>-10.526560294383142</c:v>
                      </c:pt>
                      <c:pt idx="307">
                        <c:v>-10.526560294383142</c:v>
                      </c:pt>
                      <c:pt idx="308">
                        <c:v>-10.526560294383142</c:v>
                      </c:pt>
                      <c:pt idx="309">
                        <c:v>-10.526560294383142</c:v>
                      </c:pt>
                      <c:pt idx="310">
                        <c:v>-10.526560294383142</c:v>
                      </c:pt>
                      <c:pt idx="311">
                        <c:v>-10.526560294383142</c:v>
                      </c:pt>
                      <c:pt idx="312">
                        <c:v>-10.526560294383142</c:v>
                      </c:pt>
                      <c:pt idx="313">
                        <c:v>-10.526560294383142</c:v>
                      </c:pt>
                      <c:pt idx="314">
                        <c:v>-10.526560294383142</c:v>
                      </c:pt>
                      <c:pt idx="315">
                        <c:v>-10.526560294383142</c:v>
                      </c:pt>
                      <c:pt idx="316">
                        <c:v>-10.526560294383142</c:v>
                      </c:pt>
                      <c:pt idx="317">
                        <c:v>-10.526560294383142</c:v>
                      </c:pt>
                      <c:pt idx="318">
                        <c:v>-10.526560294383142</c:v>
                      </c:pt>
                      <c:pt idx="319">
                        <c:v>-10.526560294383142</c:v>
                      </c:pt>
                      <c:pt idx="320">
                        <c:v>-10.526560294383142</c:v>
                      </c:pt>
                      <c:pt idx="321">
                        <c:v>-10.526560294383142</c:v>
                      </c:pt>
                      <c:pt idx="322">
                        <c:v>-10.526560294383142</c:v>
                      </c:pt>
                      <c:pt idx="323">
                        <c:v>-10.526560294383142</c:v>
                      </c:pt>
                      <c:pt idx="324">
                        <c:v>-10.526560294383142</c:v>
                      </c:pt>
                      <c:pt idx="325">
                        <c:v>-10.526560294383142</c:v>
                      </c:pt>
                      <c:pt idx="326">
                        <c:v>-10.526560294383142</c:v>
                      </c:pt>
                      <c:pt idx="327">
                        <c:v>-10.526560294383142</c:v>
                      </c:pt>
                      <c:pt idx="328">
                        <c:v>-10.526560294383142</c:v>
                      </c:pt>
                      <c:pt idx="329">
                        <c:v>-10.526560294383142</c:v>
                      </c:pt>
                      <c:pt idx="330">
                        <c:v>-10.526560294383142</c:v>
                      </c:pt>
                      <c:pt idx="331">
                        <c:v>-10.526560294383142</c:v>
                      </c:pt>
                      <c:pt idx="332">
                        <c:v>-10.526560294383142</c:v>
                      </c:pt>
                      <c:pt idx="333">
                        <c:v>-10.526560294383142</c:v>
                      </c:pt>
                      <c:pt idx="334">
                        <c:v>-10.526560294383142</c:v>
                      </c:pt>
                      <c:pt idx="335">
                        <c:v>-10.526560294383142</c:v>
                      </c:pt>
                      <c:pt idx="336">
                        <c:v>-10.526560294383142</c:v>
                      </c:pt>
                      <c:pt idx="337">
                        <c:v>-10.526560294383142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7C45-4988-A9E2-23C3DDCEB915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Chart_Data!$AM$3</c15:sqref>
                        </c15:formulaRef>
                      </c:ext>
                    </c:extLst>
                    <c:strCache>
                      <c:ptCount val="1"/>
                      <c:pt idx="0">
                        <c:v>Operational Energy Reduction (Percentage)3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Chart_Data!$AM$4:$AM$363</c15:sqref>
                        </c15:formulaRef>
                      </c:ext>
                    </c:extLst>
                    <c:numCache>
                      <c:formatCode>General</c:formatCode>
                      <c:ptCount val="36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-12.411163504600747</c:v>
                      </c:pt>
                      <c:pt idx="24">
                        <c:v>-12.411163504600747</c:v>
                      </c:pt>
                      <c:pt idx="25">
                        <c:v>-12.411163504600747</c:v>
                      </c:pt>
                      <c:pt idx="26">
                        <c:v>-12.411163504600747</c:v>
                      </c:pt>
                      <c:pt idx="27">
                        <c:v>-12.411163504600747</c:v>
                      </c:pt>
                      <c:pt idx="28">
                        <c:v>-12.411163504600747</c:v>
                      </c:pt>
                      <c:pt idx="29">
                        <c:v>-12.411163504600747</c:v>
                      </c:pt>
                      <c:pt idx="30">
                        <c:v>-12.411163504600747</c:v>
                      </c:pt>
                      <c:pt idx="31">
                        <c:v>-12.411163504600747</c:v>
                      </c:pt>
                      <c:pt idx="32">
                        <c:v>-12.411163504600747</c:v>
                      </c:pt>
                      <c:pt idx="33">
                        <c:v>-12.411163504600747</c:v>
                      </c:pt>
                      <c:pt idx="34">
                        <c:v>-12.411163504600747</c:v>
                      </c:pt>
                      <c:pt idx="35">
                        <c:v>-12.411163504600747</c:v>
                      </c:pt>
                      <c:pt idx="36">
                        <c:v>-12.411163504600747</c:v>
                      </c:pt>
                      <c:pt idx="37">
                        <c:v>-12.411163504600747</c:v>
                      </c:pt>
                      <c:pt idx="38">
                        <c:v>-12.411163504600747</c:v>
                      </c:pt>
                      <c:pt idx="39">
                        <c:v>-12.411163504600747</c:v>
                      </c:pt>
                      <c:pt idx="40">
                        <c:v>-12.411163504600747</c:v>
                      </c:pt>
                      <c:pt idx="41">
                        <c:v>-12.411163504600747</c:v>
                      </c:pt>
                      <c:pt idx="42">
                        <c:v>-12.411163504600747</c:v>
                      </c:pt>
                      <c:pt idx="43">
                        <c:v>-12.411163504600747</c:v>
                      </c:pt>
                      <c:pt idx="44">
                        <c:v>-12.411163504600747</c:v>
                      </c:pt>
                      <c:pt idx="45">
                        <c:v>-12.411163504600747</c:v>
                      </c:pt>
                      <c:pt idx="46">
                        <c:v>-12.411163504600747</c:v>
                      </c:pt>
                      <c:pt idx="47">
                        <c:v>-12.411163504600747</c:v>
                      </c:pt>
                      <c:pt idx="48">
                        <c:v>-12.411163504600747</c:v>
                      </c:pt>
                      <c:pt idx="49">
                        <c:v>-12.411163504600747</c:v>
                      </c:pt>
                      <c:pt idx="50">
                        <c:v>-12.411163504600747</c:v>
                      </c:pt>
                      <c:pt idx="51">
                        <c:v>-12.411163504600747</c:v>
                      </c:pt>
                      <c:pt idx="52">
                        <c:v>-12.411163504600747</c:v>
                      </c:pt>
                      <c:pt idx="53">
                        <c:v>-12.411163504600747</c:v>
                      </c:pt>
                      <c:pt idx="54">
                        <c:v>-12.411163504600747</c:v>
                      </c:pt>
                      <c:pt idx="55">
                        <c:v>-12.411163504600747</c:v>
                      </c:pt>
                      <c:pt idx="56">
                        <c:v>-12.411163504600747</c:v>
                      </c:pt>
                      <c:pt idx="57">
                        <c:v>-12.411163504600747</c:v>
                      </c:pt>
                      <c:pt idx="58">
                        <c:v>-12.411163504600747</c:v>
                      </c:pt>
                      <c:pt idx="59">
                        <c:v>-12.411163504600747</c:v>
                      </c:pt>
                      <c:pt idx="60">
                        <c:v>-12.411163504600747</c:v>
                      </c:pt>
                      <c:pt idx="61">
                        <c:v>-12.411163504600747</c:v>
                      </c:pt>
                      <c:pt idx="62">
                        <c:v>-12.411163504600747</c:v>
                      </c:pt>
                      <c:pt idx="63">
                        <c:v>-12.411163504600747</c:v>
                      </c:pt>
                      <c:pt idx="64">
                        <c:v>-12.411163504600747</c:v>
                      </c:pt>
                      <c:pt idx="65">
                        <c:v>-12.411163504600747</c:v>
                      </c:pt>
                      <c:pt idx="66">
                        <c:v>-12.411163504600747</c:v>
                      </c:pt>
                      <c:pt idx="67">
                        <c:v>-12.411163504600747</c:v>
                      </c:pt>
                      <c:pt idx="68">
                        <c:v>-21.945354871588297</c:v>
                      </c:pt>
                      <c:pt idx="69">
                        <c:v>-21.945354871588297</c:v>
                      </c:pt>
                      <c:pt idx="70">
                        <c:v>-21.945354871588297</c:v>
                      </c:pt>
                      <c:pt idx="71">
                        <c:v>-21.945354871588297</c:v>
                      </c:pt>
                      <c:pt idx="72">
                        <c:v>-21.945354871588297</c:v>
                      </c:pt>
                      <c:pt idx="73">
                        <c:v>-21.945354871588297</c:v>
                      </c:pt>
                      <c:pt idx="74">
                        <c:v>-21.945354871588297</c:v>
                      </c:pt>
                      <c:pt idx="75">
                        <c:v>-21.945354871588297</c:v>
                      </c:pt>
                      <c:pt idx="76">
                        <c:v>-21.945354871588297</c:v>
                      </c:pt>
                      <c:pt idx="77">
                        <c:v>-21.945354871588297</c:v>
                      </c:pt>
                      <c:pt idx="78">
                        <c:v>-21.945354871588297</c:v>
                      </c:pt>
                      <c:pt idx="79">
                        <c:v>-21.945354871588297</c:v>
                      </c:pt>
                      <c:pt idx="80">
                        <c:v>-21.945354871588297</c:v>
                      </c:pt>
                      <c:pt idx="81">
                        <c:v>-21.945354871588297</c:v>
                      </c:pt>
                      <c:pt idx="82">
                        <c:v>-21.945354871588297</c:v>
                      </c:pt>
                      <c:pt idx="83">
                        <c:v>-21.945354871588297</c:v>
                      </c:pt>
                      <c:pt idx="84">
                        <c:v>-21.945354871588297</c:v>
                      </c:pt>
                      <c:pt idx="85">
                        <c:v>-21.945354871588297</c:v>
                      </c:pt>
                      <c:pt idx="86">
                        <c:v>-21.945354871588297</c:v>
                      </c:pt>
                      <c:pt idx="87">
                        <c:v>-21.945354871588297</c:v>
                      </c:pt>
                      <c:pt idx="88">
                        <c:v>-21.945354871588297</c:v>
                      </c:pt>
                      <c:pt idx="89">
                        <c:v>-21.945354871588297</c:v>
                      </c:pt>
                      <c:pt idx="90">
                        <c:v>-21.945354871588297</c:v>
                      </c:pt>
                      <c:pt idx="91">
                        <c:v>-21.945354871588297</c:v>
                      </c:pt>
                      <c:pt idx="92">
                        <c:v>-21.945354871588297</c:v>
                      </c:pt>
                      <c:pt idx="93">
                        <c:v>-21.945354871588297</c:v>
                      </c:pt>
                      <c:pt idx="94">
                        <c:v>-21.945354871588297</c:v>
                      </c:pt>
                      <c:pt idx="95">
                        <c:v>-21.945354871588297</c:v>
                      </c:pt>
                      <c:pt idx="96">
                        <c:v>-21.945354871588297</c:v>
                      </c:pt>
                      <c:pt idx="97">
                        <c:v>-21.945354871588297</c:v>
                      </c:pt>
                      <c:pt idx="98">
                        <c:v>-21.945354871588297</c:v>
                      </c:pt>
                      <c:pt idx="99">
                        <c:v>-21.945354871588297</c:v>
                      </c:pt>
                      <c:pt idx="100">
                        <c:v>-21.945354871588297</c:v>
                      </c:pt>
                      <c:pt idx="101">
                        <c:v>-21.945354871588297</c:v>
                      </c:pt>
                      <c:pt idx="102">
                        <c:v>-21.945354871588297</c:v>
                      </c:pt>
                      <c:pt idx="103">
                        <c:v>-21.945354871588297</c:v>
                      </c:pt>
                      <c:pt idx="104">
                        <c:v>-21.945354871588297</c:v>
                      </c:pt>
                      <c:pt idx="105">
                        <c:v>-21.945354871588297</c:v>
                      </c:pt>
                      <c:pt idx="106">
                        <c:v>-21.945354871588297</c:v>
                      </c:pt>
                      <c:pt idx="107">
                        <c:v>-21.945354871588297</c:v>
                      </c:pt>
                      <c:pt idx="108">
                        <c:v>-21.945354871588297</c:v>
                      </c:pt>
                      <c:pt idx="109">
                        <c:v>-21.945354871588297</c:v>
                      </c:pt>
                      <c:pt idx="110">
                        <c:v>-21.945354871588297</c:v>
                      </c:pt>
                      <c:pt idx="111">
                        <c:v>-21.945354871588297</c:v>
                      </c:pt>
                      <c:pt idx="112">
                        <c:v>-21.945354871588297</c:v>
                      </c:pt>
                      <c:pt idx="113">
                        <c:v>-12.594407867238532</c:v>
                      </c:pt>
                      <c:pt idx="114">
                        <c:v>-12.594407867238532</c:v>
                      </c:pt>
                      <c:pt idx="115">
                        <c:v>-12.594407867238532</c:v>
                      </c:pt>
                      <c:pt idx="116">
                        <c:v>-12.594407867238532</c:v>
                      </c:pt>
                      <c:pt idx="117">
                        <c:v>-12.594407867238532</c:v>
                      </c:pt>
                      <c:pt idx="118">
                        <c:v>-12.594407867238532</c:v>
                      </c:pt>
                      <c:pt idx="119">
                        <c:v>-12.594407867238532</c:v>
                      </c:pt>
                      <c:pt idx="120">
                        <c:v>-12.594407867238532</c:v>
                      </c:pt>
                      <c:pt idx="121">
                        <c:v>-12.594407867238532</c:v>
                      </c:pt>
                      <c:pt idx="122">
                        <c:v>-12.594407867238532</c:v>
                      </c:pt>
                      <c:pt idx="123">
                        <c:v>-12.594407867238532</c:v>
                      </c:pt>
                      <c:pt idx="124">
                        <c:v>-12.594407867238532</c:v>
                      </c:pt>
                      <c:pt idx="125">
                        <c:v>-12.594407867238532</c:v>
                      </c:pt>
                      <c:pt idx="126">
                        <c:v>-12.594407867238532</c:v>
                      </c:pt>
                      <c:pt idx="127">
                        <c:v>-12.594407867238532</c:v>
                      </c:pt>
                      <c:pt idx="128">
                        <c:v>-12.594407867238532</c:v>
                      </c:pt>
                      <c:pt idx="129">
                        <c:v>-12.594407867238532</c:v>
                      </c:pt>
                      <c:pt idx="130">
                        <c:v>-12.594407867238532</c:v>
                      </c:pt>
                      <c:pt idx="131">
                        <c:v>-12.594407867238532</c:v>
                      </c:pt>
                      <c:pt idx="132">
                        <c:v>-12.594407867238532</c:v>
                      </c:pt>
                      <c:pt idx="133">
                        <c:v>-12.594407867238532</c:v>
                      </c:pt>
                      <c:pt idx="134">
                        <c:v>-12.594407867238532</c:v>
                      </c:pt>
                      <c:pt idx="135">
                        <c:v>-12.594407867238532</c:v>
                      </c:pt>
                      <c:pt idx="136">
                        <c:v>-12.594407867238532</c:v>
                      </c:pt>
                      <c:pt idx="137">
                        <c:v>-12.594407867238532</c:v>
                      </c:pt>
                      <c:pt idx="138">
                        <c:v>-12.594407867238532</c:v>
                      </c:pt>
                      <c:pt idx="139">
                        <c:v>-12.594407867238532</c:v>
                      </c:pt>
                      <c:pt idx="140">
                        <c:v>-12.594407867238532</c:v>
                      </c:pt>
                      <c:pt idx="141">
                        <c:v>-12.594407867238532</c:v>
                      </c:pt>
                      <c:pt idx="142">
                        <c:v>-12.594407867238532</c:v>
                      </c:pt>
                      <c:pt idx="143">
                        <c:v>-12.594407867238532</c:v>
                      </c:pt>
                      <c:pt idx="144">
                        <c:v>-12.594407867238532</c:v>
                      </c:pt>
                      <c:pt idx="145">
                        <c:v>-12.594407867238532</c:v>
                      </c:pt>
                      <c:pt idx="146">
                        <c:v>-12.594407867238532</c:v>
                      </c:pt>
                      <c:pt idx="147">
                        <c:v>-12.594407867238532</c:v>
                      </c:pt>
                      <c:pt idx="148">
                        <c:v>-12.594407867238532</c:v>
                      </c:pt>
                      <c:pt idx="149">
                        <c:v>-12.594407867238532</c:v>
                      </c:pt>
                      <c:pt idx="150">
                        <c:v>-12.594407867238532</c:v>
                      </c:pt>
                      <c:pt idx="151">
                        <c:v>-12.594407867238532</c:v>
                      </c:pt>
                      <c:pt idx="152">
                        <c:v>-12.594407867238532</c:v>
                      </c:pt>
                      <c:pt idx="153">
                        <c:v>-12.594407867238532</c:v>
                      </c:pt>
                      <c:pt idx="154">
                        <c:v>-12.594407867238532</c:v>
                      </c:pt>
                      <c:pt idx="155">
                        <c:v>-12.594407867238532</c:v>
                      </c:pt>
                      <c:pt idx="156">
                        <c:v>-12.594407867238532</c:v>
                      </c:pt>
                      <c:pt idx="157">
                        <c:v>-12.594407867238532</c:v>
                      </c:pt>
                      <c:pt idx="158">
                        <c:v>0.55297040417627841</c:v>
                      </c:pt>
                      <c:pt idx="159">
                        <c:v>0.55297040417627841</c:v>
                      </c:pt>
                      <c:pt idx="160">
                        <c:v>0.55297040417627841</c:v>
                      </c:pt>
                      <c:pt idx="161">
                        <c:v>0.55297040417627841</c:v>
                      </c:pt>
                      <c:pt idx="162">
                        <c:v>0.55297040417627841</c:v>
                      </c:pt>
                      <c:pt idx="163">
                        <c:v>0.55297040417627841</c:v>
                      </c:pt>
                      <c:pt idx="164">
                        <c:v>0.55297040417627841</c:v>
                      </c:pt>
                      <c:pt idx="165">
                        <c:v>0.55297040417627841</c:v>
                      </c:pt>
                      <c:pt idx="166">
                        <c:v>0.55297040417627841</c:v>
                      </c:pt>
                      <c:pt idx="167">
                        <c:v>0.55297040417627841</c:v>
                      </c:pt>
                      <c:pt idx="168">
                        <c:v>0.55297040417627841</c:v>
                      </c:pt>
                      <c:pt idx="169">
                        <c:v>0.55297040417627841</c:v>
                      </c:pt>
                      <c:pt idx="170">
                        <c:v>0.55297040417627841</c:v>
                      </c:pt>
                      <c:pt idx="171">
                        <c:v>0.55297040417627841</c:v>
                      </c:pt>
                      <c:pt idx="172">
                        <c:v>0.55297040417627841</c:v>
                      </c:pt>
                      <c:pt idx="173">
                        <c:v>0.55297040417627841</c:v>
                      </c:pt>
                      <c:pt idx="174">
                        <c:v>0.55297040417627841</c:v>
                      </c:pt>
                      <c:pt idx="175">
                        <c:v>0.55297040417627841</c:v>
                      </c:pt>
                      <c:pt idx="176">
                        <c:v>0.55297040417627841</c:v>
                      </c:pt>
                      <c:pt idx="177">
                        <c:v>0.55297040417627841</c:v>
                      </c:pt>
                      <c:pt idx="178">
                        <c:v>0.55297040417627841</c:v>
                      </c:pt>
                      <c:pt idx="179">
                        <c:v>0.55297040417627841</c:v>
                      </c:pt>
                      <c:pt idx="180">
                        <c:v>0.55297040417627841</c:v>
                      </c:pt>
                      <c:pt idx="181">
                        <c:v>0.55297040417627841</c:v>
                      </c:pt>
                      <c:pt idx="182">
                        <c:v>0.55297040417627841</c:v>
                      </c:pt>
                      <c:pt idx="183">
                        <c:v>0.55297040417627841</c:v>
                      </c:pt>
                      <c:pt idx="184">
                        <c:v>0.55297040417627841</c:v>
                      </c:pt>
                      <c:pt idx="185">
                        <c:v>0.55297040417627841</c:v>
                      </c:pt>
                      <c:pt idx="186">
                        <c:v>0.55297040417627841</c:v>
                      </c:pt>
                      <c:pt idx="187">
                        <c:v>0.55297040417627841</c:v>
                      </c:pt>
                      <c:pt idx="188">
                        <c:v>0.55297040417627841</c:v>
                      </c:pt>
                      <c:pt idx="189">
                        <c:v>0.55297040417627841</c:v>
                      </c:pt>
                      <c:pt idx="190">
                        <c:v>0.55297040417627841</c:v>
                      </c:pt>
                      <c:pt idx="191">
                        <c:v>0.55297040417627841</c:v>
                      </c:pt>
                      <c:pt idx="192">
                        <c:v>0.55297040417627841</c:v>
                      </c:pt>
                      <c:pt idx="193">
                        <c:v>0.55297040417627841</c:v>
                      </c:pt>
                      <c:pt idx="194">
                        <c:v>0.55297040417627841</c:v>
                      </c:pt>
                      <c:pt idx="195">
                        <c:v>0.55297040417627841</c:v>
                      </c:pt>
                      <c:pt idx="196">
                        <c:v>0.55297040417627841</c:v>
                      </c:pt>
                      <c:pt idx="197">
                        <c:v>0.55297040417627841</c:v>
                      </c:pt>
                      <c:pt idx="198">
                        <c:v>0.55297040417627841</c:v>
                      </c:pt>
                      <c:pt idx="199">
                        <c:v>0.55297040417627841</c:v>
                      </c:pt>
                      <c:pt idx="200">
                        <c:v>0.55297040417627841</c:v>
                      </c:pt>
                      <c:pt idx="201">
                        <c:v>0.55297040417627841</c:v>
                      </c:pt>
                      <c:pt idx="202">
                        <c:v>0.55297040417627841</c:v>
                      </c:pt>
                      <c:pt idx="203">
                        <c:v>-10.984264717127461</c:v>
                      </c:pt>
                      <c:pt idx="204">
                        <c:v>-10.984264717127461</c:v>
                      </c:pt>
                      <c:pt idx="205">
                        <c:v>-10.984264717127461</c:v>
                      </c:pt>
                      <c:pt idx="206">
                        <c:v>-10.984264717127461</c:v>
                      </c:pt>
                      <c:pt idx="207">
                        <c:v>-10.984264717127461</c:v>
                      </c:pt>
                      <c:pt idx="208">
                        <c:v>-10.984264717127461</c:v>
                      </c:pt>
                      <c:pt idx="209">
                        <c:v>-10.984264717127461</c:v>
                      </c:pt>
                      <c:pt idx="210">
                        <c:v>-10.984264717127461</c:v>
                      </c:pt>
                      <c:pt idx="211">
                        <c:v>-10.984264717127461</c:v>
                      </c:pt>
                      <c:pt idx="212">
                        <c:v>-10.984264717127461</c:v>
                      </c:pt>
                      <c:pt idx="213">
                        <c:v>-10.984264717127461</c:v>
                      </c:pt>
                      <c:pt idx="214">
                        <c:v>-10.984264717127461</c:v>
                      </c:pt>
                      <c:pt idx="215">
                        <c:v>-10.984264717127461</c:v>
                      </c:pt>
                      <c:pt idx="216">
                        <c:v>-10.984264717127461</c:v>
                      </c:pt>
                      <c:pt idx="217">
                        <c:v>-10.984264717127461</c:v>
                      </c:pt>
                      <c:pt idx="218">
                        <c:v>-10.984264717127461</c:v>
                      </c:pt>
                      <c:pt idx="219">
                        <c:v>-10.984264717127461</c:v>
                      </c:pt>
                      <c:pt idx="220">
                        <c:v>-10.984264717127461</c:v>
                      </c:pt>
                      <c:pt idx="221">
                        <c:v>-10.984264717127461</c:v>
                      </c:pt>
                      <c:pt idx="222">
                        <c:v>-10.984264717127461</c:v>
                      </c:pt>
                      <c:pt idx="223">
                        <c:v>-10.984264717127461</c:v>
                      </c:pt>
                      <c:pt idx="224">
                        <c:v>-10.984264717127461</c:v>
                      </c:pt>
                      <c:pt idx="225">
                        <c:v>-10.984264717127461</c:v>
                      </c:pt>
                      <c:pt idx="226">
                        <c:v>-10.984264717127461</c:v>
                      </c:pt>
                      <c:pt idx="227">
                        <c:v>-10.984264717127461</c:v>
                      </c:pt>
                      <c:pt idx="228">
                        <c:v>-10.984264717127461</c:v>
                      </c:pt>
                      <c:pt idx="229">
                        <c:v>-10.984264717127461</c:v>
                      </c:pt>
                      <c:pt idx="230">
                        <c:v>-10.984264717127461</c:v>
                      </c:pt>
                      <c:pt idx="231">
                        <c:v>-10.984264717127461</c:v>
                      </c:pt>
                      <c:pt idx="232">
                        <c:v>-10.984264717127461</c:v>
                      </c:pt>
                      <c:pt idx="233">
                        <c:v>-10.984264717127461</c:v>
                      </c:pt>
                      <c:pt idx="234">
                        <c:v>-10.984264717127461</c:v>
                      </c:pt>
                      <c:pt idx="235">
                        <c:v>-10.984264717127461</c:v>
                      </c:pt>
                      <c:pt idx="236">
                        <c:v>-10.984264717127461</c:v>
                      </c:pt>
                      <c:pt idx="237">
                        <c:v>-10.984264717127461</c:v>
                      </c:pt>
                      <c:pt idx="238">
                        <c:v>-10.984264717127461</c:v>
                      </c:pt>
                      <c:pt idx="239">
                        <c:v>-10.984264717127461</c:v>
                      </c:pt>
                      <c:pt idx="240">
                        <c:v>-10.984264717127461</c:v>
                      </c:pt>
                      <c:pt idx="241">
                        <c:v>-10.984264717127461</c:v>
                      </c:pt>
                      <c:pt idx="242">
                        <c:v>-10.984264717127461</c:v>
                      </c:pt>
                      <c:pt idx="243">
                        <c:v>-10.984264717127461</c:v>
                      </c:pt>
                      <c:pt idx="244">
                        <c:v>-10.984264717127461</c:v>
                      </c:pt>
                      <c:pt idx="245">
                        <c:v>-10.984264717127461</c:v>
                      </c:pt>
                      <c:pt idx="246">
                        <c:v>-10.984264717127461</c:v>
                      </c:pt>
                      <c:pt idx="247">
                        <c:v>-10.984264717127461</c:v>
                      </c:pt>
                      <c:pt idx="248">
                        <c:v>-21.806777372426165</c:v>
                      </c:pt>
                      <c:pt idx="249">
                        <c:v>-21.806777372426165</c:v>
                      </c:pt>
                      <c:pt idx="250">
                        <c:v>-21.806777372426165</c:v>
                      </c:pt>
                      <c:pt idx="251">
                        <c:v>-21.806777372426165</c:v>
                      </c:pt>
                      <c:pt idx="252">
                        <c:v>-21.806777372426165</c:v>
                      </c:pt>
                      <c:pt idx="253">
                        <c:v>-21.806777372426165</c:v>
                      </c:pt>
                      <c:pt idx="254">
                        <c:v>-21.806777372426165</c:v>
                      </c:pt>
                      <c:pt idx="255">
                        <c:v>-21.806777372426165</c:v>
                      </c:pt>
                      <c:pt idx="256">
                        <c:v>-21.806777372426165</c:v>
                      </c:pt>
                      <c:pt idx="257">
                        <c:v>-21.806777372426165</c:v>
                      </c:pt>
                      <c:pt idx="258">
                        <c:v>-21.806777372426165</c:v>
                      </c:pt>
                      <c:pt idx="259">
                        <c:v>-21.806777372426165</c:v>
                      </c:pt>
                      <c:pt idx="260">
                        <c:v>-21.806777372426165</c:v>
                      </c:pt>
                      <c:pt idx="261">
                        <c:v>-21.806777372426165</c:v>
                      </c:pt>
                      <c:pt idx="262">
                        <c:v>-21.806777372426165</c:v>
                      </c:pt>
                      <c:pt idx="263">
                        <c:v>-21.806777372426165</c:v>
                      </c:pt>
                      <c:pt idx="264">
                        <c:v>-21.806777372426165</c:v>
                      </c:pt>
                      <c:pt idx="265">
                        <c:v>-21.806777372426165</c:v>
                      </c:pt>
                      <c:pt idx="266">
                        <c:v>-21.806777372426165</c:v>
                      </c:pt>
                      <c:pt idx="267">
                        <c:v>-21.806777372426165</c:v>
                      </c:pt>
                      <c:pt idx="268">
                        <c:v>-21.806777372426165</c:v>
                      </c:pt>
                      <c:pt idx="269">
                        <c:v>-21.806777372426165</c:v>
                      </c:pt>
                      <c:pt idx="270">
                        <c:v>-21.806777372426165</c:v>
                      </c:pt>
                      <c:pt idx="271">
                        <c:v>-21.806777372426165</c:v>
                      </c:pt>
                      <c:pt idx="272">
                        <c:v>-21.806777372426165</c:v>
                      </c:pt>
                      <c:pt idx="273">
                        <c:v>-21.806777372426165</c:v>
                      </c:pt>
                      <c:pt idx="274">
                        <c:v>-21.806777372426165</c:v>
                      </c:pt>
                      <c:pt idx="275">
                        <c:v>-21.806777372426165</c:v>
                      </c:pt>
                      <c:pt idx="276">
                        <c:v>-21.806777372426165</c:v>
                      </c:pt>
                      <c:pt idx="277">
                        <c:v>-21.806777372426165</c:v>
                      </c:pt>
                      <c:pt idx="278">
                        <c:v>-21.806777372426165</c:v>
                      </c:pt>
                      <c:pt idx="279">
                        <c:v>-21.806777372426165</c:v>
                      </c:pt>
                      <c:pt idx="280">
                        <c:v>-21.806777372426165</c:v>
                      </c:pt>
                      <c:pt idx="281">
                        <c:v>-21.806777372426165</c:v>
                      </c:pt>
                      <c:pt idx="282">
                        <c:v>-21.806777372426165</c:v>
                      </c:pt>
                      <c:pt idx="283">
                        <c:v>-21.806777372426165</c:v>
                      </c:pt>
                      <c:pt idx="284">
                        <c:v>-21.806777372426165</c:v>
                      </c:pt>
                      <c:pt idx="285">
                        <c:v>-21.806777372426165</c:v>
                      </c:pt>
                      <c:pt idx="286">
                        <c:v>-21.806777372426165</c:v>
                      </c:pt>
                      <c:pt idx="287">
                        <c:v>-21.806777372426165</c:v>
                      </c:pt>
                      <c:pt idx="288">
                        <c:v>-21.806777372426165</c:v>
                      </c:pt>
                      <c:pt idx="289">
                        <c:v>-21.806777372426165</c:v>
                      </c:pt>
                      <c:pt idx="290">
                        <c:v>-21.806777372426165</c:v>
                      </c:pt>
                      <c:pt idx="291">
                        <c:v>-21.806777372426165</c:v>
                      </c:pt>
                      <c:pt idx="292">
                        <c:v>-21.806777372426165</c:v>
                      </c:pt>
                      <c:pt idx="293">
                        <c:v>-10.928121615670452</c:v>
                      </c:pt>
                      <c:pt idx="294">
                        <c:v>-10.928121615670452</c:v>
                      </c:pt>
                      <c:pt idx="295">
                        <c:v>-10.928121615670452</c:v>
                      </c:pt>
                      <c:pt idx="296">
                        <c:v>-10.928121615670452</c:v>
                      </c:pt>
                      <c:pt idx="297">
                        <c:v>-10.928121615670452</c:v>
                      </c:pt>
                      <c:pt idx="298">
                        <c:v>-10.928121615670452</c:v>
                      </c:pt>
                      <c:pt idx="299">
                        <c:v>-10.928121615670452</c:v>
                      </c:pt>
                      <c:pt idx="300">
                        <c:v>-10.928121615670452</c:v>
                      </c:pt>
                      <c:pt idx="301">
                        <c:v>-10.928121615670452</c:v>
                      </c:pt>
                      <c:pt idx="302">
                        <c:v>-10.928121615670452</c:v>
                      </c:pt>
                      <c:pt idx="303">
                        <c:v>-10.928121615670452</c:v>
                      </c:pt>
                      <c:pt idx="304">
                        <c:v>-10.928121615670452</c:v>
                      </c:pt>
                      <c:pt idx="305">
                        <c:v>-10.928121615670452</c:v>
                      </c:pt>
                      <c:pt idx="306">
                        <c:v>-10.928121615670452</c:v>
                      </c:pt>
                      <c:pt idx="307">
                        <c:v>-10.928121615670452</c:v>
                      </c:pt>
                      <c:pt idx="308">
                        <c:v>-10.928121615670452</c:v>
                      </c:pt>
                      <c:pt idx="309">
                        <c:v>-10.928121615670452</c:v>
                      </c:pt>
                      <c:pt idx="310">
                        <c:v>-10.928121615670452</c:v>
                      </c:pt>
                      <c:pt idx="311">
                        <c:v>-10.928121615670452</c:v>
                      </c:pt>
                      <c:pt idx="312">
                        <c:v>-10.928121615670452</c:v>
                      </c:pt>
                      <c:pt idx="313">
                        <c:v>-10.928121615670452</c:v>
                      </c:pt>
                      <c:pt idx="314">
                        <c:v>-10.928121615670452</c:v>
                      </c:pt>
                      <c:pt idx="315">
                        <c:v>-10.928121615670452</c:v>
                      </c:pt>
                      <c:pt idx="316">
                        <c:v>-10.928121615670452</c:v>
                      </c:pt>
                      <c:pt idx="317">
                        <c:v>-10.928121615670452</c:v>
                      </c:pt>
                      <c:pt idx="318">
                        <c:v>-10.928121615670452</c:v>
                      </c:pt>
                      <c:pt idx="319">
                        <c:v>-10.928121615670452</c:v>
                      </c:pt>
                      <c:pt idx="320">
                        <c:v>-10.928121615670452</c:v>
                      </c:pt>
                      <c:pt idx="321">
                        <c:v>-10.928121615670452</c:v>
                      </c:pt>
                      <c:pt idx="322">
                        <c:v>-10.928121615670452</c:v>
                      </c:pt>
                      <c:pt idx="323">
                        <c:v>-10.928121615670452</c:v>
                      </c:pt>
                      <c:pt idx="324">
                        <c:v>-10.928121615670452</c:v>
                      </c:pt>
                      <c:pt idx="325">
                        <c:v>-10.928121615670452</c:v>
                      </c:pt>
                      <c:pt idx="326">
                        <c:v>-10.928121615670452</c:v>
                      </c:pt>
                      <c:pt idx="327">
                        <c:v>-10.928121615670452</c:v>
                      </c:pt>
                      <c:pt idx="328">
                        <c:v>-10.928121615670452</c:v>
                      </c:pt>
                      <c:pt idx="329">
                        <c:v>-10.928121615670452</c:v>
                      </c:pt>
                      <c:pt idx="330">
                        <c:v>-10.928121615670452</c:v>
                      </c:pt>
                      <c:pt idx="331">
                        <c:v>-10.928121615670452</c:v>
                      </c:pt>
                      <c:pt idx="332">
                        <c:v>-10.928121615670452</c:v>
                      </c:pt>
                      <c:pt idx="333">
                        <c:v>-10.928121615670452</c:v>
                      </c:pt>
                      <c:pt idx="334">
                        <c:v>-10.928121615670452</c:v>
                      </c:pt>
                      <c:pt idx="335">
                        <c:v>-10.928121615670452</c:v>
                      </c:pt>
                      <c:pt idx="336">
                        <c:v>-10.928121615670452</c:v>
                      </c:pt>
                      <c:pt idx="337">
                        <c:v>-10.928121615670452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7C45-4988-A9E2-23C3DDCEB915}"/>
                  </c:ext>
                </c:extLst>
              </c15:ser>
            </c15:filteredLineSeries>
          </c:ext>
        </c:extLst>
      </c:lineChart>
      <c:catAx>
        <c:axId val="5599460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51928"/>
        <c:crosses val="autoZero"/>
        <c:auto val="1"/>
        <c:lblAlgn val="ctr"/>
        <c:lblOffset val="100"/>
        <c:noMultiLvlLbl val="0"/>
      </c:catAx>
      <c:valAx>
        <c:axId val="55995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Chart_Data!$B$3</c:f>
              <c:strCache>
                <c:ptCount val="1"/>
                <c:pt idx="0">
                  <c:v>Total Energy (MJ) Variation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Chart_Data!$B$4:$B$543</c:f>
              <c:numCache>
                <c:formatCode>General</c:formatCode>
                <c:ptCount val="540"/>
                <c:pt idx="0">
                  <c:v>242972131.25133184</c:v>
                </c:pt>
                <c:pt idx="1">
                  <c:v>242972131.25133184</c:v>
                </c:pt>
                <c:pt idx="2">
                  <c:v>243053059.16917646</c:v>
                </c:pt>
                <c:pt idx="3">
                  <c:v>243053059.16917646</c:v>
                </c:pt>
                <c:pt idx="4">
                  <c:v>242972131.25133184</c:v>
                </c:pt>
                <c:pt idx="5">
                  <c:v>243053059.16917646</c:v>
                </c:pt>
                <c:pt idx="6">
                  <c:v>244947900.46284476</c:v>
                </c:pt>
                <c:pt idx="7">
                  <c:v>245028828.38068935</c:v>
                </c:pt>
                <c:pt idx="8">
                  <c:v>244947900.46284476</c:v>
                </c:pt>
                <c:pt idx="9">
                  <c:v>245028828.38068935</c:v>
                </c:pt>
                <c:pt idx="10">
                  <c:v>244947900.46284476</c:v>
                </c:pt>
                <c:pt idx="11">
                  <c:v>245028828.38068935</c:v>
                </c:pt>
                <c:pt idx="12">
                  <c:v>246169183.88350439</c:v>
                </c:pt>
                <c:pt idx="13">
                  <c:v>246250111.80134892</c:v>
                </c:pt>
                <c:pt idx="14">
                  <c:v>246169183.88350439</c:v>
                </c:pt>
                <c:pt idx="15">
                  <c:v>246250111.80134892</c:v>
                </c:pt>
                <c:pt idx="16">
                  <c:v>246359545.0463416</c:v>
                </c:pt>
                <c:pt idx="17">
                  <c:v>246359545.0463416</c:v>
                </c:pt>
                <c:pt idx="18">
                  <c:v>246440472.96418607</c:v>
                </c:pt>
                <c:pt idx="19">
                  <c:v>246440472.96418607</c:v>
                </c:pt>
                <c:pt idx="20">
                  <c:v>246169183.88350439</c:v>
                </c:pt>
                <c:pt idx="21">
                  <c:v>246250111.80134892</c:v>
                </c:pt>
                <c:pt idx="22">
                  <c:v>246359545.0463416</c:v>
                </c:pt>
                <c:pt idx="23">
                  <c:v>246440472.96418607</c:v>
                </c:pt>
                <c:pt idx="24">
                  <c:v>246788834.27095255</c:v>
                </c:pt>
                <c:pt idx="25">
                  <c:v>246788834.27095255</c:v>
                </c:pt>
                <c:pt idx="26">
                  <c:v>246869762.18879709</c:v>
                </c:pt>
                <c:pt idx="27">
                  <c:v>246869762.18879709</c:v>
                </c:pt>
                <c:pt idx="28">
                  <c:v>246788834.27095255</c:v>
                </c:pt>
                <c:pt idx="29">
                  <c:v>246869762.18879709</c:v>
                </c:pt>
                <c:pt idx="30">
                  <c:v>248144953.09501734</c:v>
                </c:pt>
                <c:pt idx="31">
                  <c:v>248144953.09501734</c:v>
                </c:pt>
                <c:pt idx="32">
                  <c:v>248225881.01286188</c:v>
                </c:pt>
                <c:pt idx="33">
                  <c:v>248225881.01286188</c:v>
                </c:pt>
                <c:pt idx="34">
                  <c:v>248144953.09501734</c:v>
                </c:pt>
                <c:pt idx="35">
                  <c:v>248225881.01286188</c:v>
                </c:pt>
                <c:pt idx="36">
                  <c:v>248764603.48246545</c:v>
                </c:pt>
                <c:pt idx="37">
                  <c:v>248764603.48246545</c:v>
                </c:pt>
                <c:pt idx="38">
                  <c:v>248845531.40031001</c:v>
                </c:pt>
                <c:pt idx="39">
                  <c:v>248845531.40031001</c:v>
                </c:pt>
                <c:pt idx="40">
                  <c:v>249556597.678514</c:v>
                </c:pt>
                <c:pt idx="41">
                  <c:v>249556597.678514</c:v>
                </c:pt>
                <c:pt idx="42">
                  <c:v>249637525.59635863</c:v>
                </c:pt>
                <c:pt idx="43">
                  <c:v>249637525.59635863</c:v>
                </c:pt>
                <c:pt idx="44">
                  <c:v>248764603.48246545</c:v>
                </c:pt>
                <c:pt idx="45">
                  <c:v>248845531.40031001</c:v>
                </c:pt>
                <c:pt idx="46">
                  <c:v>249556597.678514</c:v>
                </c:pt>
                <c:pt idx="47">
                  <c:v>249637525.59635863</c:v>
                </c:pt>
                <c:pt idx="48">
                  <c:v>250413791.48762581</c:v>
                </c:pt>
                <c:pt idx="49">
                  <c:v>250413791.48762581</c:v>
                </c:pt>
                <c:pt idx="50">
                  <c:v>250494719.40547034</c:v>
                </c:pt>
                <c:pt idx="51">
                  <c:v>249985886.90312508</c:v>
                </c:pt>
                <c:pt idx="52">
                  <c:v>250494719.40547034</c:v>
                </c:pt>
                <c:pt idx="53">
                  <c:v>249985886.90312508</c:v>
                </c:pt>
                <c:pt idx="54">
                  <c:v>250066814.82096964</c:v>
                </c:pt>
                <c:pt idx="55">
                  <c:v>250066814.82096964</c:v>
                </c:pt>
                <c:pt idx="56">
                  <c:v>250176248.06596226</c:v>
                </c:pt>
                <c:pt idx="57">
                  <c:v>250413791.48762581</c:v>
                </c:pt>
                <c:pt idx="58">
                  <c:v>250257175.98380679</c:v>
                </c:pt>
                <c:pt idx="59">
                  <c:v>250494719.40547034</c:v>
                </c:pt>
                <c:pt idx="60">
                  <c:v>249985886.90312508</c:v>
                </c:pt>
                <c:pt idx="61">
                  <c:v>250176248.06596226</c:v>
                </c:pt>
                <c:pt idx="62">
                  <c:v>250066814.82096964</c:v>
                </c:pt>
                <c:pt idx="63">
                  <c:v>250257175.98380679</c:v>
                </c:pt>
                <c:pt idx="64">
                  <c:v>250176248.06596226</c:v>
                </c:pt>
                <c:pt idx="65">
                  <c:v>250257175.98380679</c:v>
                </c:pt>
                <c:pt idx="66">
                  <c:v>252389560.69913876</c:v>
                </c:pt>
                <c:pt idx="67">
                  <c:v>252470488.61698323</c:v>
                </c:pt>
                <c:pt idx="68">
                  <c:v>251961656.114638</c:v>
                </c:pt>
                <c:pt idx="69">
                  <c:v>252042584.03248259</c:v>
                </c:pt>
                <c:pt idx="70">
                  <c:v>252389560.69913876</c:v>
                </c:pt>
                <c:pt idx="71">
                  <c:v>252470488.61698323</c:v>
                </c:pt>
                <c:pt idx="72">
                  <c:v>251961656.114638</c:v>
                </c:pt>
                <c:pt idx="73">
                  <c:v>252042584.03248259</c:v>
                </c:pt>
                <c:pt idx="74">
                  <c:v>252389560.69913876</c:v>
                </c:pt>
                <c:pt idx="75">
                  <c:v>252470488.61698323</c:v>
                </c:pt>
                <c:pt idx="76">
                  <c:v>251961656.114638</c:v>
                </c:pt>
                <c:pt idx="77">
                  <c:v>252042584.03248259</c:v>
                </c:pt>
                <c:pt idx="78">
                  <c:v>253801205.28263548</c:v>
                </c:pt>
                <c:pt idx="79">
                  <c:v>253373300.69813481</c:v>
                </c:pt>
                <c:pt idx="80">
                  <c:v>253801205.28263548</c:v>
                </c:pt>
                <c:pt idx="81">
                  <c:v>253882133.20048004</c:v>
                </c:pt>
                <c:pt idx="82">
                  <c:v>253882133.20048004</c:v>
                </c:pt>
                <c:pt idx="83">
                  <c:v>253373300.69813481</c:v>
                </c:pt>
                <c:pt idx="84">
                  <c:v>253454228.61597934</c:v>
                </c:pt>
                <c:pt idx="85">
                  <c:v>253454228.61597934</c:v>
                </c:pt>
                <c:pt idx="86">
                  <c:v>253801205.28263548</c:v>
                </c:pt>
                <c:pt idx="87">
                  <c:v>253882133.20048004</c:v>
                </c:pt>
                <c:pt idx="88">
                  <c:v>253373300.69813481</c:v>
                </c:pt>
                <c:pt idx="89">
                  <c:v>254230494.50724643</c:v>
                </c:pt>
                <c:pt idx="90">
                  <c:v>253454228.61597934</c:v>
                </c:pt>
                <c:pt idx="91">
                  <c:v>254230494.50724643</c:v>
                </c:pt>
                <c:pt idx="92">
                  <c:v>254311422.42509106</c:v>
                </c:pt>
                <c:pt idx="93">
                  <c:v>254311422.42509106</c:v>
                </c:pt>
                <c:pt idx="94">
                  <c:v>254230494.50724643</c:v>
                </c:pt>
                <c:pt idx="95">
                  <c:v>255378902.28412318</c:v>
                </c:pt>
                <c:pt idx="96">
                  <c:v>254311422.42509106</c:v>
                </c:pt>
                <c:pt idx="97">
                  <c:v>255378902.28412318</c:v>
                </c:pt>
                <c:pt idx="98">
                  <c:v>255459830.20196772</c:v>
                </c:pt>
                <c:pt idx="99">
                  <c:v>255459830.20196772</c:v>
                </c:pt>
                <c:pt idx="100">
                  <c:v>255378902.28412318</c:v>
                </c:pt>
                <c:pt idx="101">
                  <c:v>255459830.20196772</c:v>
                </c:pt>
                <c:pt idx="102">
                  <c:v>256206263.71875942</c:v>
                </c:pt>
                <c:pt idx="103">
                  <c:v>256206263.71875942</c:v>
                </c:pt>
                <c:pt idx="104">
                  <c:v>256287191.63660395</c:v>
                </c:pt>
                <c:pt idx="105">
                  <c:v>256287191.63660395</c:v>
                </c:pt>
                <c:pt idx="106">
                  <c:v>256206263.71875942</c:v>
                </c:pt>
                <c:pt idx="107">
                  <c:v>257354671.49563608</c:v>
                </c:pt>
                <c:pt idx="108">
                  <c:v>256287191.63660395</c:v>
                </c:pt>
                <c:pt idx="109">
                  <c:v>257354671.49563608</c:v>
                </c:pt>
                <c:pt idx="110">
                  <c:v>257435599.41348064</c:v>
                </c:pt>
                <c:pt idx="111">
                  <c:v>257435599.41348064</c:v>
                </c:pt>
                <c:pt idx="112">
                  <c:v>257354671.49563608</c:v>
                </c:pt>
                <c:pt idx="113">
                  <c:v>257435599.41348064</c:v>
                </c:pt>
                <c:pt idx="114">
                  <c:v>257617908.30225614</c:v>
                </c:pt>
                <c:pt idx="115">
                  <c:v>257698836.22010073</c:v>
                </c:pt>
                <c:pt idx="116">
                  <c:v>257617908.30225614</c:v>
                </c:pt>
                <c:pt idx="117">
                  <c:v>257698836.22010073</c:v>
                </c:pt>
                <c:pt idx="118">
                  <c:v>258766316.0791328</c:v>
                </c:pt>
                <c:pt idx="119">
                  <c:v>258847243.99697736</c:v>
                </c:pt>
                <c:pt idx="120">
                  <c:v>257617908.30225614</c:v>
                </c:pt>
                <c:pt idx="121">
                  <c:v>258964549.56064373</c:v>
                </c:pt>
                <c:pt idx="122">
                  <c:v>257698836.22010073</c:v>
                </c:pt>
                <c:pt idx="123">
                  <c:v>258766316.0791328</c:v>
                </c:pt>
                <c:pt idx="124">
                  <c:v>259045477.47848827</c:v>
                </c:pt>
                <c:pt idx="125">
                  <c:v>258847243.99697736</c:v>
                </c:pt>
                <c:pt idx="126">
                  <c:v>258964549.56064373</c:v>
                </c:pt>
                <c:pt idx="127">
                  <c:v>259045477.47848827</c:v>
                </c:pt>
                <c:pt idx="128">
                  <c:v>258766316.0791328</c:v>
                </c:pt>
                <c:pt idx="129">
                  <c:v>258847243.99697736</c:v>
                </c:pt>
                <c:pt idx="130">
                  <c:v>258964549.56064373</c:v>
                </c:pt>
                <c:pt idx="131">
                  <c:v>259195605.30374384</c:v>
                </c:pt>
                <c:pt idx="132">
                  <c:v>259045477.47848827</c:v>
                </c:pt>
                <c:pt idx="133">
                  <c:v>259276533.22158837</c:v>
                </c:pt>
                <c:pt idx="134">
                  <c:v>259779364.79252201</c:v>
                </c:pt>
                <c:pt idx="135">
                  <c:v>259779364.79252201</c:v>
                </c:pt>
                <c:pt idx="136">
                  <c:v>259860292.71036661</c:v>
                </c:pt>
                <c:pt idx="137">
                  <c:v>259195605.30374384</c:v>
                </c:pt>
                <c:pt idx="138">
                  <c:v>259860292.71036661</c:v>
                </c:pt>
                <c:pt idx="139">
                  <c:v>259276533.22158837</c:v>
                </c:pt>
                <c:pt idx="140">
                  <c:v>259779364.79252201</c:v>
                </c:pt>
                <c:pt idx="141">
                  <c:v>259195605.30374384</c:v>
                </c:pt>
                <c:pt idx="142">
                  <c:v>259860292.71036661</c:v>
                </c:pt>
                <c:pt idx="143">
                  <c:v>259276533.22158837</c:v>
                </c:pt>
                <c:pt idx="144">
                  <c:v>260940318.77215669</c:v>
                </c:pt>
                <c:pt idx="145">
                  <c:v>260940318.77215669</c:v>
                </c:pt>
                <c:pt idx="146">
                  <c:v>261021246.69000131</c:v>
                </c:pt>
                <c:pt idx="147">
                  <c:v>261021246.69000131</c:v>
                </c:pt>
                <c:pt idx="148">
                  <c:v>260940318.77215669</c:v>
                </c:pt>
                <c:pt idx="149">
                  <c:v>261021246.69000131</c:v>
                </c:pt>
                <c:pt idx="150">
                  <c:v>261171374.51525679</c:v>
                </c:pt>
                <c:pt idx="151">
                  <c:v>261171374.51525679</c:v>
                </c:pt>
                <c:pt idx="152">
                  <c:v>261252302.43310136</c:v>
                </c:pt>
                <c:pt idx="153">
                  <c:v>261252302.43310136</c:v>
                </c:pt>
                <c:pt idx="154">
                  <c:v>261755134.004035</c:v>
                </c:pt>
                <c:pt idx="155">
                  <c:v>261836061.92187959</c:v>
                </c:pt>
                <c:pt idx="156">
                  <c:v>261755134.004035</c:v>
                </c:pt>
                <c:pt idx="157">
                  <c:v>261836061.92187959</c:v>
                </c:pt>
                <c:pt idx="158">
                  <c:v>261171374.51525679</c:v>
                </c:pt>
                <c:pt idx="159">
                  <c:v>262351963.35565343</c:v>
                </c:pt>
                <c:pt idx="160">
                  <c:v>261252302.43310136</c:v>
                </c:pt>
                <c:pt idx="161">
                  <c:v>262351963.35565343</c:v>
                </c:pt>
                <c:pt idx="162">
                  <c:v>262432891.273498</c:v>
                </c:pt>
                <c:pt idx="163">
                  <c:v>262432891.273498</c:v>
                </c:pt>
                <c:pt idx="164">
                  <c:v>261755134.004035</c:v>
                </c:pt>
                <c:pt idx="165">
                  <c:v>261836061.92187959</c:v>
                </c:pt>
                <c:pt idx="166">
                  <c:v>262351963.35565343</c:v>
                </c:pt>
                <c:pt idx="167">
                  <c:v>262432891.273498</c:v>
                </c:pt>
                <c:pt idx="168">
                  <c:v>262583019.09875345</c:v>
                </c:pt>
                <c:pt idx="169">
                  <c:v>262976417.42469463</c:v>
                </c:pt>
                <c:pt idx="170">
                  <c:v>262583019.09875345</c:v>
                </c:pt>
                <c:pt idx="171">
                  <c:v>262663947.01659799</c:v>
                </c:pt>
                <c:pt idx="172">
                  <c:v>263057345.34253919</c:v>
                </c:pt>
                <c:pt idx="173">
                  <c:v>262663947.01659799</c:v>
                </c:pt>
                <c:pt idx="174">
                  <c:v>263166778.58753175</c:v>
                </c:pt>
                <c:pt idx="175">
                  <c:v>262781252.58026436</c:v>
                </c:pt>
                <c:pt idx="176">
                  <c:v>262781252.58026436</c:v>
                </c:pt>
                <c:pt idx="177">
                  <c:v>262862180.49810898</c:v>
                </c:pt>
                <c:pt idx="178">
                  <c:v>262976417.42469463</c:v>
                </c:pt>
                <c:pt idx="179">
                  <c:v>262862180.49810898</c:v>
                </c:pt>
                <c:pt idx="180">
                  <c:v>263057345.34253919</c:v>
                </c:pt>
                <c:pt idx="181">
                  <c:v>263166778.58753175</c:v>
                </c:pt>
                <c:pt idx="182">
                  <c:v>263247706.50537634</c:v>
                </c:pt>
                <c:pt idx="183">
                  <c:v>263247706.50537634</c:v>
                </c:pt>
                <c:pt idx="184">
                  <c:v>262583019.09875345</c:v>
                </c:pt>
                <c:pt idx="185">
                  <c:v>262663947.01659799</c:v>
                </c:pt>
                <c:pt idx="186">
                  <c:v>262781252.58026436</c:v>
                </c:pt>
                <c:pt idx="187">
                  <c:v>262976417.42469463</c:v>
                </c:pt>
                <c:pt idx="188">
                  <c:v>262862180.49810898</c:v>
                </c:pt>
                <c:pt idx="189">
                  <c:v>263057345.34253919</c:v>
                </c:pt>
                <c:pt idx="190">
                  <c:v>263166778.58753175</c:v>
                </c:pt>
                <c:pt idx="191">
                  <c:v>263247706.50537634</c:v>
                </c:pt>
                <c:pt idx="192">
                  <c:v>263596067.81214273</c:v>
                </c:pt>
                <c:pt idx="193">
                  <c:v>263596067.81214273</c:v>
                </c:pt>
                <c:pt idx="194">
                  <c:v>263676995.72998726</c:v>
                </c:pt>
                <c:pt idx="195">
                  <c:v>263676995.72998726</c:v>
                </c:pt>
                <c:pt idx="196">
                  <c:v>263596067.81214273</c:v>
                </c:pt>
                <c:pt idx="197">
                  <c:v>263676995.72998726</c:v>
                </c:pt>
                <c:pt idx="198">
                  <c:v>264952186.63620761</c:v>
                </c:pt>
                <c:pt idx="199">
                  <c:v>264952186.63620761</c:v>
                </c:pt>
                <c:pt idx="200">
                  <c:v>265033114.55405208</c:v>
                </c:pt>
                <c:pt idx="201">
                  <c:v>265033114.55405208</c:v>
                </c:pt>
                <c:pt idx="202">
                  <c:v>264757021.7917774</c:v>
                </c:pt>
                <c:pt idx="203">
                  <c:v>264837949.70962194</c:v>
                </c:pt>
                <c:pt idx="204">
                  <c:v>264757021.7917774</c:v>
                </c:pt>
                <c:pt idx="205">
                  <c:v>264837949.70962194</c:v>
                </c:pt>
                <c:pt idx="206">
                  <c:v>264952186.63620761</c:v>
                </c:pt>
                <c:pt idx="207">
                  <c:v>265033114.55405208</c:v>
                </c:pt>
                <c:pt idx="208">
                  <c:v>264757021.7917774</c:v>
                </c:pt>
                <c:pt idx="209">
                  <c:v>264837949.70962194</c:v>
                </c:pt>
                <c:pt idx="210">
                  <c:v>265571837.02365568</c:v>
                </c:pt>
                <c:pt idx="211">
                  <c:v>265571837.02365568</c:v>
                </c:pt>
                <c:pt idx="212">
                  <c:v>265652764.94150025</c:v>
                </c:pt>
                <c:pt idx="213">
                  <c:v>265652764.94150025</c:v>
                </c:pt>
                <c:pt idx="214">
                  <c:v>266363831.21970433</c:v>
                </c:pt>
                <c:pt idx="215">
                  <c:v>266363831.21970433</c:v>
                </c:pt>
                <c:pt idx="216">
                  <c:v>266444759.13754889</c:v>
                </c:pt>
                <c:pt idx="217">
                  <c:v>266444759.13754889</c:v>
                </c:pt>
                <c:pt idx="218">
                  <c:v>265571837.02365568</c:v>
                </c:pt>
                <c:pt idx="219">
                  <c:v>265652764.94150025</c:v>
                </c:pt>
                <c:pt idx="220">
                  <c:v>266168666.37527409</c:v>
                </c:pt>
                <c:pt idx="221">
                  <c:v>266168666.37527409</c:v>
                </c:pt>
                <c:pt idx="222">
                  <c:v>266249594.29311872</c:v>
                </c:pt>
                <c:pt idx="223">
                  <c:v>266249594.29311872</c:v>
                </c:pt>
                <c:pt idx="224">
                  <c:v>266363831.21970433</c:v>
                </c:pt>
                <c:pt idx="225">
                  <c:v>266444759.13754889</c:v>
                </c:pt>
                <c:pt idx="226">
                  <c:v>267221025.02881601</c:v>
                </c:pt>
                <c:pt idx="227">
                  <c:v>267221025.02881601</c:v>
                </c:pt>
                <c:pt idx="228">
                  <c:v>267301952.94666058</c:v>
                </c:pt>
                <c:pt idx="229">
                  <c:v>266793120.44431534</c:v>
                </c:pt>
                <c:pt idx="230">
                  <c:v>267301952.94666058</c:v>
                </c:pt>
                <c:pt idx="231">
                  <c:v>266168666.37527409</c:v>
                </c:pt>
                <c:pt idx="232">
                  <c:v>266793120.44431534</c:v>
                </c:pt>
                <c:pt idx="233">
                  <c:v>266874048.36215985</c:v>
                </c:pt>
                <c:pt idx="234">
                  <c:v>266249594.29311872</c:v>
                </c:pt>
                <c:pt idx="235">
                  <c:v>266874048.36215985</c:v>
                </c:pt>
                <c:pt idx="236">
                  <c:v>266983481.60715246</c:v>
                </c:pt>
                <c:pt idx="237">
                  <c:v>267064409.524997</c:v>
                </c:pt>
                <c:pt idx="238">
                  <c:v>267221025.02881601</c:v>
                </c:pt>
                <c:pt idx="239">
                  <c:v>267301952.94666058</c:v>
                </c:pt>
                <c:pt idx="240">
                  <c:v>266793120.44431534</c:v>
                </c:pt>
                <c:pt idx="241">
                  <c:v>266983481.60715246</c:v>
                </c:pt>
                <c:pt idx="242">
                  <c:v>266874048.36215985</c:v>
                </c:pt>
                <c:pt idx="243">
                  <c:v>267064409.524997</c:v>
                </c:pt>
                <c:pt idx="244">
                  <c:v>266983481.60715246</c:v>
                </c:pt>
                <c:pt idx="245">
                  <c:v>267064409.524997</c:v>
                </c:pt>
                <c:pt idx="246">
                  <c:v>269196794.24032897</c:v>
                </c:pt>
                <c:pt idx="247">
                  <c:v>269277722.1581735</c:v>
                </c:pt>
                <c:pt idx="248">
                  <c:v>268768889.6558283</c:v>
                </c:pt>
                <c:pt idx="249">
                  <c:v>268849817.57367289</c:v>
                </c:pt>
                <c:pt idx="250">
                  <c:v>269196794.24032897</c:v>
                </c:pt>
                <c:pt idx="251">
                  <c:v>269277722.1581735</c:v>
                </c:pt>
                <c:pt idx="252">
                  <c:v>268768889.6558283</c:v>
                </c:pt>
                <c:pt idx="253">
                  <c:v>268849817.57367289</c:v>
                </c:pt>
                <c:pt idx="254">
                  <c:v>269196794.24032897</c:v>
                </c:pt>
                <c:pt idx="255">
                  <c:v>269277722.1581735</c:v>
                </c:pt>
                <c:pt idx="256">
                  <c:v>268768889.6558283</c:v>
                </c:pt>
                <c:pt idx="257">
                  <c:v>268849817.57367289</c:v>
                </c:pt>
                <c:pt idx="258">
                  <c:v>270608438.82382572</c:v>
                </c:pt>
                <c:pt idx="259">
                  <c:v>270689366.74167025</c:v>
                </c:pt>
                <c:pt idx="260">
                  <c:v>270180534.23932499</c:v>
                </c:pt>
                <c:pt idx="261">
                  <c:v>270608438.82382572</c:v>
                </c:pt>
                <c:pt idx="262">
                  <c:v>270689366.74167025</c:v>
                </c:pt>
                <c:pt idx="263">
                  <c:v>270180534.23932499</c:v>
                </c:pt>
                <c:pt idx="264">
                  <c:v>270261462.15716952</c:v>
                </c:pt>
                <c:pt idx="265">
                  <c:v>270261462.15716952</c:v>
                </c:pt>
                <c:pt idx="266">
                  <c:v>270608438.82382572</c:v>
                </c:pt>
                <c:pt idx="267">
                  <c:v>270689366.74167025</c:v>
                </c:pt>
                <c:pt idx="268">
                  <c:v>270180534.23932499</c:v>
                </c:pt>
                <c:pt idx="269">
                  <c:v>271037728.0484367</c:v>
                </c:pt>
                <c:pt idx="270">
                  <c:v>270261462.15716952</c:v>
                </c:pt>
                <c:pt idx="271">
                  <c:v>271118655.96628135</c:v>
                </c:pt>
                <c:pt idx="272">
                  <c:v>271037728.0484367</c:v>
                </c:pt>
                <c:pt idx="273">
                  <c:v>271118655.96628135</c:v>
                </c:pt>
                <c:pt idx="274">
                  <c:v>271037728.0484367</c:v>
                </c:pt>
                <c:pt idx="275">
                  <c:v>272186135.82531339</c:v>
                </c:pt>
                <c:pt idx="276">
                  <c:v>271118655.96628135</c:v>
                </c:pt>
                <c:pt idx="277">
                  <c:v>272186135.82531339</c:v>
                </c:pt>
                <c:pt idx="278">
                  <c:v>272267063.74315786</c:v>
                </c:pt>
                <c:pt idx="279">
                  <c:v>272267063.74315786</c:v>
                </c:pt>
                <c:pt idx="280">
                  <c:v>272186135.82531339</c:v>
                </c:pt>
                <c:pt idx="281">
                  <c:v>272267063.74315786</c:v>
                </c:pt>
                <c:pt idx="282">
                  <c:v>273013497.25994962</c:v>
                </c:pt>
                <c:pt idx="283">
                  <c:v>273013497.25994962</c:v>
                </c:pt>
                <c:pt idx="284">
                  <c:v>273094425.17779422</c:v>
                </c:pt>
                <c:pt idx="285">
                  <c:v>273094425.17779422</c:v>
                </c:pt>
                <c:pt idx="286">
                  <c:v>273013497.25994962</c:v>
                </c:pt>
                <c:pt idx="287">
                  <c:v>274161905.03682631</c:v>
                </c:pt>
                <c:pt idx="288">
                  <c:v>273094425.17779422</c:v>
                </c:pt>
                <c:pt idx="289">
                  <c:v>274161905.03682631</c:v>
                </c:pt>
                <c:pt idx="290">
                  <c:v>274242832.95467085</c:v>
                </c:pt>
                <c:pt idx="291">
                  <c:v>274242832.95467085</c:v>
                </c:pt>
                <c:pt idx="292">
                  <c:v>275147524.78051955</c:v>
                </c:pt>
                <c:pt idx="293">
                  <c:v>275228452.69836414</c:v>
                </c:pt>
                <c:pt idx="294">
                  <c:v>274161905.03682631</c:v>
                </c:pt>
                <c:pt idx="295">
                  <c:v>275147524.78051955</c:v>
                </c:pt>
                <c:pt idx="296">
                  <c:v>274242832.95467085</c:v>
                </c:pt>
                <c:pt idx="297">
                  <c:v>275228452.69836414</c:v>
                </c:pt>
                <c:pt idx="298">
                  <c:v>274425141.84344643</c:v>
                </c:pt>
                <c:pt idx="299">
                  <c:v>274506069.76129091</c:v>
                </c:pt>
                <c:pt idx="300">
                  <c:v>275147524.78051955</c:v>
                </c:pt>
                <c:pt idx="301">
                  <c:v>275228452.69836414</c:v>
                </c:pt>
                <c:pt idx="302">
                  <c:v>274425141.84344643</c:v>
                </c:pt>
                <c:pt idx="303">
                  <c:v>274506069.76129091</c:v>
                </c:pt>
                <c:pt idx="304">
                  <c:v>275573549.620323</c:v>
                </c:pt>
                <c:pt idx="305">
                  <c:v>275654477.5381676</c:v>
                </c:pt>
                <c:pt idx="306">
                  <c:v>275771783.10183394</c:v>
                </c:pt>
                <c:pt idx="307">
                  <c:v>274425141.84344643</c:v>
                </c:pt>
                <c:pt idx="308">
                  <c:v>275573549.620323</c:v>
                </c:pt>
                <c:pt idx="309">
                  <c:v>275852711.01967859</c:v>
                </c:pt>
                <c:pt idx="310">
                  <c:v>274506069.76129091</c:v>
                </c:pt>
                <c:pt idx="311">
                  <c:v>275654477.5381676</c:v>
                </c:pt>
                <c:pt idx="312">
                  <c:v>275771783.10183394</c:v>
                </c:pt>
                <c:pt idx="313">
                  <c:v>275852711.01967859</c:v>
                </c:pt>
                <c:pt idx="314">
                  <c:v>275573549.620323</c:v>
                </c:pt>
                <c:pt idx="315">
                  <c:v>275654477.5381676</c:v>
                </c:pt>
                <c:pt idx="316">
                  <c:v>277123293.99203247</c:v>
                </c:pt>
                <c:pt idx="317">
                  <c:v>276002838.84493405</c:v>
                </c:pt>
                <c:pt idx="318">
                  <c:v>277123293.99203247</c:v>
                </c:pt>
                <c:pt idx="319">
                  <c:v>275771783.10183394</c:v>
                </c:pt>
                <c:pt idx="320">
                  <c:v>277204221.909877</c:v>
                </c:pt>
                <c:pt idx="321">
                  <c:v>276083766.76277864</c:v>
                </c:pt>
                <c:pt idx="322">
                  <c:v>277204221.909877</c:v>
                </c:pt>
                <c:pt idx="323">
                  <c:v>275852711.01967859</c:v>
                </c:pt>
                <c:pt idx="324">
                  <c:v>276002838.84493405</c:v>
                </c:pt>
                <c:pt idx="325">
                  <c:v>276083766.76277864</c:v>
                </c:pt>
                <c:pt idx="326">
                  <c:v>277123293.99203247</c:v>
                </c:pt>
                <c:pt idx="327">
                  <c:v>277204221.909877</c:v>
                </c:pt>
                <c:pt idx="328">
                  <c:v>276002838.84493405</c:v>
                </c:pt>
                <c:pt idx="329">
                  <c:v>276083766.76277864</c:v>
                </c:pt>
                <c:pt idx="330">
                  <c:v>278344577.41269207</c:v>
                </c:pt>
                <c:pt idx="331">
                  <c:v>278344577.41269207</c:v>
                </c:pt>
                <c:pt idx="332">
                  <c:v>278425505.33053666</c:v>
                </c:pt>
                <c:pt idx="333">
                  <c:v>278534938.57552922</c:v>
                </c:pt>
                <c:pt idx="334">
                  <c:v>278425505.33053666</c:v>
                </c:pt>
                <c:pt idx="335">
                  <c:v>277747552.31334692</c:v>
                </c:pt>
                <c:pt idx="336">
                  <c:v>278534938.57552922</c:v>
                </c:pt>
                <c:pt idx="337">
                  <c:v>278615866.49337375</c:v>
                </c:pt>
                <c:pt idx="338">
                  <c:v>277747552.31334692</c:v>
                </c:pt>
                <c:pt idx="339">
                  <c:v>277828480.23119146</c:v>
                </c:pt>
                <c:pt idx="340">
                  <c:v>278615866.49337375</c:v>
                </c:pt>
                <c:pt idx="341">
                  <c:v>277828480.23119146</c:v>
                </c:pt>
                <c:pt idx="342">
                  <c:v>278344577.41269207</c:v>
                </c:pt>
                <c:pt idx="343">
                  <c:v>278425505.33053666</c:v>
                </c:pt>
                <c:pt idx="344">
                  <c:v>278534938.57552922</c:v>
                </c:pt>
                <c:pt idx="345">
                  <c:v>277978608.05644697</c:v>
                </c:pt>
                <c:pt idx="346">
                  <c:v>277747552.31334692</c:v>
                </c:pt>
                <c:pt idx="347">
                  <c:v>278615866.49337375</c:v>
                </c:pt>
                <c:pt idx="348">
                  <c:v>277828480.23119146</c:v>
                </c:pt>
                <c:pt idx="349">
                  <c:v>277978608.05644697</c:v>
                </c:pt>
                <c:pt idx="350">
                  <c:v>278059535.9742915</c:v>
                </c:pt>
                <c:pt idx="351">
                  <c:v>278059535.9742915</c:v>
                </c:pt>
                <c:pt idx="352">
                  <c:v>278964227.8001402</c:v>
                </c:pt>
                <c:pt idx="353">
                  <c:v>278964227.8001402</c:v>
                </c:pt>
                <c:pt idx="354">
                  <c:v>279045155.71798474</c:v>
                </c:pt>
                <c:pt idx="355">
                  <c:v>279045155.71798474</c:v>
                </c:pt>
                <c:pt idx="356">
                  <c:v>277978608.05644697</c:v>
                </c:pt>
                <c:pt idx="357">
                  <c:v>279159196.89684361</c:v>
                </c:pt>
                <c:pt idx="358">
                  <c:v>279159196.89684361</c:v>
                </c:pt>
                <c:pt idx="359">
                  <c:v>278059535.9742915</c:v>
                </c:pt>
                <c:pt idx="360">
                  <c:v>279240124.81468827</c:v>
                </c:pt>
                <c:pt idx="361">
                  <c:v>278964227.8001402</c:v>
                </c:pt>
                <c:pt idx="362">
                  <c:v>279240124.81468827</c:v>
                </c:pt>
                <c:pt idx="363">
                  <c:v>279045155.71798474</c:v>
                </c:pt>
                <c:pt idx="364">
                  <c:v>280320346.62420505</c:v>
                </c:pt>
                <c:pt idx="365">
                  <c:v>279159196.89684361</c:v>
                </c:pt>
                <c:pt idx="366">
                  <c:v>280401274.54204959</c:v>
                </c:pt>
                <c:pt idx="367">
                  <c:v>279240124.81468827</c:v>
                </c:pt>
                <c:pt idx="368">
                  <c:v>279390252.63994372</c:v>
                </c:pt>
                <c:pt idx="369">
                  <c:v>279390252.63994372</c:v>
                </c:pt>
                <c:pt idx="370">
                  <c:v>279471180.55778831</c:v>
                </c:pt>
                <c:pt idx="371">
                  <c:v>280320346.62420505</c:v>
                </c:pt>
                <c:pt idx="372">
                  <c:v>279471180.55778831</c:v>
                </c:pt>
                <c:pt idx="373">
                  <c:v>280401274.54204959</c:v>
                </c:pt>
                <c:pt idx="374">
                  <c:v>279588486.12145466</c:v>
                </c:pt>
                <c:pt idx="375">
                  <c:v>279588486.12145466</c:v>
                </c:pt>
                <c:pt idx="376">
                  <c:v>279669414.03929919</c:v>
                </c:pt>
                <c:pt idx="377">
                  <c:v>279669414.03929919</c:v>
                </c:pt>
                <c:pt idx="378">
                  <c:v>280320346.62420505</c:v>
                </c:pt>
                <c:pt idx="379">
                  <c:v>279390252.63994372</c:v>
                </c:pt>
                <c:pt idx="380">
                  <c:v>280401274.54204959</c:v>
                </c:pt>
                <c:pt idx="381">
                  <c:v>279471180.55778831</c:v>
                </c:pt>
                <c:pt idx="382">
                  <c:v>279588486.12145466</c:v>
                </c:pt>
                <c:pt idx="383">
                  <c:v>279669414.03929919</c:v>
                </c:pt>
                <c:pt idx="384">
                  <c:v>280939997.01165313</c:v>
                </c:pt>
                <c:pt idx="385">
                  <c:v>281020924.92949766</c:v>
                </c:pt>
                <c:pt idx="386">
                  <c:v>280939997.01165313</c:v>
                </c:pt>
                <c:pt idx="387">
                  <c:v>281731991.20770174</c:v>
                </c:pt>
                <c:pt idx="388">
                  <c:v>281020924.92949766</c:v>
                </c:pt>
                <c:pt idx="389">
                  <c:v>281812919.12554622</c:v>
                </c:pt>
                <c:pt idx="390">
                  <c:v>281731991.20770174</c:v>
                </c:pt>
                <c:pt idx="391">
                  <c:v>281812919.12554622</c:v>
                </c:pt>
                <c:pt idx="392">
                  <c:v>280939997.01165313</c:v>
                </c:pt>
                <c:pt idx="393">
                  <c:v>281020924.92949766</c:v>
                </c:pt>
                <c:pt idx="394">
                  <c:v>281731991.20770174</c:v>
                </c:pt>
                <c:pt idx="395">
                  <c:v>282589185.0168134</c:v>
                </c:pt>
                <c:pt idx="396">
                  <c:v>281812919.12554622</c:v>
                </c:pt>
                <c:pt idx="397">
                  <c:v>282670112.93465799</c:v>
                </c:pt>
                <c:pt idx="398">
                  <c:v>282161280.43231273</c:v>
                </c:pt>
                <c:pt idx="399">
                  <c:v>282242208.35015732</c:v>
                </c:pt>
                <c:pt idx="400">
                  <c:v>282589185.0168134</c:v>
                </c:pt>
                <c:pt idx="401">
                  <c:v>281564255.33296758</c:v>
                </c:pt>
                <c:pt idx="402">
                  <c:v>282670112.93465799</c:v>
                </c:pt>
                <c:pt idx="403">
                  <c:v>281645183.25081223</c:v>
                </c:pt>
                <c:pt idx="404">
                  <c:v>282161280.43231273</c:v>
                </c:pt>
                <c:pt idx="405">
                  <c:v>282351641.59514987</c:v>
                </c:pt>
                <c:pt idx="406">
                  <c:v>282242208.35015732</c:v>
                </c:pt>
                <c:pt idx="407">
                  <c:v>282351641.59514987</c:v>
                </c:pt>
                <c:pt idx="408">
                  <c:v>282432569.51299447</c:v>
                </c:pt>
                <c:pt idx="409">
                  <c:v>281564255.33296758</c:v>
                </c:pt>
                <c:pt idx="410">
                  <c:v>282432569.51299447</c:v>
                </c:pt>
                <c:pt idx="411">
                  <c:v>281645183.25081223</c:v>
                </c:pt>
                <c:pt idx="412">
                  <c:v>282589185.0168134</c:v>
                </c:pt>
                <c:pt idx="413">
                  <c:v>282670112.93465799</c:v>
                </c:pt>
                <c:pt idx="414">
                  <c:v>282161280.43231273</c:v>
                </c:pt>
                <c:pt idx="415">
                  <c:v>282242208.35015732</c:v>
                </c:pt>
                <c:pt idx="416">
                  <c:v>282351641.59514987</c:v>
                </c:pt>
                <c:pt idx="417">
                  <c:v>281564255.33296758</c:v>
                </c:pt>
                <c:pt idx="418">
                  <c:v>282432569.51299447</c:v>
                </c:pt>
                <c:pt idx="419">
                  <c:v>281645183.25081223</c:v>
                </c:pt>
                <c:pt idx="420">
                  <c:v>282975899.91646433</c:v>
                </c:pt>
                <c:pt idx="421">
                  <c:v>282975899.91646433</c:v>
                </c:pt>
                <c:pt idx="422">
                  <c:v>283056827.83430886</c:v>
                </c:pt>
                <c:pt idx="423">
                  <c:v>283056827.83430886</c:v>
                </c:pt>
                <c:pt idx="424">
                  <c:v>284564954.22832638</c:v>
                </c:pt>
                <c:pt idx="425">
                  <c:v>284564954.22832638</c:v>
                </c:pt>
                <c:pt idx="426">
                  <c:v>284645882.14617097</c:v>
                </c:pt>
                <c:pt idx="427">
                  <c:v>284137049.64382571</c:v>
                </c:pt>
                <c:pt idx="428">
                  <c:v>284645882.14617097</c:v>
                </c:pt>
                <c:pt idx="429">
                  <c:v>284137049.64382571</c:v>
                </c:pt>
                <c:pt idx="430">
                  <c:v>284217977.5616703</c:v>
                </c:pt>
                <c:pt idx="431">
                  <c:v>284217977.5616703</c:v>
                </c:pt>
                <c:pt idx="432">
                  <c:v>282975899.91646433</c:v>
                </c:pt>
                <c:pt idx="433">
                  <c:v>283056827.83430886</c:v>
                </c:pt>
                <c:pt idx="434">
                  <c:v>284564954.22832638</c:v>
                </c:pt>
                <c:pt idx="435">
                  <c:v>284645882.14617097</c:v>
                </c:pt>
                <c:pt idx="436">
                  <c:v>284137049.64382571</c:v>
                </c:pt>
                <c:pt idx="437">
                  <c:v>284217977.5616703</c:v>
                </c:pt>
                <c:pt idx="438">
                  <c:v>285976598.81182313</c:v>
                </c:pt>
                <c:pt idx="439">
                  <c:v>285976598.81182313</c:v>
                </c:pt>
                <c:pt idx="440">
                  <c:v>286057526.72966772</c:v>
                </c:pt>
                <c:pt idx="441">
                  <c:v>285548694.2273224</c:v>
                </c:pt>
                <c:pt idx="442">
                  <c:v>286057526.72966772</c:v>
                </c:pt>
                <c:pt idx="443">
                  <c:v>285548694.2273224</c:v>
                </c:pt>
                <c:pt idx="444">
                  <c:v>285629622.14516693</c:v>
                </c:pt>
                <c:pt idx="445">
                  <c:v>285629622.14516693</c:v>
                </c:pt>
                <c:pt idx="446">
                  <c:v>285976598.81182313</c:v>
                </c:pt>
                <c:pt idx="447">
                  <c:v>286057526.72966772</c:v>
                </c:pt>
                <c:pt idx="448">
                  <c:v>285548694.2273224</c:v>
                </c:pt>
                <c:pt idx="449">
                  <c:v>285629622.14516693</c:v>
                </c:pt>
                <c:pt idx="450">
                  <c:v>286405888.03643411</c:v>
                </c:pt>
                <c:pt idx="451">
                  <c:v>286405888.03643411</c:v>
                </c:pt>
                <c:pt idx="452">
                  <c:v>286486815.95427865</c:v>
                </c:pt>
                <c:pt idx="453">
                  <c:v>286486815.95427865</c:v>
                </c:pt>
                <c:pt idx="454">
                  <c:v>286405888.03643411</c:v>
                </c:pt>
                <c:pt idx="455">
                  <c:v>286486815.95427865</c:v>
                </c:pt>
                <c:pt idx="456">
                  <c:v>287554295.8133108</c:v>
                </c:pt>
                <c:pt idx="457">
                  <c:v>287635223.73115528</c:v>
                </c:pt>
                <c:pt idx="458">
                  <c:v>287554295.8133108</c:v>
                </c:pt>
                <c:pt idx="459">
                  <c:v>287635223.73115528</c:v>
                </c:pt>
                <c:pt idx="460">
                  <c:v>287554295.8133108</c:v>
                </c:pt>
                <c:pt idx="461">
                  <c:v>287635223.73115528</c:v>
                </c:pt>
                <c:pt idx="462">
                  <c:v>288381657.24794716</c:v>
                </c:pt>
                <c:pt idx="463">
                  <c:v>288462585.16579169</c:v>
                </c:pt>
                <c:pt idx="464">
                  <c:v>288381657.24794716</c:v>
                </c:pt>
                <c:pt idx="465">
                  <c:v>288462585.16579169</c:v>
                </c:pt>
                <c:pt idx="466">
                  <c:v>289530065.02482373</c:v>
                </c:pt>
                <c:pt idx="467">
                  <c:v>289610992.94266832</c:v>
                </c:pt>
                <c:pt idx="468">
                  <c:v>288381657.24794716</c:v>
                </c:pt>
                <c:pt idx="469">
                  <c:v>289530065.02482373</c:v>
                </c:pt>
                <c:pt idx="470">
                  <c:v>288462585.16579169</c:v>
                </c:pt>
                <c:pt idx="471">
                  <c:v>289610992.94266832</c:v>
                </c:pt>
                <c:pt idx="472">
                  <c:v>289793301.83144385</c:v>
                </c:pt>
                <c:pt idx="473">
                  <c:v>289530065.02482373</c:v>
                </c:pt>
                <c:pt idx="474">
                  <c:v>289610992.94266832</c:v>
                </c:pt>
                <c:pt idx="475">
                  <c:v>289793301.83144385</c:v>
                </c:pt>
                <c:pt idx="476">
                  <c:v>289874229.74928838</c:v>
                </c:pt>
                <c:pt idx="477">
                  <c:v>289874229.74928838</c:v>
                </c:pt>
                <c:pt idx="478">
                  <c:v>289793301.83144385</c:v>
                </c:pt>
                <c:pt idx="479">
                  <c:v>290941709.60832042</c:v>
                </c:pt>
                <c:pt idx="480">
                  <c:v>290941709.60832042</c:v>
                </c:pt>
                <c:pt idx="481">
                  <c:v>289874229.74928838</c:v>
                </c:pt>
                <c:pt idx="482">
                  <c:v>291022637.52616495</c:v>
                </c:pt>
                <c:pt idx="483">
                  <c:v>291022637.52616495</c:v>
                </c:pt>
                <c:pt idx="484">
                  <c:v>291139943.08983135</c:v>
                </c:pt>
                <c:pt idx="485">
                  <c:v>291139943.08983135</c:v>
                </c:pt>
                <c:pt idx="486">
                  <c:v>291220871.00767601</c:v>
                </c:pt>
                <c:pt idx="487">
                  <c:v>291220871.00767601</c:v>
                </c:pt>
                <c:pt idx="488">
                  <c:v>290941709.60832042</c:v>
                </c:pt>
                <c:pt idx="489">
                  <c:v>291022637.52616495</c:v>
                </c:pt>
                <c:pt idx="490">
                  <c:v>291139943.08983135</c:v>
                </c:pt>
                <c:pt idx="491">
                  <c:v>291220871.00767601</c:v>
                </c:pt>
                <c:pt idx="492">
                  <c:v>291370998.8329314</c:v>
                </c:pt>
                <c:pt idx="493">
                  <c:v>291370998.8329314</c:v>
                </c:pt>
                <c:pt idx="494">
                  <c:v>291451926.75077593</c:v>
                </c:pt>
                <c:pt idx="495">
                  <c:v>291451926.75077593</c:v>
                </c:pt>
                <c:pt idx="496">
                  <c:v>291370998.8329314</c:v>
                </c:pt>
                <c:pt idx="497">
                  <c:v>291451926.75077593</c:v>
                </c:pt>
                <c:pt idx="498">
                  <c:v>293115712.30134428</c:v>
                </c:pt>
                <c:pt idx="499">
                  <c:v>293196640.21918899</c:v>
                </c:pt>
                <c:pt idx="500">
                  <c:v>293115712.30134428</c:v>
                </c:pt>
                <c:pt idx="501">
                  <c:v>293196640.21918899</c:v>
                </c:pt>
                <c:pt idx="502">
                  <c:v>293346768.04444438</c:v>
                </c:pt>
                <c:pt idx="503">
                  <c:v>293346768.04444438</c:v>
                </c:pt>
                <c:pt idx="504">
                  <c:v>293427695.96228898</c:v>
                </c:pt>
                <c:pt idx="505">
                  <c:v>293427695.96228898</c:v>
                </c:pt>
                <c:pt idx="506">
                  <c:v>293115712.30134428</c:v>
                </c:pt>
                <c:pt idx="507">
                  <c:v>293196640.21918899</c:v>
                </c:pt>
                <c:pt idx="508">
                  <c:v>293346768.04444438</c:v>
                </c:pt>
                <c:pt idx="509">
                  <c:v>293427695.96228898</c:v>
                </c:pt>
                <c:pt idx="510">
                  <c:v>294527356.88484108</c:v>
                </c:pt>
                <c:pt idx="511">
                  <c:v>294608284.80268568</c:v>
                </c:pt>
                <c:pt idx="512">
                  <c:v>294527356.88484108</c:v>
                </c:pt>
                <c:pt idx="513">
                  <c:v>294608284.80268568</c:v>
                </c:pt>
                <c:pt idx="514">
                  <c:v>294758412.62794113</c:v>
                </c:pt>
                <c:pt idx="515">
                  <c:v>294527356.88484108</c:v>
                </c:pt>
                <c:pt idx="516">
                  <c:v>294839340.54578561</c:v>
                </c:pt>
                <c:pt idx="517">
                  <c:v>294608284.80268568</c:v>
                </c:pt>
                <c:pt idx="518">
                  <c:v>294956646.10945207</c:v>
                </c:pt>
                <c:pt idx="519">
                  <c:v>294758412.62794113</c:v>
                </c:pt>
                <c:pt idx="520">
                  <c:v>295037574.02729666</c:v>
                </c:pt>
                <c:pt idx="521">
                  <c:v>294839340.54578561</c:v>
                </c:pt>
                <c:pt idx="522">
                  <c:v>294956646.10945207</c:v>
                </c:pt>
                <c:pt idx="523">
                  <c:v>295037574.02729666</c:v>
                </c:pt>
                <c:pt idx="524">
                  <c:v>294758412.62794113</c:v>
                </c:pt>
                <c:pt idx="525">
                  <c:v>294839340.54578561</c:v>
                </c:pt>
                <c:pt idx="526">
                  <c:v>294956646.10945207</c:v>
                </c:pt>
                <c:pt idx="527">
                  <c:v>295037574.02729666</c:v>
                </c:pt>
                <c:pt idx="528">
                  <c:v>296932415.32096499</c:v>
                </c:pt>
                <c:pt idx="529">
                  <c:v>296932415.32096499</c:v>
                </c:pt>
                <c:pt idx="530">
                  <c:v>297013343.23880959</c:v>
                </c:pt>
                <c:pt idx="531">
                  <c:v>297013343.23880959</c:v>
                </c:pt>
                <c:pt idx="532">
                  <c:v>296932415.32096499</c:v>
                </c:pt>
                <c:pt idx="533">
                  <c:v>297013343.23880959</c:v>
                </c:pt>
                <c:pt idx="534">
                  <c:v>298344059.90446174</c:v>
                </c:pt>
                <c:pt idx="535">
                  <c:v>298344059.90446174</c:v>
                </c:pt>
                <c:pt idx="536">
                  <c:v>298424987.82230633</c:v>
                </c:pt>
                <c:pt idx="537">
                  <c:v>298424987.82230633</c:v>
                </c:pt>
                <c:pt idx="538">
                  <c:v>298344059.90446174</c:v>
                </c:pt>
                <c:pt idx="539">
                  <c:v>298424987.82230633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A-4226-B3C0-BA0318B2C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6398800"/>
        <c:axId val="4463817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Chart_Data!$A$3</c15:sqref>
                        </c15:formulaRef>
                      </c:ext>
                    </c:extLst>
                    <c:strCache>
                      <c:ptCount val="1"/>
                      <c:pt idx="0">
                        <c:v>Combination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Chart_Data!$A$4:$A$543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519</c:v>
                      </c:pt>
                      <c:pt idx="519">
                        <c:v>520</c:v>
                      </c:pt>
                      <c:pt idx="520">
                        <c:v>521</c:v>
                      </c:pt>
                      <c:pt idx="521">
                        <c:v>522</c:v>
                      </c:pt>
                      <c:pt idx="522">
                        <c:v>523</c:v>
                      </c:pt>
                      <c:pt idx="523">
                        <c:v>524</c:v>
                      </c:pt>
                      <c:pt idx="524">
                        <c:v>525</c:v>
                      </c:pt>
                      <c:pt idx="525">
                        <c:v>526</c:v>
                      </c:pt>
                      <c:pt idx="526">
                        <c:v>527</c:v>
                      </c:pt>
                      <c:pt idx="527">
                        <c:v>528</c:v>
                      </c:pt>
                      <c:pt idx="528">
                        <c:v>529</c:v>
                      </c:pt>
                      <c:pt idx="529">
                        <c:v>530</c:v>
                      </c:pt>
                      <c:pt idx="530">
                        <c:v>531</c:v>
                      </c:pt>
                      <c:pt idx="531">
                        <c:v>532</c:v>
                      </c:pt>
                      <c:pt idx="532">
                        <c:v>533</c:v>
                      </c:pt>
                      <c:pt idx="533">
                        <c:v>534</c:v>
                      </c:pt>
                      <c:pt idx="534">
                        <c:v>535</c:v>
                      </c:pt>
                      <c:pt idx="535">
                        <c:v>536</c:v>
                      </c:pt>
                      <c:pt idx="536">
                        <c:v>537</c:v>
                      </c:pt>
                      <c:pt idx="537">
                        <c:v>538</c:v>
                      </c:pt>
                      <c:pt idx="538">
                        <c:v>539</c:v>
                      </c:pt>
                      <c:pt idx="539">
                        <c:v>540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371A-4226-B3C0-BA0318B2CF1C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Chart_Data!$C$3</c15:sqref>
                        </c15:formulaRef>
                      </c:ext>
                    </c:extLst>
                    <c:strCache>
                      <c:ptCount val="1"/>
                      <c:pt idx="0">
                        <c:v>Total Cost (LKR Millions)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Chart_Data!$C$4:$C$543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2126.8844247696593</c:v>
                      </c:pt>
                      <c:pt idx="1">
                        <c:v>2127.3576247696592</c:v>
                      </c:pt>
                      <c:pt idx="2">
                        <c:v>2127.5634291600309</c:v>
                      </c:pt>
                      <c:pt idx="3">
                        <c:v>2128.0366291600308</c:v>
                      </c:pt>
                      <c:pt idx="4">
                        <c:v>2131.3564247696595</c:v>
                      </c:pt>
                      <c:pt idx="5">
                        <c:v>2132.0354291600306</c:v>
                      </c:pt>
                      <c:pt idx="6">
                        <c:v>2145.1926987046154</c:v>
                      </c:pt>
                      <c:pt idx="7">
                        <c:v>2145.871703094987</c:v>
                      </c:pt>
                      <c:pt idx="8">
                        <c:v>2147.5480987046158</c:v>
                      </c:pt>
                      <c:pt idx="9">
                        <c:v>2148.2271030949869</c:v>
                      </c:pt>
                      <c:pt idx="10">
                        <c:v>2151.7006987046157</c:v>
                      </c:pt>
                      <c:pt idx="11">
                        <c:v>2152.3797030949868</c:v>
                      </c:pt>
                      <c:pt idx="12">
                        <c:v>2155.7838255377642</c:v>
                      </c:pt>
                      <c:pt idx="13">
                        <c:v>2156.4628299281349</c:v>
                      </c:pt>
                      <c:pt idx="14">
                        <c:v>2158.1392255377641</c:v>
                      </c:pt>
                      <c:pt idx="15">
                        <c:v>2158.8182299281348</c:v>
                      </c:pt>
                      <c:pt idx="16">
                        <c:v>2158.7912913973923</c:v>
                      </c:pt>
                      <c:pt idx="17">
                        <c:v>2159.2826913973922</c:v>
                      </c:pt>
                      <c:pt idx="18">
                        <c:v>2159.4702957877626</c:v>
                      </c:pt>
                      <c:pt idx="19">
                        <c:v>2159.9616957877624</c:v>
                      </c:pt>
                      <c:pt idx="20">
                        <c:v>2162.291825537764</c:v>
                      </c:pt>
                      <c:pt idx="21">
                        <c:v>2162.9708299281351</c:v>
                      </c:pt>
                      <c:pt idx="22">
                        <c:v>2163.4352913973921</c:v>
                      </c:pt>
                      <c:pt idx="23">
                        <c:v>2164.1142957877628</c:v>
                      </c:pt>
                      <c:pt idx="24">
                        <c:v>2167.2125164816498</c:v>
                      </c:pt>
                      <c:pt idx="25">
                        <c:v>2167.7221164816497</c:v>
                      </c:pt>
                      <c:pt idx="26">
                        <c:v>2167.8915208720209</c:v>
                      </c:pt>
                      <c:pt idx="27">
                        <c:v>2168.4011208720208</c:v>
                      </c:pt>
                      <c:pt idx="28">
                        <c:v>2172.0285164816501</c:v>
                      </c:pt>
                      <c:pt idx="29">
                        <c:v>2172.7075208720207</c:v>
                      </c:pt>
                      <c:pt idx="30">
                        <c:v>2174.0920994727203</c:v>
                      </c:pt>
                      <c:pt idx="31">
                        <c:v>2174.5834994727202</c:v>
                      </c:pt>
                      <c:pt idx="32">
                        <c:v>2174.7711038630914</c:v>
                      </c:pt>
                      <c:pt idx="33">
                        <c:v>2175.2625038630913</c:v>
                      </c:pt>
                      <c:pt idx="34">
                        <c:v>2178.7360994727201</c:v>
                      </c:pt>
                      <c:pt idx="35">
                        <c:v>2179.4151038630916</c:v>
                      </c:pt>
                      <c:pt idx="36">
                        <c:v>2183.6567904166059</c:v>
                      </c:pt>
                      <c:pt idx="37">
                        <c:v>2184.1663904166057</c:v>
                      </c:pt>
                      <c:pt idx="38">
                        <c:v>2184.3357948069774</c:v>
                      </c:pt>
                      <c:pt idx="39">
                        <c:v>2184.8453948069773</c:v>
                      </c:pt>
                      <c:pt idx="40">
                        <c:v>2185.8266921654958</c:v>
                      </c:pt>
                      <c:pt idx="41">
                        <c:v>2186.3180921654957</c:v>
                      </c:pt>
                      <c:pt idx="42">
                        <c:v>2186.5056965558674</c:v>
                      </c:pt>
                      <c:pt idx="43">
                        <c:v>2186.9970965558673</c:v>
                      </c:pt>
                      <c:pt idx="44">
                        <c:v>2188.4727904166061</c:v>
                      </c:pt>
                      <c:pt idx="45">
                        <c:v>2189.1517948069773</c:v>
                      </c:pt>
                      <c:pt idx="46">
                        <c:v>2190.4706921654961</c:v>
                      </c:pt>
                      <c:pt idx="47">
                        <c:v>2191.1496965558672</c:v>
                      </c:pt>
                      <c:pt idx="48">
                        <c:v>2192.7775275721092</c:v>
                      </c:pt>
                      <c:pt idx="49">
                        <c:v>2193.2689275721091</c:v>
                      </c:pt>
                      <c:pt idx="50">
                        <c:v>2193.4565319624799</c:v>
                      </c:pt>
                      <c:pt idx="51">
                        <c:v>2194.2479172497542</c:v>
                      </c:pt>
                      <c:pt idx="52">
                        <c:v>2193.9479319624802</c:v>
                      </c:pt>
                      <c:pt idx="53">
                        <c:v>2194.7575172497545</c:v>
                      </c:pt>
                      <c:pt idx="54">
                        <c:v>2194.9269216401258</c:v>
                      </c:pt>
                      <c:pt idx="55">
                        <c:v>2195.4365216401256</c:v>
                      </c:pt>
                      <c:pt idx="56">
                        <c:v>2197.2553831093828</c:v>
                      </c:pt>
                      <c:pt idx="57">
                        <c:v>2197.4215275721094</c:v>
                      </c:pt>
                      <c:pt idx="58">
                        <c:v>2197.934387499753</c:v>
                      </c:pt>
                      <c:pt idx="59">
                        <c:v>2198.1005319624801</c:v>
                      </c:pt>
                      <c:pt idx="60">
                        <c:v>2199.0639172497545</c:v>
                      </c:pt>
                      <c:pt idx="61">
                        <c:v>2199.6471831093827</c:v>
                      </c:pt>
                      <c:pt idx="62">
                        <c:v>2199.7429216401256</c:v>
                      </c:pt>
                      <c:pt idx="63">
                        <c:v>2200.3261874997529</c:v>
                      </c:pt>
                      <c:pt idx="64">
                        <c:v>2204.1073831093827</c:v>
                      </c:pt>
                      <c:pt idx="65">
                        <c:v>2204.7863874997529</c:v>
                      </c:pt>
                      <c:pt idx="66">
                        <c:v>2211.0858015070653</c:v>
                      </c:pt>
                      <c:pt idx="67">
                        <c:v>2211.764805897436</c:v>
                      </c:pt>
                      <c:pt idx="68">
                        <c:v>2212.5561911847103</c:v>
                      </c:pt>
                      <c:pt idx="69">
                        <c:v>2213.2351955750823</c:v>
                      </c:pt>
                      <c:pt idx="70">
                        <c:v>2213.4594015070652</c:v>
                      </c:pt>
                      <c:pt idx="71">
                        <c:v>2214.1384058974363</c:v>
                      </c:pt>
                      <c:pt idx="72">
                        <c:v>2214.9479911847106</c:v>
                      </c:pt>
                      <c:pt idx="73">
                        <c:v>2215.6269955750822</c:v>
                      </c:pt>
                      <c:pt idx="74">
                        <c:v>2217.7658015070651</c:v>
                      </c:pt>
                      <c:pt idx="75">
                        <c:v>2218.4448058974363</c:v>
                      </c:pt>
                      <c:pt idx="76">
                        <c:v>2219.4081911847106</c:v>
                      </c:pt>
                      <c:pt idx="77">
                        <c:v>2220.0871955750822</c:v>
                      </c:pt>
                      <c:pt idx="78">
                        <c:v>2222.8203941998408</c:v>
                      </c:pt>
                      <c:pt idx="79">
                        <c:v>2224.2907838774872</c:v>
                      </c:pt>
                      <c:pt idx="80">
                        <c:v>2225.1939941998412</c:v>
                      </c:pt>
                      <c:pt idx="81">
                        <c:v>2225.3633985902125</c:v>
                      </c:pt>
                      <c:pt idx="82">
                        <c:v>2225.8729985902123</c:v>
                      </c:pt>
                      <c:pt idx="83">
                        <c:v>2226.6825838774871</c:v>
                      </c:pt>
                      <c:pt idx="84">
                        <c:v>2226.8337882678575</c:v>
                      </c:pt>
                      <c:pt idx="85">
                        <c:v>2227.3615882678578</c:v>
                      </c:pt>
                      <c:pt idx="86">
                        <c:v>2229.5003941998411</c:v>
                      </c:pt>
                      <c:pt idx="87">
                        <c:v>2230.1793985902123</c:v>
                      </c:pt>
                      <c:pt idx="88">
                        <c:v>2231.1427838774871</c:v>
                      </c:pt>
                      <c:pt idx="89">
                        <c:v>2231.2416192840992</c:v>
                      </c:pt>
                      <c:pt idx="90">
                        <c:v>2231.8217882678578</c:v>
                      </c:pt>
                      <c:pt idx="91">
                        <c:v>2233.6334192840991</c:v>
                      </c:pt>
                      <c:pt idx="92">
                        <c:v>2233.7846236744708</c:v>
                      </c:pt>
                      <c:pt idx="93">
                        <c:v>2234.3124236744711</c:v>
                      </c:pt>
                      <c:pt idx="94">
                        <c:v>2238.0936192840991</c:v>
                      </c:pt>
                      <c:pt idx="95">
                        <c:v>2238.0538958262537</c:v>
                      </c:pt>
                      <c:pt idx="96">
                        <c:v>2238.7726236744711</c:v>
                      </c:pt>
                      <c:pt idx="97">
                        <c:v>2238.563495826254</c:v>
                      </c:pt>
                      <c:pt idx="98">
                        <c:v>2238.7329002166248</c:v>
                      </c:pt>
                      <c:pt idx="99">
                        <c:v>2239.2425002166246</c:v>
                      </c:pt>
                      <c:pt idx="100">
                        <c:v>2242.8698958262539</c:v>
                      </c:pt>
                      <c:pt idx="101">
                        <c:v>2243.5489002166246</c:v>
                      </c:pt>
                      <c:pt idx="102">
                        <c:v>2249.5498932190558</c:v>
                      </c:pt>
                      <c:pt idx="103">
                        <c:v>2250.0776932190556</c:v>
                      </c:pt>
                      <c:pt idx="104">
                        <c:v>2250.2288976094264</c:v>
                      </c:pt>
                      <c:pt idx="105">
                        <c:v>2250.7566976094263</c:v>
                      </c:pt>
                      <c:pt idx="106">
                        <c:v>2254.5378932190556</c:v>
                      </c:pt>
                      <c:pt idx="107">
                        <c:v>2254.4981697612093</c:v>
                      </c:pt>
                      <c:pt idx="108">
                        <c:v>2255.2168976094267</c:v>
                      </c:pt>
                      <c:pt idx="109">
                        <c:v>2255.0077697612096</c:v>
                      </c:pt>
                      <c:pt idx="110">
                        <c:v>2255.1771741515809</c:v>
                      </c:pt>
                      <c:pt idx="111">
                        <c:v>2255.6867741515807</c:v>
                      </c:pt>
                      <c:pt idx="112">
                        <c:v>2259.3141697612095</c:v>
                      </c:pt>
                      <c:pt idx="113">
                        <c:v>2259.9931741515807</c:v>
                      </c:pt>
                      <c:pt idx="114">
                        <c:v>2263.1484859118314</c:v>
                      </c:pt>
                      <c:pt idx="115">
                        <c:v>2263.8274903022025</c:v>
                      </c:pt>
                      <c:pt idx="116">
                        <c:v>2265.5584859118312</c:v>
                      </c:pt>
                      <c:pt idx="117">
                        <c:v>2266.2374903022028</c:v>
                      </c:pt>
                      <c:pt idx="118">
                        <c:v>2268.0967624539853</c:v>
                      </c:pt>
                      <c:pt idx="119">
                        <c:v>2268.7757668443564</c:v>
                      </c:pt>
                      <c:pt idx="120">
                        <c:v>2270.1724859118312</c:v>
                      </c:pt>
                      <c:pt idx="121">
                        <c:v>2269.746858847258</c:v>
                      </c:pt>
                      <c:pt idx="122">
                        <c:v>2270.8514903022028</c:v>
                      </c:pt>
                      <c:pt idx="123">
                        <c:v>2270.4885624539852</c:v>
                      </c:pt>
                      <c:pt idx="124">
                        <c:v>2270.42586323763</c:v>
                      </c:pt>
                      <c:pt idx="125">
                        <c:v>2271.1675668443563</c:v>
                      </c:pt>
                      <c:pt idx="126">
                        <c:v>2272.1386588472583</c:v>
                      </c:pt>
                      <c:pt idx="127">
                        <c:v>2272.8176632376299</c:v>
                      </c:pt>
                      <c:pt idx="128">
                        <c:v>2274.9487624539852</c:v>
                      </c:pt>
                      <c:pt idx="129">
                        <c:v>2275.6277668443568</c:v>
                      </c:pt>
                      <c:pt idx="130">
                        <c:v>2276.5988588472583</c:v>
                      </c:pt>
                      <c:pt idx="131">
                        <c:v>2276.5179875382437</c:v>
                      </c:pt>
                      <c:pt idx="132">
                        <c:v>2277.2778632376298</c:v>
                      </c:pt>
                      <c:pt idx="133">
                        <c:v>2277.1969919286153</c:v>
                      </c:pt>
                      <c:pt idx="134">
                        <c:v>2277.5327448895773</c:v>
                      </c:pt>
                      <c:pt idx="135">
                        <c:v>2278.0605448895776</c:v>
                      </c:pt>
                      <c:pt idx="136">
                        <c:v>2278.2117492799493</c:v>
                      </c:pt>
                      <c:pt idx="137">
                        <c:v>2278.927987538244</c:v>
                      </c:pt>
                      <c:pt idx="138">
                        <c:v>2278.7395492799492</c:v>
                      </c:pt>
                      <c:pt idx="139">
                        <c:v>2279.6069919286151</c:v>
                      </c:pt>
                      <c:pt idx="140">
                        <c:v>2282.5207448895776</c:v>
                      </c:pt>
                      <c:pt idx="141">
                        <c:v>2283.5419875382436</c:v>
                      </c:pt>
                      <c:pt idx="142">
                        <c:v>2283.1997492799492</c:v>
                      </c:pt>
                      <c:pt idx="143">
                        <c:v>2284.2209919286151</c:v>
                      </c:pt>
                      <c:pt idx="144">
                        <c:v>2288.0551327822145</c:v>
                      </c:pt>
                      <c:pt idx="145">
                        <c:v>2288.5829327822148</c:v>
                      </c:pt>
                      <c:pt idx="146">
                        <c:v>2288.734137172587</c:v>
                      </c:pt>
                      <c:pt idx="147">
                        <c:v>2289.2619371725868</c:v>
                      </c:pt>
                      <c:pt idx="148">
                        <c:v>2293.0431327822148</c:v>
                      </c:pt>
                      <c:pt idx="149">
                        <c:v>2293.7221371725868</c:v>
                      </c:pt>
                      <c:pt idx="150">
                        <c:v>2294.8262614732002</c:v>
                      </c:pt>
                      <c:pt idx="151">
                        <c:v>2295.3722614732005</c:v>
                      </c:pt>
                      <c:pt idx="152">
                        <c:v>2295.5052658635723</c:v>
                      </c:pt>
                      <c:pt idx="153">
                        <c:v>2296.0512658635721</c:v>
                      </c:pt>
                      <c:pt idx="154">
                        <c:v>2295.8410188245343</c:v>
                      </c:pt>
                      <c:pt idx="155">
                        <c:v>2296.5200232149059</c:v>
                      </c:pt>
                      <c:pt idx="156">
                        <c:v>2298.2510188245346</c:v>
                      </c:pt>
                      <c:pt idx="157">
                        <c:v>2298.9300232149058</c:v>
                      </c:pt>
                      <c:pt idx="158">
                        <c:v>2299.9862614732001</c:v>
                      </c:pt>
                      <c:pt idx="159">
                        <c:v>2299.7897254749905</c:v>
                      </c:pt>
                      <c:pt idx="160">
                        <c:v>2300.6652658635721</c:v>
                      </c:pt>
                      <c:pt idx="161">
                        <c:v>2300.3175254749904</c:v>
                      </c:pt>
                      <c:pt idx="162">
                        <c:v>2300.4687298653621</c:v>
                      </c:pt>
                      <c:pt idx="163">
                        <c:v>2300.9965298653624</c:v>
                      </c:pt>
                      <c:pt idx="164">
                        <c:v>2302.8650188245342</c:v>
                      </c:pt>
                      <c:pt idx="165">
                        <c:v>2303.5440232149058</c:v>
                      </c:pt>
                      <c:pt idx="166">
                        <c:v>2304.7777254749903</c:v>
                      </c:pt>
                      <c:pt idx="167">
                        <c:v>2305.4567298653624</c:v>
                      </c:pt>
                      <c:pt idx="168">
                        <c:v>2306.5608541659758</c:v>
                      </c:pt>
                      <c:pt idx="169">
                        <c:v>2306.4321456576818</c:v>
                      </c:pt>
                      <c:pt idx="170">
                        <c:v>2307.1068541659756</c:v>
                      </c:pt>
                      <c:pt idx="171">
                        <c:v>2307.2398585563469</c:v>
                      </c:pt>
                      <c:pt idx="172">
                        <c:v>2307.1111500480538</c:v>
                      </c:pt>
                      <c:pt idx="173">
                        <c:v>2307.7858585563467</c:v>
                      </c:pt>
                      <c:pt idx="174">
                        <c:v>2307.5756115173103</c:v>
                      </c:pt>
                      <c:pt idx="175">
                        <c:v>2308.2109505592484</c:v>
                      </c:pt>
                      <c:pt idx="176">
                        <c:v>2308.7569505592483</c:v>
                      </c:pt>
                      <c:pt idx="177">
                        <c:v>2308.8899549496205</c:v>
                      </c:pt>
                      <c:pt idx="178">
                        <c:v>2308.8421456576821</c:v>
                      </c:pt>
                      <c:pt idx="179">
                        <c:v>2309.4359549496203</c:v>
                      </c:pt>
                      <c:pt idx="180">
                        <c:v>2309.5211500480536</c:v>
                      </c:pt>
                      <c:pt idx="181">
                        <c:v>2309.9856115173102</c:v>
                      </c:pt>
                      <c:pt idx="182">
                        <c:v>2310.1186159076815</c:v>
                      </c:pt>
                      <c:pt idx="183">
                        <c:v>2310.6646159076813</c:v>
                      </c:pt>
                      <c:pt idx="184">
                        <c:v>2311.7208541659757</c:v>
                      </c:pt>
                      <c:pt idx="185">
                        <c:v>2312.3998585563468</c:v>
                      </c:pt>
                      <c:pt idx="186">
                        <c:v>2313.3709505592483</c:v>
                      </c:pt>
                      <c:pt idx="187">
                        <c:v>2313.4561456576821</c:v>
                      </c:pt>
                      <c:pt idx="188">
                        <c:v>2314.0499549496203</c:v>
                      </c:pt>
                      <c:pt idx="189">
                        <c:v>2314.1351500480537</c:v>
                      </c:pt>
                      <c:pt idx="190">
                        <c:v>2314.5996115173102</c:v>
                      </c:pt>
                      <c:pt idx="191">
                        <c:v>2315.2786159076813</c:v>
                      </c:pt>
                      <c:pt idx="192">
                        <c:v>2315.9968366015682</c:v>
                      </c:pt>
                      <c:pt idx="193">
                        <c:v>2318.4250366015681</c:v>
                      </c:pt>
                      <c:pt idx="194">
                        <c:v>2318.5398409919389</c:v>
                      </c:pt>
                      <c:pt idx="195">
                        <c:v>2319.1040409919392</c:v>
                      </c:pt>
                      <c:pt idx="196">
                        <c:v>2323.1928366015682</c:v>
                      </c:pt>
                      <c:pt idx="197">
                        <c:v>2323.8718409919393</c:v>
                      </c:pt>
                      <c:pt idx="198">
                        <c:v>2324.7404195926392</c:v>
                      </c:pt>
                      <c:pt idx="199">
                        <c:v>2325.2864195926395</c:v>
                      </c:pt>
                      <c:pt idx="200">
                        <c:v>2325.4194239830099</c:v>
                      </c:pt>
                      <c:pt idx="201">
                        <c:v>2325.9654239830097</c:v>
                      </c:pt>
                      <c:pt idx="202">
                        <c:v>2326.5192244942054</c:v>
                      </c:pt>
                      <c:pt idx="203">
                        <c:v>2327.1982288845761</c:v>
                      </c:pt>
                      <c:pt idx="204">
                        <c:v>2328.9474244942053</c:v>
                      </c:pt>
                      <c:pt idx="205">
                        <c:v>2329.6264288845764</c:v>
                      </c:pt>
                      <c:pt idx="206">
                        <c:v>2329.9004195926395</c:v>
                      </c:pt>
                      <c:pt idx="207">
                        <c:v>2330.5794239830097</c:v>
                      </c:pt>
                      <c:pt idx="208">
                        <c:v>2333.7152244942054</c:v>
                      </c:pt>
                      <c:pt idx="209">
                        <c:v>2334.3942288845765</c:v>
                      </c:pt>
                      <c:pt idx="210">
                        <c:v>2334.3051105365244</c:v>
                      </c:pt>
                      <c:pt idx="211">
                        <c:v>2334.8693105365242</c:v>
                      </c:pt>
                      <c:pt idx="212">
                        <c:v>2334.9841149268959</c:v>
                      </c:pt>
                      <c:pt idx="213">
                        <c:v>2335.5483149268962</c:v>
                      </c:pt>
                      <c:pt idx="214">
                        <c:v>2336.4750122854152</c:v>
                      </c:pt>
                      <c:pt idx="215">
                        <c:v>2337.0210122854151</c:v>
                      </c:pt>
                      <c:pt idx="216">
                        <c:v>2337.1540166757864</c:v>
                      </c:pt>
                      <c:pt idx="217">
                        <c:v>2337.7000166757866</c:v>
                      </c:pt>
                      <c:pt idx="218">
                        <c:v>2339.6371105365242</c:v>
                      </c:pt>
                      <c:pt idx="219">
                        <c:v>2340.3161149268963</c:v>
                      </c:pt>
                      <c:pt idx="220">
                        <c:v>2340.117817186981</c:v>
                      </c:pt>
                      <c:pt idx="221">
                        <c:v>2340.6820171869813</c:v>
                      </c:pt>
                      <c:pt idx="222">
                        <c:v>2340.7968215773526</c:v>
                      </c:pt>
                      <c:pt idx="223">
                        <c:v>2341.3610215773524</c:v>
                      </c:pt>
                      <c:pt idx="224">
                        <c:v>2341.6350122854151</c:v>
                      </c:pt>
                      <c:pt idx="225">
                        <c:v>2342.3140166757867</c:v>
                      </c:pt>
                      <c:pt idx="226">
                        <c:v>2343.4258476920272</c:v>
                      </c:pt>
                      <c:pt idx="227">
                        <c:v>2343.971847692027</c:v>
                      </c:pt>
                      <c:pt idx="228">
                        <c:v>2344.1048520823988</c:v>
                      </c:pt>
                      <c:pt idx="229">
                        <c:v>2344.8962373696731</c:v>
                      </c:pt>
                      <c:pt idx="230">
                        <c:v>2344.6508520823991</c:v>
                      </c:pt>
                      <c:pt idx="231">
                        <c:v>2345.4498171869814</c:v>
                      </c:pt>
                      <c:pt idx="232">
                        <c:v>2345.4604373696734</c:v>
                      </c:pt>
                      <c:pt idx="233">
                        <c:v>2345.5752417600443</c:v>
                      </c:pt>
                      <c:pt idx="234">
                        <c:v>2346.1288215773525</c:v>
                      </c:pt>
                      <c:pt idx="235">
                        <c:v>2346.1394417600441</c:v>
                      </c:pt>
                      <c:pt idx="236">
                        <c:v>2347.9037032293004</c:v>
                      </c:pt>
                      <c:pt idx="237">
                        <c:v>2348.5827076196715</c:v>
                      </c:pt>
                      <c:pt idx="238">
                        <c:v>2348.5858476920271</c:v>
                      </c:pt>
                      <c:pt idx="239">
                        <c:v>2349.2648520823991</c:v>
                      </c:pt>
                      <c:pt idx="240">
                        <c:v>2350.2282373696735</c:v>
                      </c:pt>
                      <c:pt idx="241">
                        <c:v>2350.3501032293007</c:v>
                      </c:pt>
                      <c:pt idx="242">
                        <c:v>2350.9072417600441</c:v>
                      </c:pt>
                      <c:pt idx="243">
                        <c:v>2351.0291076196713</c:v>
                      </c:pt>
                      <c:pt idx="244">
                        <c:v>2355.2717032293003</c:v>
                      </c:pt>
                      <c:pt idx="245">
                        <c:v>2355.9507076196714</c:v>
                      </c:pt>
                      <c:pt idx="246">
                        <c:v>2361.7341216269838</c:v>
                      </c:pt>
                      <c:pt idx="247">
                        <c:v>2362.4131260173544</c:v>
                      </c:pt>
                      <c:pt idx="248">
                        <c:v>2363.2045113046292</c:v>
                      </c:pt>
                      <c:pt idx="249">
                        <c:v>2363.8835156950017</c:v>
                      </c:pt>
                      <c:pt idx="250">
                        <c:v>2364.1623216269836</c:v>
                      </c:pt>
                      <c:pt idx="251">
                        <c:v>2364.8413260173543</c:v>
                      </c:pt>
                      <c:pt idx="252">
                        <c:v>2365.6509113046295</c:v>
                      </c:pt>
                      <c:pt idx="253">
                        <c:v>2366.3299156950015</c:v>
                      </c:pt>
                      <c:pt idx="254">
                        <c:v>2368.9301216269837</c:v>
                      </c:pt>
                      <c:pt idx="255">
                        <c:v>2369.6091260173544</c:v>
                      </c:pt>
                      <c:pt idx="256">
                        <c:v>2370.5725113046292</c:v>
                      </c:pt>
                      <c:pt idx="257">
                        <c:v>2371.2515156950017</c:v>
                      </c:pt>
                      <c:pt idx="258">
                        <c:v>2373.4687143197593</c:v>
                      </c:pt>
                      <c:pt idx="259">
                        <c:v>2374.1477187101309</c:v>
                      </c:pt>
                      <c:pt idx="260">
                        <c:v>2374.9391039974048</c:v>
                      </c:pt>
                      <c:pt idx="261">
                        <c:v>2375.8969143197592</c:v>
                      </c:pt>
                      <c:pt idx="262">
                        <c:v>2376.5759187101307</c:v>
                      </c:pt>
                      <c:pt idx="263">
                        <c:v>2377.3855039974046</c:v>
                      </c:pt>
                      <c:pt idx="264">
                        <c:v>2377.482108387776</c:v>
                      </c:pt>
                      <c:pt idx="265">
                        <c:v>2378.0645083877757</c:v>
                      </c:pt>
                      <c:pt idx="266">
                        <c:v>2380.6647143197592</c:v>
                      </c:pt>
                      <c:pt idx="267">
                        <c:v>2381.3437187101308</c:v>
                      </c:pt>
                      <c:pt idx="268">
                        <c:v>2382.3071039974047</c:v>
                      </c:pt>
                      <c:pt idx="269">
                        <c:v>2381.8899394040182</c:v>
                      </c:pt>
                      <c:pt idx="270">
                        <c:v>2382.9861083877759</c:v>
                      </c:pt>
                      <c:pt idx="271">
                        <c:v>2382.5689437943897</c:v>
                      </c:pt>
                      <c:pt idx="272">
                        <c:v>2384.336339404018</c:v>
                      </c:pt>
                      <c:pt idx="273">
                        <c:v>2385.0153437943895</c:v>
                      </c:pt>
                      <c:pt idx="274">
                        <c:v>2389.2579394040181</c:v>
                      </c:pt>
                      <c:pt idx="275">
                        <c:v>2388.7022159461721</c:v>
                      </c:pt>
                      <c:pt idx="276">
                        <c:v>2389.9369437943897</c:v>
                      </c:pt>
                      <c:pt idx="277">
                        <c:v>2389.2664159461724</c:v>
                      </c:pt>
                      <c:pt idx="278">
                        <c:v>2389.3812203365428</c:v>
                      </c:pt>
                      <c:pt idx="279">
                        <c:v>2389.9454203365426</c:v>
                      </c:pt>
                      <c:pt idx="280">
                        <c:v>2394.034215946172</c:v>
                      </c:pt>
                      <c:pt idx="281">
                        <c:v>2394.7132203365427</c:v>
                      </c:pt>
                      <c:pt idx="282">
                        <c:v>2400.1982133389738</c:v>
                      </c:pt>
                      <c:pt idx="283">
                        <c:v>2400.780613338974</c:v>
                      </c:pt>
                      <c:pt idx="284">
                        <c:v>2400.8772177293458</c:v>
                      </c:pt>
                      <c:pt idx="285">
                        <c:v>2401.4596177293456</c:v>
                      </c:pt>
                      <c:pt idx="286">
                        <c:v>2405.7022133389742</c:v>
                      </c:pt>
                      <c:pt idx="287">
                        <c:v>2405.1464898811282</c:v>
                      </c:pt>
                      <c:pt idx="288">
                        <c:v>2406.3812177293457</c:v>
                      </c:pt>
                      <c:pt idx="289">
                        <c:v>2405.7106898811285</c:v>
                      </c:pt>
                      <c:pt idx="290">
                        <c:v>2405.8254942714993</c:v>
                      </c:pt>
                      <c:pt idx="291">
                        <c:v>2406.3896942714991</c:v>
                      </c:pt>
                      <c:pt idx="292">
                        <c:v>2407.8263953595565</c:v>
                      </c:pt>
                      <c:pt idx="293">
                        <c:v>2408.5053997499281</c:v>
                      </c:pt>
                      <c:pt idx="294">
                        <c:v>2410.4784898811281</c:v>
                      </c:pt>
                      <c:pt idx="295">
                        <c:v>2410.2363953595568</c:v>
                      </c:pt>
                      <c:pt idx="296">
                        <c:v>2411.1574942714992</c:v>
                      </c:pt>
                      <c:pt idx="297">
                        <c:v>2410.9153997499279</c:v>
                      </c:pt>
                      <c:pt idx="298">
                        <c:v>2413.7968060317503</c:v>
                      </c:pt>
                      <c:pt idx="299">
                        <c:v>2414.475810422121</c:v>
                      </c:pt>
                      <c:pt idx="300">
                        <c:v>2414.8503953595568</c:v>
                      </c:pt>
                      <c:pt idx="301">
                        <c:v>2415.529399749928</c:v>
                      </c:pt>
                      <c:pt idx="302">
                        <c:v>2416.2614060317501</c:v>
                      </c:pt>
                      <c:pt idx="303">
                        <c:v>2416.9404104221212</c:v>
                      </c:pt>
                      <c:pt idx="304">
                        <c:v>2418.7450825739033</c:v>
                      </c:pt>
                      <c:pt idx="305">
                        <c:v>2419.4240869642749</c:v>
                      </c:pt>
                      <c:pt idx="306">
                        <c:v>2420.3951789671764</c:v>
                      </c:pt>
                      <c:pt idx="307">
                        <c:v>2421.3368060317503</c:v>
                      </c:pt>
                      <c:pt idx="308">
                        <c:v>2421.1914825739036</c:v>
                      </c:pt>
                      <c:pt idx="309">
                        <c:v>2421.0741833575489</c:v>
                      </c:pt>
                      <c:pt idx="310">
                        <c:v>2422.0158104221209</c:v>
                      </c:pt>
                      <c:pt idx="311">
                        <c:v>2421.8704869642747</c:v>
                      </c:pt>
                      <c:pt idx="312">
                        <c:v>2422.8415789671762</c:v>
                      </c:pt>
                      <c:pt idx="313">
                        <c:v>2423.5205833575487</c:v>
                      </c:pt>
                      <c:pt idx="314">
                        <c:v>2426.1130825739037</c:v>
                      </c:pt>
                      <c:pt idx="315">
                        <c:v>2426.7920869642749</c:v>
                      </c:pt>
                      <c:pt idx="316">
                        <c:v>2426.1346692945126</c:v>
                      </c:pt>
                      <c:pt idx="317">
                        <c:v>2427.1663076581622</c:v>
                      </c:pt>
                      <c:pt idx="318">
                        <c:v>2426.6806692945129</c:v>
                      </c:pt>
                      <c:pt idx="319">
                        <c:v>2427.7631789671764</c:v>
                      </c:pt>
                      <c:pt idx="320">
                        <c:v>2426.8136736848842</c:v>
                      </c:pt>
                      <c:pt idx="321">
                        <c:v>2427.8453120485337</c:v>
                      </c:pt>
                      <c:pt idx="322">
                        <c:v>2427.359673684884</c:v>
                      </c:pt>
                      <c:pt idx="323">
                        <c:v>2428.4421833575489</c:v>
                      </c:pt>
                      <c:pt idx="324">
                        <c:v>2429.630907658162</c:v>
                      </c:pt>
                      <c:pt idx="325">
                        <c:v>2430.309912048534</c:v>
                      </c:pt>
                      <c:pt idx="326">
                        <c:v>2431.2946692945129</c:v>
                      </c:pt>
                      <c:pt idx="327">
                        <c:v>2431.973673684884</c:v>
                      </c:pt>
                      <c:pt idx="328">
                        <c:v>2434.7063076581621</c:v>
                      </c:pt>
                      <c:pt idx="329">
                        <c:v>2435.3853120485337</c:v>
                      </c:pt>
                      <c:pt idx="330">
                        <c:v>2436.7257961276614</c:v>
                      </c:pt>
                      <c:pt idx="331">
                        <c:v>2437.2717961276612</c:v>
                      </c:pt>
                      <c:pt idx="332">
                        <c:v>2437.4048005180325</c:v>
                      </c:pt>
                      <c:pt idx="333">
                        <c:v>2437.8692619872886</c:v>
                      </c:pt>
                      <c:pt idx="334">
                        <c:v>2437.9508005180323</c:v>
                      </c:pt>
                      <c:pt idx="335">
                        <c:v>2438.7034529021334</c:v>
                      </c:pt>
                      <c:pt idx="336">
                        <c:v>2438.4152619872884</c:v>
                      </c:pt>
                      <c:pt idx="337">
                        <c:v>2438.5482663776597</c:v>
                      </c:pt>
                      <c:pt idx="338">
                        <c:v>2439.2858529021337</c:v>
                      </c:pt>
                      <c:pt idx="339">
                        <c:v>2439.3824572925041</c:v>
                      </c:pt>
                      <c:pt idx="340">
                        <c:v>2439.09426637766</c:v>
                      </c:pt>
                      <c:pt idx="341">
                        <c:v>2439.9648572925043</c:v>
                      </c:pt>
                      <c:pt idx="342">
                        <c:v>2441.8857961276613</c:v>
                      </c:pt>
                      <c:pt idx="343">
                        <c:v>2442.5648005180324</c:v>
                      </c:pt>
                      <c:pt idx="344">
                        <c:v>2443.0292619872885</c:v>
                      </c:pt>
                      <c:pt idx="345">
                        <c:v>2443.6105815931192</c:v>
                      </c:pt>
                      <c:pt idx="346">
                        <c:v>2444.2074529021334</c:v>
                      </c:pt>
                      <c:pt idx="347">
                        <c:v>2443.7082663776596</c:v>
                      </c:pt>
                      <c:pt idx="348">
                        <c:v>2444.8864572925045</c:v>
                      </c:pt>
                      <c:pt idx="349">
                        <c:v>2446.0751815931189</c:v>
                      </c:pt>
                      <c:pt idx="350">
                        <c:v>2446.1535859834898</c:v>
                      </c:pt>
                      <c:pt idx="351">
                        <c:v>2446.7541859834901</c:v>
                      </c:pt>
                      <c:pt idx="352">
                        <c:v>2446.290487071547</c:v>
                      </c:pt>
                      <c:pt idx="353">
                        <c:v>2446.8546870715472</c:v>
                      </c:pt>
                      <c:pt idx="354">
                        <c:v>2446.9694914619186</c:v>
                      </c:pt>
                      <c:pt idx="355">
                        <c:v>2447.5336914619184</c:v>
                      </c:pt>
                      <c:pt idx="356">
                        <c:v>2451.1505815931191</c:v>
                      </c:pt>
                      <c:pt idx="357">
                        <c:v>2450.438045594909</c:v>
                      </c:pt>
                      <c:pt idx="358">
                        <c:v>2451.0204455949092</c:v>
                      </c:pt>
                      <c:pt idx="359">
                        <c:v>2451.8295859834898</c:v>
                      </c:pt>
                      <c:pt idx="360">
                        <c:v>2451.117049985281</c:v>
                      </c:pt>
                      <c:pt idx="361">
                        <c:v>2451.6224870715469</c:v>
                      </c:pt>
                      <c:pt idx="362">
                        <c:v>2451.6994499852808</c:v>
                      </c:pt>
                      <c:pt idx="363">
                        <c:v>2452.3014914619184</c:v>
                      </c:pt>
                      <c:pt idx="364">
                        <c:v>2455.0340700626175</c:v>
                      </c:pt>
                      <c:pt idx="365">
                        <c:v>2455.9420455949094</c:v>
                      </c:pt>
                      <c:pt idx="366">
                        <c:v>2455.7130744529891</c:v>
                      </c:pt>
                      <c:pt idx="367">
                        <c:v>2456.6210499852809</c:v>
                      </c:pt>
                      <c:pt idx="368">
                        <c:v>2457.2091742858943</c:v>
                      </c:pt>
                      <c:pt idx="369">
                        <c:v>2457.8097742858945</c:v>
                      </c:pt>
                      <c:pt idx="370">
                        <c:v>2457.8881786762663</c:v>
                      </c:pt>
                      <c:pt idx="371">
                        <c:v>2457.4622700626173</c:v>
                      </c:pt>
                      <c:pt idx="372">
                        <c:v>2458.4887786762661</c:v>
                      </c:pt>
                      <c:pt idx="373">
                        <c:v>2458.1412744529889</c:v>
                      </c:pt>
                      <c:pt idx="374">
                        <c:v>2458.8592706791678</c:v>
                      </c:pt>
                      <c:pt idx="375">
                        <c:v>2459.4598706791676</c:v>
                      </c:pt>
                      <c:pt idx="376">
                        <c:v>2459.5382750695385</c:v>
                      </c:pt>
                      <c:pt idx="377">
                        <c:v>2460.1388750695387</c:v>
                      </c:pt>
                      <c:pt idx="378">
                        <c:v>2462.2300700626174</c:v>
                      </c:pt>
                      <c:pt idx="379">
                        <c:v>2462.8851742858942</c:v>
                      </c:pt>
                      <c:pt idx="380">
                        <c:v>2462.909074452989</c:v>
                      </c:pt>
                      <c:pt idx="381">
                        <c:v>2463.5641786762662</c:v>
                      </c:pt>
                      <c:pt idx="382">
                        <c:v>2464.5352706791678</c:v>
                      </c:pt>
                      <c:pt idx="383">
                        <c:v>2465.2142750695384</c:v>
                      </c:pt>
                      <c:pt idx="384">
                        <c:v>2464.5987610065035</c:v>
                      </c:pt>
                      <c:pt idx="385">
                        <c:v>2465.2777653968742</c:v>
                      </c:pt>
                      <c:pt idx="386">
                        <c:v>2467.0451610065038</c:v>
                      </c:pt>
                      <c:pt idx="387">
                        <c:v>2466.7686627553931</c:v>
                      </c:pt>
                      <c:pt idx="388">
                        <c:v>2467.7241653968745</c:v>
                      </c:pt>
                      <c:pt idx="389">
                        <c:v>2467.4476671457633</c:v>
                      </c:pt>
                      <c:pt idx="390">
                        <c:v>2469.1968627553929</c:v>
                      </c:pt>
                      <c:pt idx="391">
                        <c:v>2469.8758671457636</c:v>
                      </c:pt>
                      <c:pt idx="392">
                        <c:v>2471.9667610065035</c:v>
                      </c:pt>
                      <c:pt idx="393">
                        <c:v>2472.6457653968746</c:v>
                      </c:pt>
                      <c:pt idx="394">
                        <c:v>2473.964662755393</c:v>
                      </c:pt>
                      <c:pt idx="395">
                        <c:v>2473.7194981620059</c:v>
                      </c:pt>
                      <c:pt idx="396">
                        <c:v>2474.6436671457632</c:v>
                      </c:pt>
                      <c:pt idx="397">
                        <c:v>2474.3985025523771</c:v>
                      </c:pt>
                      <c:pt idx="398">
                        <c:v>2475.189887839651</c:v>
                      </c:pt>
                      <c:pt idx="399">
                        <c:v>2475.868892230023</c:v>
                      </c:pt>
                      <c:pt idx="400">
                        <c:v>2476.1476981620058</c:v>
                      </c:pt>
                      <c:pt idx="401">
                        <c:v>2477.1675446141235</c:v>
                      </c:pt>
                      <c:pt idx="402">
                        <c:v>2476.8267025523774</c:v>
                      </c:pt>
                      <c:pt idx="403">
                        <c:v>2477.8465490044955</c:v>
                      </c:pt>
                      <c:pt idx="404">
                        <c:v>2477.6362878396512</c:v>
                      </c:pt>
                      <c:pt idx="405">
                        <c:v>2478.1973536992787</c:v>
                      </c:pt>
                      <c:pt idx="406">
                        <c:v>2478.3152922300228</c:v>
                      </c:pt>
                      <c:pt idx="407">
                        <c:v>2478.7797536992789</c:v>
                      </c:pt>
                      <c:pt idx="408">
                        <c:v>2478.8763580896511</c:v>
                      </c:pt>
                      <c:pt idx="409">
                        <c:v>2479.6503446141232</c:v>
                      </c:pt>
                      <c:pt idx="410">
                        <c:v>2479.4587580896509</c:v>
                      </c:pt>
                      <c:pt idx="411">
                        <c:v>2480.3293490044957</c:v>
                      </c:pt>
                      <c:pt idx="412">
                        <c:v>2480.9154981620059</c:v>
                      </c:pt>
                      <c:pt idx="413">
                        <c:v>2481.5945025523774</c:v>
                      </c:pt>
                      <c:pt idx="414">
                        <c:v>2482.5578878396509</c:v>
                      </c:pt>
                      <c:pt idx="415">
                        <c:v>2483.2368922300229</c:v>
                      </c:pt>
                      <c:pt idx="416">
                        <c:v>2483.701353699279</c:v>
                      </c:pt>
                      <c:pt idx="417">
                        <c:v>2484.8795446141235</c:v>
                      </c:pt>
                      <c:pt idx="418">
                        <c:v>2484.3803580896511</c:v>
                      </c:pt>
                      <c:pt idx="419">
                        <c:v>2485.5585490044955</c:v>
                      </c:pt>
                      <c:pt idx="420">
                        <c:v>2488.9021373068995</c:v>
                      </c:pt>
                      <c:pt idx="421">
                        <c:v>2491.3849373068997</c:v>
                      </c:pt>
                      <c:pt idx="422">
                        <c:v>2491.4451416972702</c:v>
                      </c:pt>
                      <c:pt idx="423">
                        <c:v>2492.0639416972704</c:v>
                      </c:pt>
                      <c:pt idx="424">
                        <c:v>2492.0277720969621</c:v>
                      </c:pt>
                      <c:pt idx="425">
                        <c:v>2492.5919720969619</c:v>
                      </c:pt>
                      <c:pt idx="426">
                        <c:v>2492.7067764873336</c:v>
                      </c:pt>
                      <c:pt idx="427">
                        <c:v>2493.498161774608</c:v>
                      </c:pt>
                      <c:pt idx="428">
                        <c:v>2493.2709764873339</c:v>
                      </c:pt>
                      <c:pt idx="429">
                        <c:v>2494.0805617746082</c:v>
                      </c:pt>
                      <c:pt idx="430">
                        <c:v>2494.1771661649796</c:v>
                      </c:pt>
                      <c:pt idx="431">
                        <c:v>2494.7595661649793</c:v>
                      </c:pt>
                      <c:pt idx="432">
                        <c:v>2496.6141373068995</c:v>
                      </c:pt>
                      <c:pt idx="433">
                        <c:v>2497.2931416972706</c:v>
                      </c:pt>
                      <c:pt idx="434">
                        <c:v>2497.3597720969619</c:v>
                      </c:pt>
                      <c:pt idx="435">
                        <c:v>2498.038776487334</c:v>
                      </c:pt>
                      <c:pt idx="436">
                        <c:v>2499.0021617746083</c:v>
                      </c:pt>
                      <c:pt idx="437">
                        <c:v>2499.6811661649795</c:v>
                      </c:pt>
                      <c:pt idx="438">
                        <c:v>2503.7623647897376</c:v>
                      </c:pt>
                      <c:pt idx="439">
                        <c:v>2504.3265647897379</c:v>
                      </c:pt>
                      <c:pt idx="440">
                        <c:v>2504.4413691801096</c:v>
                      </c:pt>
                      <c:pt idx="441">
                        <c:v>2505.2327544673835</c:v>
                      </c:pt>
                      <c:pt idx="442">
                        <c:v>2505.0055691801094</c:v>
                      </c:pt>
                      <c:pt idx="443">
                        <c:v>2505.8151544673833</c:v>
                      </c:pt>
                      <c:pt idx="444">
                        <c:v>2505.9117588577551</c:v>
                      </c:pt>
                      <c:pt idx="445">
                        <c:v>2506.4941588577553</c:v>
                      </c:pt>
                      <c:pt idx="446">
                        <c:v>2509.0943647897375</c:v>
                      </c:pt>
                      <c:pt idx="447">
                        <c:v>2509.7733691801095</c:v>
                      </c:pt>
                      <c:pt idx="448">
                        <c:v>2510.7367544673834</c:v>
                      </c:pt>
                      <c:pt idx="449">
                        <c:v>2511.415758857755</c:v>
                      </c:pt>
                      <c:pt idx="450">
                        <c:v>2512.1835898739964</c:v>
                      </c:pt>
                      <c:pt idx="451">
                        <c:v>2512.7659898739962</c:v>
                      </c:pt>
                      <c:pt idx="452">
                        <c:v>2512.8625942643675</c:v>
                      </c:pt>
                      <c:pt idx="453">
                        <c:v>2513.4449942643678</c:v>
                      </c:pt>
                      <c:pt idx="454">
                        <c:v>2517.6875898739963</c:v>
                      </c:pt>
                      <c:pt idx="455">
                        <c:v>2518.3665942643674</c:v>
                      </c:pt>
                      <c:pt idx="456">
                        <c:v>2518.9958664161504</c:v>
                      </c:pt>
                      <c:pt idx="457">
                        <c:v>2519.6748708065215</c:v>
                      </c:pt>
                      <c:pt idx="458">
                        <c:v>2521.4422664161507</c:v>
                      </c:pt>
                      <c:pt idx="459">
                        <c:v>2522.1212708065214</c:v>
                      </c:pt>
                      <c:pt idx="460">
                        <c:v>2526.3638664161504</c:v>
                      </c:pt>
                      <c:pt idx="461">
                        <c:v>2527.0428708065215</c:v>
                      </c:pt>
                      <c:pt idx="462">
                        <c:v>2530.4918638089534</c:v>
                      </c:pt>
                      <c:pt idx="463">
                        <c:v>2531.1708681993241</c:v>
                      </c:pt>
                      <c:pt idx="464">
                        <c:v>2532.9564638089532</c:v>
                      </c:pt>
                      <c:pt idx="465">
                        <c:v>2533.6354681993244</c:v>
                      </c:pt>
                      <c:pt idx="466">
                        <c:v>2535.4401403511069</c:v>
                      </c:pt>
                      <c:pt idx="467">
                        <c:v>2536.1191447414785</c:v>
                      </c:pt>
                      <c:pt idx="468">
                        <c:v>2538.0318638089534</c:v>
                      </c:pt>
                      <c:pt idx="469">
                        <c:v>2537.8865403511072</c:v>
                      </c:pt>
                      <c:pt idx="470">
                        <c:v>2538.7108681993241</c:v>
                      </c:pt>
                      <c:pt idx="471">
                        <c:v>2538.5655447414783</c:v>
                      </c:pt>
                      <c:pt idx="472">
                        <c:v>2542.2264565017285</c:v>
                      </c:pt>
                      <c:pt idx="473">
                        <c:v>2542.8081403511073</c:v>
                      </c:pt>
                      <c:pt idx="474">
                        <c:v>2543.4871447414785</c:v>
                      </c:pt>
                      <c:pt idx="475">
                        <c:v>2544.6910565017283</c:v>
                      </c:pt>
                      <c:pt idx="476">
                        <c:v>2544.7694608920997</c:v>
                      </c:pt>
                      <c:pt idx="477">
                        <c:v>2545.3700608920999</c:v>
                      </c:pt>
                      <c:pt idx="478">
                        <c:v>2549.7664565017285</c:v>
                      </c:pt>
                      <c:pt idx="479">
                        <c:v>2549.0387330438825</c:v>
                      </c:pt>
                      <c:pt idx="480">
                        <c:v>2549.6211330438823</c:v>
                      </c:pt>
                      <c:pt idx="481">
                        <c:v>2550.4454608921001</c:v>
                      </c:pt>
                      <c:pt idx="482">
                        <c:v>2549.7177374342536</c:v>
                      </c:pt>
                      <c:pt idx="483">
                        <c:v>2550.3001374342539</c:v>
                      </c:pt>
                      <c:pt idx="484">
                        <c:v>2550.6888294371552</c:v>
                      </c:pt>
                      <c:pt idx="485">
                        <c:v>2551.2712294371554</c:v>
                      </c:pt>
                      <c:pt idx="486">
                        <c:v>2551.3678338275272</c:v>
                      </c:pt>
                      <c:pt idx="487">
                        <c:v>2551.950233827527</c:v>
                      </c:pt>
                      <c:pt idx="488">
                        <c:v>2554.5427330438824</c:v>
                      </c:pt>
                      <c:pt idx="489">
                        <c:v>2555.2217374342536</c:v>
                      </c:pt>
                      <c:pt idx="490">
                        <c:v>2556.1928294371551</c:v>
                      </c:pt>
                      <c:pt idx="491">
                        <c:v>2556.8718338275271</c:v>
                      </c:pt>
                      <c:pt idx="492">
                        <c:v>2557.4599581281409</c:v>
                      </c:pt>
                      <c:pt idx="493">
                        <c:v>2558.0605581281411</c:v>
                      </c:pt>
                      <c:pt idx="494">
                        <c:v>2558.1389625185116</c:v>
                      </c:pt>
                      <c:pt idx="495">
                        <c:v>2558.7395625185118</c:v>
                      </c:pt>
                      <c:pt idx="496">
                        <c:v>2563.1359581281408</c:v>
                      </c:pt>
                      <c:pt idx="497">
                        <c:v>2563.8149625185119</c:v>
                      </c:pt>
                      <c:pt idx="498">
                        <c:v>2568.9971033721113</c:v>
                      </c:pt>
                      <c:pt idx="499">
                        <c:v>2569.6761077624842</c:v>
                      </c:pt>
                      <c:pt idx="500">
                        <c:v>2571.4617033721115</c:v>
                      </c:pt>
                      <c:pt idx="501">
                        <c:v>2572.140707762484</c:v>
                      </c:pt>
                      <c:pt idx="502">
                        <c:v>2573.904232063097</c:v>
                      </c:pt>
                      <c:pt idx="503">
                        <c:v>2574.5048320630972</c:v>
                      </c:pt>
                      <c:pt idx="504">
                        <c:v>2574.5832364534685</c:v>
                      </c:pt>
                      <c:pt idx="505">
                        <c:v>2575.1838364534683</c:v>
                      </c:pt>
                      <c:pt idx="506">
                        <c:v>2576.5371033721112</c:v>
                      </c:pt>
                      <c:pt idx="507">
                        <c:v>2577.2161077624842</c:v>
                      </c:pt>
                      <c:pt idx="508">
                        <c:v>2579.5802320630969</c:v>
                      </c:pt>
                      <c:pt idx="509">
                        <c:v>2580.2592364534685</c:v>
                      </c:pt>
                      <c:pt idx="510">
                        <c:v>2580.7316960648877</c:v>
                      </c:pt>
                      <c:pt idx="511">
                        <c:v>2581.4107004552588</c:v>
                      </c:pt>
                      <c:pt idx="512">
                        <c:v>2583.1962960648875</c:v>
                      </c:pt>
                      <c:pt idx="513">
                        <c:v>2583.8753004552586</c:v>
                      </c:pt>
                      <c:pt idx="514">
                        <c:v>2587.502824755873</c:v>
                      </c:pt>
                      <c:pt idx="515">
                        <c:v>2588.2716960648877</c:v>
                      </c:pt>
                      <c:pt idx="516">
                        <c:v>2588.1818291462437</c:v>
                      </c:pt>
                      <c:pt idx="517">
                        <c:v>2588.9507004552588</c:v>
                      </c:pt>
                      <c:pt idx="518">
                        <c:v>2589.1529211491456</c:v>
                      </c:pt>
                      <c:pt idx="519">
                        <c:v>2589.9856247558732</c:v>
                      </c:pt>
                      <c:pt idx="520">
                        <c:v>2589.8319255395172</c:v>
                      </c:pt>
                      <c:pt idx="521">
                        <c:v>2590.6646291462434</c:v>
                      </c:pt>
                      <c:pt idx="522">
                        <c:v>2591.6357211491454</c:v>
                      </c:pt>
                      <c:pt idx="523">
                        <c:v>2592.3147255395174</c:v>
                      </c:pt>
                      <c:pt idx="524">
                        <c:v>2595.214824755873</c:v>
                      </c:pt>
                      <c:pt idx="525">
                        <c:v>2595.8938291462437</c:v>
                      </c:pt>
                      <c:pt idx="526">
                        <c:v>2596.8649211491456</c:v>
                      </c:pt>
                      <c:pt idx="527">
                        <c:v>2597.5439255395172</c:v>
                      </c:pt>
                      <c:pt idx="528">
                        <c:v>2607.4611950841027</c:v>
                      </c:pt>
                      <c:pt idx="529">
                        <c:v>2608.0799950841028</c:v>
                      </c:pt>
                      <c:pt idx="530">
                        <c:v>2608.1401994744738</c:v>
                      </c:pt>
                      <c:pt idx="531">
                        <c:v>2608.758999474474</c:v>
                      </c:pt>
                      <c:pt idx="532">
                        <c:v>2613.3091950841026</c:v>
                      </c:pt>
                      <c:pt idx="533">
                        <c:v>2613.9881994744737</c:v>
                      </c:pt>
                      <c:pt idx="534">
                        <c:v>2619.1957877768778</c:v>
                      </c:pt>
                      <c:pt idx="535">
                        <c:v>2619.8145877768779</c:v>
                      </c:pt>
                      <c:pt idx="536">
                        <c:v>2619.8747921672498</c:v>
                      </c:pt>
                      <c:pt idx="537">
                        <c:v>2620.4935921672495</c:v>
                      </c:pt>
                      <c:pt idx="538">
                        <c:v>2625.0437877768777</c:v>
                      </c:pt>
                      <c:pt idx="539">
                        <c:v>2625.7227921672497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371A-4226-B3C0-BA0318B2CF1C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Chart_Data!$D$3</c15:sqref>
                        </c15:formulaRef>
                      </c:ext>
                    </c:extLst>
                    <c:strCache>
                      <c:ptCount val="1"/>
                      <c:pt idx="0">
                        <c:v>Total Carbon Footprint (Metric Ton) Variation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Chart_Data!$D$4:$D$543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20199.62838109328</c:v>
                      </c:pt>
                      <c:pt idx="1">
                        <c:v>20199.62838109328</c:v>
                      </c:pt>
                      <c:pt idx="2">
                        <c:v>20206.340684119823</c:v>
                      </c:pt>
                      <c:pt idx="3">
                        <c:v>20206.340684119823</c:v>
                      </c:pt>
                      <c:pt idx="4">
                        <c:v>20199.62838109328</c:v>
                      </c:pt>
                      <c:pt idx="5">
                        <c:v>20206.340684119823</c:v>
                      </c:pt>
                      <c:pt idx="6">
                        <c:v>20364.067921404861</c:v>
                      </c:pt>
                      <c:pt idx="7">
                        <c:v>20370.780224431397</c:v>
                      </c:pt>
                      <c:pt idx="8">
                        <c:v>20364.067921404861</c:v>
                      </c:pt>
                      <c:pt idx="9">
                        <c:v>20370.780224431397</c:v>
                      </c:pt>
                      <c:pt idx="10">
                        <c:v>20364.067921404861</c:v>
                      </c:pt>
                      <c:pt idx="11">
                        <c:v>20370.780224431397</c:v>
                      </c:pt>
                      <c:pt idx="12">
                        <c:v>20465.825932148728</c:v>
                      </c:pt>
                      <c:pt idx="13">
                        <c:v>20472.538235175256</c:v>
                      </c:pt>
                      <c:pt idx="14">
                        <c:v>20465.825932148728</c:v>
                      </c:pt>
                      <c:pt idx="15">
                        <c:v>20472.538235175256</c:v>
                      </c:pt>
                      <c:pt idx="16">
                        <c:v>20481.131501977114</c:v>
                      </c:pt>
                      <c:pt idx="17">
                        <c:v>20481.131501977114</c:v>
                      </c:pt>
                      <c:pt idx="18">
                        <c:v>20487.843805003638</c:v>
                      </c:pt>
                      <c:pt idx="19">
                        <c:v>20487.843805003638</c:v>
                      </c:pt>
                      <c:pt idx="20">
                        <c:v>20465.825932148728</c:v>
                      </c:pt>
                      <c:pt idx="21">
                        <c:v>20472.538235175256</c:v>
                      </c:pt>
                      <c:pt idx="22">
                        <c:v>20481.131501977114</c:v>
                      </c:pt>
                      <c:pt idx="23">
                        <c:v>20487.843805003638</c:v>
                      </c:pt>
                      <c:pt idx="24">
                        <c:v>20522.270286174909</c:v>
                      </c:pt>
                      <c:pt idx="25">
                        <c:v>20522.270286174909</c:v>
                      </c:pt>
                      <c:pt idx="26">
                        <c:v>20528.982589201449</c:v>
                      </c:pt>
                      <c:pt idx="27">
                        <c:v>20528.982589201449</c:v>
                      </c:pt>
                      <c:pt idx="28">
                        <c:v>20522.270286174909</c:v>
                      </c:pt>
                      <c:pt idx="29">
                        <c:v>20528.982589201449</c:v>
                      </c:pt>
                      <c:pt idx="30">
                        <c:v>20630.265472460309</c:v>
                      </c:pt>
                      <c:pt idx="31">
                        <c:v>20630.265472460309</c:v>
                      </c:pt>
                      <c:pt idx="32">
                        <c:v>20636.977775486837</c:v>
                      </c:pt>
                      <c:pt idx="33">
                        <c:v>20636.977775486837</c:v>
                      </c:pt>
                      <c:pt idx="34">
                        <c:v>20630.265472460309</c:v>
                      </c:pt>
                      <c:pt idx="35">
                        <c:v>20636.977775486837</c:v>
                      </c:pt>
                      <c:pt idx="36">
                        <c:v>20686.709826486487</c:v>
                      </c:pt>
                      <c:pt idx="37">
                        <c:v>20686.709826486487</c:v>
                      </c:pt>
                      <c:pt idx="38">
                        <c:v>20693.422129513026</c:v>
                      </c:pt>
                      <c:pt idx="39">
                        <c:v>20693.422129513026</c:v>
                      </c:pt>
                      <c:pt idx="40">
                        <c:v>20747.329053032547</c:v>
                      </c:pt>
                      <c:pt idx="41">
                        <c:v>20747.329053032547</c:v>
                      </c:pt>
                      <c:pt idx="42">
                        <c:v>20754.041356059086</c:v>
                      </c:pt>
                      <c:pt idx="43">
                        <c:v>20754.041356059086</c:v>
                      </c:pt>
                      <c:pt idx="44">
                        <c:v>20686.709826486487</c:v>
                      </c:pt>
                      <c:pt idx="45">
                        <c:v>20693.422129513026</c:v>
                      </c:pt>
                      <c:pt idx="46">
                        <c:v>20747.329053032547</c:v>
                      </c:pt>
                      <c:pt idx="47">
                        <c:v>20754.041356059086</c:v>
                      </c:pt>
                      <c:pt idx="48">
                        <c:v>20817.213533374368</c:v>
                      </c:pt>
                      <c:pt idx="49">
                        <c:v>20817.213533374368</c:v>
                      </c:pt>
                      <c:pt idx="50">
                        <c:v>20823.925836400897</c:v>
                      </c:pt>
                      <c:pt idx="51">
                        <c:v>20788.467837230353</c:v>
                      </c:pt>
                      <c:pt idx="52">
                        <c:v>20823.925836400897</c:v>
                      </c:pt>
                      <c:pt idx="53">
                        <c:v>20788.467837230353</c:v>
                      </c:pt>
                      <c:pt idx="54">
                        <c:v>20795.180140256889</c:v>
                      </c:pt>
                      <c:pt idx="55">
                        <c:v>20795.180140256889</c:v>
                      </c:pt>
                      <c:pt idx="56">
                        <c:v>20803.773407058739</c:v>
                      </c:pt>
                      <c:pt idx="57">
                        <c:v>20817.213533374368</c:v>
                      </c:pt>
                      <c:pt idx="58">
                        <c:v>20810.485710085268</c:v>
                      </c:pt>
                      <c:pt idx="59">
                        <c:v>20823.925836400897</c:v>
                      </c:pt>
                      <c:pt idx="60">
                        <c:v>20788.467837230353</c:v>
                      </c:pt>
                      <c:pt idx="61">
                        <c:v>20803.773407058739</c:v>
                      </c:pt>
                      <c:pt idx="62">
                        <c:v>20795.180140256889</c:v>
                      </c:pt>
                      <c:pt idx="63">
                        <c:v>20810.485710085268</c:v>
                      </c:pt>
                      <c:pt idx="64">
                        <c:v>20803.773407058739</c:v>
                      </c:pt>
                      <c:pt idx="65">
                        <c:v>20810.485710085268</c:v>
                      </c:pt>
                      <c:pt idx="66">
                        <c:v>20981.653073685949</c:v>
                      </c:pt>
                      <c:pt idx="67">
                        <c:v>20988.365376712474</c:v>
                      </c:pt>
                      <c:pt idx="68">
                        <c:v>20952.907377541931</c:v>
                      </c:pt>
                      <c:pt idx="69">
                        <c:v>20959.61968056847</c:v>
                      </c:pt>
                      <c:pt idx="70">
                        <c:v>20981.653073685949</c:v>
                      </c:pt>
                      <c:pt idx="71">
                        <c:v>20988.365376712474</c:v>
                      </c:pt>
                      <c:pt idx="72">
                        <c:v>20952.907377541931</c:v>
                      </c:pt>
                      <c:pt idx="73">
                        <c:v>20959.61968056847</c:v>
                      </c:pt>
                      <c:pt idx="74">
                        <c:v>20981.653073685949</c:v>
                      </c:pt>
                      <c:pt idx="75">
                        <c:v>20988.365376712474</c:v>
                      </c:pt>
                      <c:pt idx="76">
                        <c:v>20952.907377541931</c:v>
                      </c:pt>
                      <c:pt idx="77">
                        <c:v>20959.61968056847</c:v>
                      </c:pt>
                      <c:pt idx="78">
                        <c:v>21098.716654258187</c:v>
                      </c:pt>
                      <c:pt idx="79">
                        <c:v>21069.970958114176</c:v>
                      </c:pt>
                      <c:pt idx="80">
                        <c:v>21098.716654258187</c:v>
                      </c:pt>
                      <c:pt idx="81">
                        <c:v>21105.428957284726</c:v>
                      </c:pt>
                      <c:pt idx="82">
                        <c:v>21105.428957284726</c:v>
                      </c:pt>
                      <c:pt idx="83">
                        <c:v>21069.970958114176</c:v>
                      </c:pt>
                      <c:pt idx="84">
                        <c:v>21076.683261140708</c:v>
                      </c:pt>
                      <c:pt idx="85">
                        <c:v>21076.683261140708</c:v>
                      </c:pt>
                      <c:pt idx="86">
                        <c:v>21098.716654258187</c:v>
                      </c:pt>
                      <c:pt idx="87">
                        <c:v>21105.428957284726</c:v>
                      </c:pt>
                      <c:pt idx="88">
                        <c:v>21069.970958114176</c:v>
                      </c:pt>
                      <c:pt idx="89">
                        <c:v>21139.85543845599</c:v>
                      </c:pt>
                      <c:pt idx="90">
                        <c:v>21076.683261140708</c:v>
                      </c:pt>
                      <c:pt idx="91">
                        <c:v>21139.85543845599</c:v>
                      </c:pt>
                      <c:pt idx="92">
                        <c:v>21146.567741482526</c:v>
                      </c:pt>
                      <c:pt idx="93">
                        <c:v>21146.567741482526</c:v>
                      </c:pt>
                      <c:pt idx="94">
                        <c:v>21139.85543845599</c:v>
                      </c:pt>
                      <c:pt idx="95">
                        <c:v>21230.408900797345</c:v>
                      </c:pt>
                      <c:pt idx="96">
                        <c:v>21146.567741482526</c:v>
                      </c:pt>
                      <c:pt idx="97">
                        <c:v>21230.408900797345</c:v>
                      </c:pt>
                      <c:pt idx="98">
                        <c:v>21237.121203823874</c:v>
                      </c:pt>
                      <c:pt idx="99">
                        <c:v>21237.121203823874</c:v>
                      </c:pt>
                      <c:pt idx="100">
                        <c:v>21230.408900797345</c:v>
                      </c:pt>
                      <c:pt idx="101">
                        <c:v>21237.121203823874</c:v>
                      </c:pt>
                      <c:pt idx="102">
                        <c:v>21304.294978767572</c:v>
                      </c:pt>
                      <c:pt idx="103">
                        <c:v>21304.294978767572</c:v>
                      </c:pt>
                      <c:pt idx="104">
                        <c:v>21311.007281794104</c:v>
                      </c:pt>
                      <c:pt idx="105">
                        <c:v>21311.007281794104</c:v>
                      </c:pt>
                      <c:pt idx="106">
                        <c:v>21304.294978767572</c:v>
                      </c:pt>
                      <c:pt idx="107">
                        <c:v>21394.848441108919</c:v>
                      </c:pt>
                      <c:pt idx="108">
                        <c:v>21311.007281794104</c:v>
                      </c:pt>
                      <c:pt idx="109">
                        <c:v>21394.848441108919</c:v>
                      </c:pt>
                      <c:pt idx="110">
                        <c:v>21401.560744135455</c:v>
                      </c:pt>
                      <c:pt idx="111">
                        <c:v>21401.560744135455</c:v>
                      </c:pt>
                      <c:pt idx="112">
                        <c:v>21394.848441108919</c:v>
                      </c:pt>
                      <c:pt idx="113">
                        <c:v>21401.560744135455</c:v>
                      </c:pt>
                      <c:pt idx="114">
                        <c:v>21421.358559339809</c:v>
                      </c:pt>
                      <c:pt idx="115">
                        <c:v>21428.070862366352</c:v>
                      </c:pt>
                      <c:pt idx="116">
                        <c:v>21421.358559339809</c:v>
                      </c:pt>
                      <c:pt idx="117">
                        <c:v>21428.070862366352</c:v>
                      </c:pt>
                      <c:pt idx="118">
                        <c:v>21511.912021681157</c:v>
                      </c:pt>
                      <c:pt idx="119">
                        <c:v>21518.624324707693</c:v>
                      </c:pt>
                      <c:pt idx="120">
                        <c:v>21421.358559339809</c:v>
                      </c:pt>
                      <c:pt idx="121">
                        <c:v>21528.429106100022</c:v>
                      </c:pt>
                      <c:pt idx="122">
                        <c:v>21428.070862366352</c:v>
                      </c:pt>
                      <c:pt idx="123">
                        <c:v>21511.912021681157</c:v>
                      </c:pt>
                      <c:pt idx="124">
                        <c:v>21535.141409126558</c:v>
                      </c:pt>
                      <c:pt idx="125">
                        <c:v>21518.624324707693</c:v>
                      </c:pt>
                      <c:pt idx="126">
                        <c:v>21528.429106100022</c:v>
                      </c:pt>
                      <c:pt idx="127">
                        <c:v>21535.141409126558</c:v>
                      </c:pt>
                      <c:pt idx="128">
                        <c:v>21511.912021681157</c:v>
                      </c:pt>
                      <c:pt idx="129">
                        <c:v>21518.624324707693</c:v>
                      </c:pt>
                      <c:pt idx="130">
                        <c:v>21528.429106100022</c:v>
                      </c:pt>
                      <c:pt idx="131">
                        <c:v>21553.050805878971</c:v>
                      </c:pt>
                      <c:pt idx="132">
                        <c:v>21535.141409126558</c:v>
                      </c:pt>
                      <c:pt idx="133">
                        <c:v>21559.763108905499</c:v>
                      </c:pt>
                      <c:pt idx="134">
                        <c:v>21592.047358541804</c:v>
                      </c:pt>
                      <c:pt idx="135">
                        <c:v>21592.047358541804</c:v>
                      </c:pt>
                      <c:pt idx="136">
                        <c:v>21598.75966156834</c:v>
                      </c:pt>
                      <c:pt idx="137">
                        <c:v>21553.050805878971</c:v>
                      </c:pt>
                      <c:pt idx="138">
                        <c:v>21598.75966156834</c:v>
                      </c:pt>
                      <c:pt idx="139">
                        <c:v>21559.763108905499</c:v>
                      </c:pt>
                      <c:pt idx="140">
                        <c:v>21592.047358541804</c:v>
                      </c:pt>
                      <c:pt idx="141">
                        <c:v>21553.050805878971</c:v>
                      </c:pt>
                      <c:pt idx="142">
                        <c:v>21598.75966156834</c:v>
                      </c:pt>
                      <c:pt idx="143">
                        <c:v>21559.763108905499</c:v>
                      </c:pt>
                      <c:pt idx="144">
                        <c:v>21692.868646411604</c:v>
                      </c:pt>
                      <c:pt idx="145">
                        <c:v>21692.868646411604</c:v>
                      </c:pt>
                      <c:pt idx="146">
                        <c:v>21699.580949438143</c:v>
                      </c:pt>
                      <c:pt idx="147">
                        <c:v>21699.580949438143</c:v>
                      </c:pt>
                      <c:pt idx="148">
                        <c:v>21692.868646411604</c:v>
                      </c:pt>
                      <c:pt idx="149">
                        <c:v>21699.580949438143</c:v>
                      </c:pt>
                      <c:pt idx="150">
                        <c:v>21717.490346190549</c:v>
                      </c:pt>
                      <c:pt idx="151">
                        <c:v>21717.490346190549</c:v>
                      </c:pt>
                      <c:pt idx="152">
                        <c:v>21724.202649217084</c:v>
                      </c:pt>
                      <c:pt idx="153">
                        <c:v>21724.202649217084</c:v>
                      </c:pt>
                      <c:pt idx="154">
                        <c:v>21756.486898853385</c:v>
                      </c:pt>
                      <c:pt idx="155">
                        <c:v>21763.199201879925</c:v>
                      </c:pt>
                      <c:pt idx="156">
                        <c:v>21756.486898853385</c:v>
                      </c:pt>
                      <c:pt idx="157">
                        <c:v>21763.199201879925</c:v>
                      </c:pt>
                      <c:pt idx="158">
                        <c:v>21717.490346190549</c:v>
                      </c:pt>
                      <c:pt idx="159">
                        <c:v>21809.932226983845</c:v>
                      </c:pt>
                      <c:pt idx="160">
                        <c:v>21724.202649217084</c:v>
                      </c:pt>
                      <c:pt idx="161">
                        <c:v>21809.932226983845</c:v>
                      </c:pt>
                      <c:pt idx="162">
                        <c:v>21816.644530010377</c:v>
                      </c:pt>
                      <c:pt idx="163">
                        <c:v>21816.644530010377</c:v>
                      </c:pt>
                      <c:pt idx="164">
                        <c:v>21756.486898853385</c:v>
                      </c:pt>
                      <c:pt idx="165">
                        <c:v>21763.199201879925</c:v>
                      </c:pt>
                      <c:pt idx="166">
                        <c:v>21809.932226983845</c:v>
                      </c:pt>
                      <c:pt idx="167">
                        <c:v>21816.644530010377</c:v>
                      </c:pt>
                      <c:pt idx="168">
                        <c:v>21834.553926762783</c:v>
                      </c:pt>
                      <c:pt idx="169">
                        <c:v>21858.244909597248</c:v>
                      </c:pt>
                      <c:pt idx="170">
                        <c:v>21834.553926762783</c:v>
                      </c:pt>
                      <c:pt idx="171">
                        <c:v>21841.266229789318</c:v>
                      </c:pt>
                      <c:pt idx="172">
                        <c:v>21864.957212623784</c:v>
                      </c:pt>
                      <c:pt idx="173">
                        <c:v>21841.266229789318</c:v>
                      </c:pt>
                      <c:pt idx="174">
                        <c:v>21873.550479425623</c:v>
                      </c:pt>
                      <c:pt idx="175">
                        <c:v>21851.071011181641</c:v>
                      </c:pt>
                      <c:pt idx="176">
                        <c:v>21851.071011181641</c:v>
                      </c:pt>
                      <c:pt idx="177">
                        <c:v>21857.783314208187</c:v>
                      </c:pt>
                      <c:pt idx="178">
                        <c:v>21858.244909597248</c:v>
                      </c:pt>
                      <c:pt idx="179">
                        <c:v>21857.783314208187</c:v>
                      </c:pt>
                      <c:pt idx="180">
                        <c:v>21864.957212623784</c:v>
                      </c:pt>
                      <c:pt idx="181">
                        <c:v>21873.550479425623</c:v>
                      </c:pt>
                      <c:pt idx="182">
                        <c:v>21880.262782452166</c:v>
                      </c:pt>
                      <c:pt idx="183">
                        <c:v>21880.262782452166</c:v>
                      </c:pt>
                      <c:pt idx="184">
                        <c:v>21834.553926762783</c:v>
                      </c:pt>
                      <c:pt idx="185">
                        <c:v>21841.266229789318</c:v>
                      </c:pt>
                      <c:pt idx="186">
                        <c:v>21851.071011181641</c:v>
                      </c:pt>
                      <c:pt idx="187">
                        <c:v>21858.244909597248</c:v>
                      </c:pt>
                      <c:pt idx="188">
                        <c:v>21857.783314208187</c:v>
                      </c:pt>
                      <c:pt idx="189">
                        <c:v>21864.957212623784</c:v>
                      </c:pt>
                      <c:pt idx="190">
                        <c:v>21873.550479425623</c:v>
                      </c:pt>
                      <c:pt idx="191">
                        <c:v>21880.262782452166</c:v>
                      </c:pt>
                      <c:pt idx="192">
                        <c:v>21914.689263623433</c:v>
                      </c:pt>
                      <c:pt idx="193">
                        <c:v>21914.689263623433</c:v>
                      </c:pt>
                      <c:pt idx="194">
                        <c:v>21921.401566649962</c:v>
                      </c:pt>
                      <c:pt idx="195">
                        <c:v>21921.401566649962</c:v>
                      </c:pt>
                      <c:pt idx="196">
                        <c:v>21914.689263623433</c:v>
                      </c:pt>
                      <c:pt idx="197">
                        <c:v>21921.401566649962</c:v>
                      </c:pt>
                      <c:pt idx="198">
                        <c:v>22022.684449908833</c:v>
                      </c:pt>
                      <c:pt idx="199">
                        <c:v>22022.684449908833</c:v>
                      </c:pt>
                      <c:pt idx="200">
                        <c:v>22029.396752935358</c:v>
                      </c:pt>
                      <c:pt idx="201">
                        <c:v>22029.396752935358</c:v>
                      </c:pt>
                      <c:pt idx="202">
                        <c:v>22015.510551493237</c:v>
                      </c:pt>
                      <c:pt idx="203">
                        <c:v>22022.222854519765</c:v>
                      </c:pt>
                      <c:pt idx="204">
                        <c:v>22015.510551493237</c:v>
                      </c:pt>
                      <c:pt idx="205">
                        <c:v>22022.222854519765</c:v>
                      </c:pt>
                      <c:pt idx="206">
                        <c:v>22022.684449908833</c:v>
                      </c:pt>
                      <c:pt idx="207">
                        <c:v>22029.396752935358</c:v>
                      </c:pt>
                      <c:pt idx="208">
                        <c:v>22015.510551493237</c:v>
                      </c:pt>
                      <c:pt idx="209">
                        <c:v>22022.222854519765</c:v>
                      </c:pt>
                      <c:pt idx="210">
                        <c:v>22079.128803935011</c:v>
                      </c:pt>
                      <c:pt idx="211">
                        <c:v>22079.128803935011</c:v>
                      </c:pt>
                      <c:pt idx="212">
                        <c:v>22085.841106961547</c:v>
                      </c:pt>
                      <c:pt idx="213">
                        <c:v>22085.841106961547</c:v>
                      </c:pt>
                      <c:pt idx="214">
                        <c:v>22139.748030481074</c:v>
                      </c:pt>
                      <c:pt idx="215">
                        <c:v>22139.748030481074</c:v>
                      </c:pt>
                      <c:pt idx="216">
                        <c:v>22146.46033350761</c:v>
                      </c:pt>
                      <c:pt idx="217">
                        <c:v>22146.46033350761</c:v>
                      </c:pt>
                      <c:pt idx="218">
                        <c:v>22079.128803935011</c:v>
                      </c:pt>
                      <c:pt idx="219">
                        <c:v>22085.841106961547</c:v>
                      </c:pt>
                      <c:pt idx="220">
                        <c:v>22132.574132065471</c:v>
                      </c:pt>
                      <c:pt idx="221">
                        <c:v>22132.574132065471</c:v>
                      </c:pt>
                      <c:pt idx="222">
                        <c:v>22139.286435092006</c:v>
                      </c:pt>
                      <c:pt idx="223">
                        <c:v>22139.286435092006</c:v>
                      </c:pt>
                      <c:pt idx="224">
                        <c:v>22139.748030481074</c:v>
                      </c:pt>
                      <c:pt idx="225">
                        <c:v>22146.46033350761</c:v>
                      </c:pt>
                      <c:pt idx="226">
                        <c:v>22209.632510822885</c:v>
                      </c:pt>
                      <c:pt idx="227">
                        <c:v>22209.632510822885</c:v>
                      </c:pt>
                      <c:pt idx="228">
                        <c:v>22216.344813849424</c:v>
                      </c:pt>
                      <c:pt idx="229">
                        <c:v>22180.886814678877</c:v>
                      </c:pt>
                      <c:pt idx="230">
                        <c:v>22216.344813849424</c:v>
                      </c:pt>
                      <c:pt idx="231">
                        <c:v>22132.574132065471</c:v>
                      </c:pt>
                      <c:pt idx="232">
                        <c:v>22180.886814678877</c:v>
                      </c:pt>
                      <c:pt idx="233">
                        <c:v>22187.599117705409</c:v>
                      </c:pt>
                      <c:pt idx="234">
                        <c:v>22139.286435092006</c:v>
                      </c:pt>
                      <c:pt idx="235">
                        <c:v>22187.599117705409</c:v>
                      </c:pt>
                      <c:pt idx="236">
                        <c:v>22196.19238450726</c:v>
                      </c:pt>
                      <c:pt idx="237">
                        <c:v>22202.904687533788</c:v>
                      </c:pt>
                      <c:pt idx="238">
                        <c:v>22209.632510822885</c:v>
                      </c:pt>
                      <c:pt idx="239">
                        <c:v>22216.344813849424</c:v>
                      </c:pt>
                      <c:pt idx="240">
                        <c:v>22180.886814678877</c:v>
                      </c:pt>
                      <c:pt idx="241">
                        <c:v>22196.19238450726</c:v>
                      </c:pt>
                      <c:pt idx="242">
                        <c:v>22187.599117705409</c:v>
                      </c:pt>
                      <c:pt idx="243">
                        <c:v>22202.904687533788</c:v>
                      </c:pt>
                      <c:pt idx="244">
                        <c:v>22196.19238450726</c:v>
                      </c:pt>
                      <c:pt idx="245">
                        <c:v>22202.904687533788</c:v>
                      </c:pt>
                      <c:pt idx="246">
                        <c:v>22374.072051134466</c:v>
                      </c:pt>
                      <c:pt idx="247">
                        <c:v>22380.784354160998</c:v>
                      </c:pt>
                      <c:pt idx="248">
                        <c:v>22345.326354990459</c:v>
                      </c:pt>
                      <c:pt idx="249">
                        <c:v>22352.038658016998</c:v>
                      </c:pt>
                      <c:pt idx="250">
                        <c:v>22374.072051134466</c:v>
                      </c:pt>
                      <c:pt idx="251">
                        <c:v>22380.784354160998</c:v>
                      </c:pt>
                      <c:pt idx="252">
                        <c:v>22345.326354990459</c:v>
                      </c:pt>
                      <c:pt idx="253">
                        <c:v>22352.038658016998</c:v>
                      </c:pt>
                      <c:pt idx="254">
                        <c:v>22374.072051134466</c:v>
                      </c:pt>
                      <c:pt idx="255">
                        <c:v>22380.784354160998</c:v>
                      </c:pt>
                      <c:pt idx="256">
                        <c:v>22345.326354990459</c:v>
                      </c:pt>
                      <c:pt idx="257">
                        <c:v>22352.038658016998</c:v>
                      </c:pt>
                      <c:pt idx="258">
                        <c:v>22491.135631706707</c:v>
                      </c:pt>
                      <c:pt idx="259">
                        <c:v>22497.847934733243</c:v>
                      </c:pt>
                      <c:pt idx="260">
                        <c:v>22462.389935562696</c:v>
                      </c:pt>
                      <c:pt idx="261">
                        <c:v>22491.135631706707</c:v>
                      </c:pt>
                      <c:pt idx="262">
                        <c:v>22497.847934733243</c:v>
                      </c:pt>
                      <c:pt idx="263">
                        <c:v>22462.389935562696</c:v>
                      </c:pt>
                      <c:pt idx="264">
                        <c:v>22469.102238589228</c:v>
                      </c:pt>
                      <c:pt idx="265">
                        <c:v>22469.102238589228</c:v>
                      </c:pt>
                      <c:pt idx="266">
                        <c:v>22491.135631706707</c:v>
                      </c:pt>
                      <c:pt idx="267">
                        <c:v>22497.847934733243</c:v>
                      </c:pt>
                      <c:pt idx="268">
                        <c:v>22462.389935562696</c:v>
                      </c:pt>
                      <c:pt idx="269">
                        <c:v>22532.274415904511</c:v>
                      </c:pt>
                      <c:pt idx="270">
                        <c:v>22469.102238589228</c:v>
                      </c:pt>
                      <c:pt idx="271">
                        <c:v>22538.986718931053</c:v>
                      </c:pt>
                      <c:pt idx="272">
                        <c:v>22532.274415904511</c:v>
                      </c:pt>
                      <c:pt idx="273">
                        <c:v>22538.986718931053</c:v>
                      </c:pt>
                      <c:pt idx="274">
                        <c:v>22532.274415904511</c:v>
                      </c:pt>
                      <c:pt idx="275">
                        <c:v>22622.827878245862</c:v>
                      </c:pt>
                      <c:pt idx="276">
                        <c:v>22538.986718931053</c:v>
                      </c:pt>
                      <c:pt idx="277">
                        <c:v>22622.827878245862</c:v>
                      </c:pt>
                      <c:pt idx="278">
                        <c:v>22629.54018127239</c:v>
                      </c:pt>
                      <c:pt idx="279">
                        <c:v>22629.54018127239</c:v>
                      </c:pt>
                      <c:pt idx="280">
                        <c:v>22622.827878245862</c:v>
                      </c:pt>
                      <c:pt idx="281">
                        <c:v>22629.54018127239</c:v>
                      </c:pt>
                      <c:pt idx="282">
                        <c:v>22696.713956216096</c:v>
                      </c:pt>
                      <c:pt idx="283">
                        <c:v>22696.713956216096</c:v>
                      </c:pt>
                      <c:pt idx="284">
                        <c:v>22703.426259242628</c:v>
                      </c:pt>
                      <c:pt idx="285">
                        <c:v>22703.426259242628</c:v>
                      </c:pt>
                      <c:pt idx="286">
                        <c:v>22696.713956216096</c:v>
                      </c:pt>
                      <c:pt idx="287">
                        <c:v>22787.267418557443</c:v>
                      </c:pt>
                      <c:pt idx="288">
                        <c:v>22703.426259242628</c:v>
                      </c:pt>
                      <c:pt idx="289">
                        <c:v>22787.267418557443</c:v>
                      </c:pt>
                      <c:pt idx="290">
                        <c:v>22793.979721583975</c:v>
                      </c:pt>
                      <c:pt idx="291">
                        <c:v>22793.979721583975</c:v>
                      </c:pt>
                      <c:pt idx="292">
                        <c:v>22870.852618900597</c:v>
                      </c:pt>
                      <c:pt idx="293">
                        <c:v>22877.564921927133</c:v>
                      </c:pt>
                      <c:pt idx="294">
                        <c:v>22787.267418557443</c:v>
                      </c:pt>
                      <c:pt idx="295">
                        <c:v>22870.852618900597</c:v>
                      </c:pt>
                      <c:pt idx="296">
                        <c:v>22793.979721583975</c:v>
                      </c:pt>
                      <c:pt idx="297">
                        <c:v>22877.564921927133</c:v>
                      </c:pt>
                      <c:pt idx="298">
                        <c:v>22813.777536788337</c:v>
                      </c:pt>
                      <c:pt idx="299">
                        <c:v>22820.489839814865</c:v>
                      </c:pt>
                      <c:pt idx="300">
                        <c:v>22870.852618900597</c:v>
                      </c:pt>
                      <c:pt idx="301">
                        <c:v>22877.564921927133</c:v>
                      </c:pt>
                      <c:pt idx="302">
                        <c:v>22813.777536788337</c:v>
                      </c:pt>
                      <c:pt idx="303">
                        <c:v>22820.489839814865</c:v>
                      </c:pt>
                      <c:pt idx="304">
                        <c:v>22904.330999129681</c:v>
                      </c:pt>
                      <c:pt idx="305">
                        <c:v>22911.043302156213</c:v>
                      </c:pt>
                      <c:pt idx="306">
                        <c:v>22920.848083548542</c:v>
                      </c:pt>
                      <c:pt idx="307">
                        <c:v>22813.777536788337</c:v>
                      </c:pt>
                      <c:pt idx="308">
                        <c:v>22904.330999129681</c:v>
                      </c:pt>
                      <c:pt idx="309">
                        <c:v>22927.560386575082</c:v>
                      </c:pt>
                      <c:pt idx="310">
                        <c:v>22820.489839814865</c:v>
                      </c:pt>
                      <c:pt idx="311">
                        <c:v>22911.043302156213</c:v>
                      </c:pt>
                      <c:pt idx="312">
                        <c:v>22920.848083548542</c:v>
                      </c:pt>
                      <c:pt idx="313">
                        <c:v>22927.560386575082</c:v>
                      </c:pt>
                      <c:pt idx="314">
                        <c:v>22904.330999129681</c:v>
                      </c:pt>
                      <c:pt idx="315">
                        <c:v>22911.043302156213</c:v>
                      </c:pt>
                      <c:pt idx="316">
                        <c:v>23035.292159212178</c:v>
                      </c:pt>
                      <c:pt idx="317">
                        <c:v>22945.469783327484</c:v>
                      </c:pt>
                      <c:pt idx="318">
                        <c:v>23035.292159212178</c:v>
                      </c:pt>
                      <c:pt idx="319">
                        <c:v>22920.848083548542</c:v>
                      </c:pt>
                      <c:pt idx="320">
                        <c:v>23042.004462238707</c:v>
                      </c:pt>
                      <c:pt idx="321">
                        <c:v>22952.182086354023</c:v>
                      </c:pt>
                      <c:pt idx="322">
                        <c:v>23042.004462238707</c:v>
                      </c:pt>
                      <c:pt idx="323">
                        <c:v>22927.560386575082</c:v>
                      </c:pt>
                      <c:pt idx="324">
                        <c:v>22945.469783327484</c:v>
                      </c:pt>
                      <c:pt idx="325">
                        <c:v>22952.182086354023</c:v>
                      </c:pt>
                      <c:pt idx="326">
                        <c:v>23035.292159212178</c:v>
                      </c:pt>
                      <c:pt idx="327">
                        <c:v>23042.004462238707</c:v>
                      </c:pt>
                      <c:pt idx="328">
                        <c:v>22945.469783327484</c:v>
                      </c:pt>
                      <c:pt idx="329">
                        <c:v>22952.182086354023</c:v>
                      </c:pt>
                      <c:pt idx="330">
                        <c:v>23137.050169956034</c:v>
                      </c:pt>
                      <c:pt idx="331">
                        <c:v>23137.050169956034</c:v>
                      </c:pt>
                      <c:pt idx="332">
                        <c:v>23143.762472982573</c:v>
                      </c:pt>
                      <c:pt idx="333">
                        <c:v>23152.355739784416</c:v>
                      </c:pt>
                      <c:pt idx="334">
                        <c:v>23143.762472982573</c:v>
                      </c:pt>
                      <c:pt idx="335">
                        <c:v>23085.28762386012</c:v>
                      </c:pt>
                      <c:pt idx="336">
                        <c:v>23152.355739784416</c:v>
                      </c:pt>
                      <c:pt idx="337">
                        <c:v>23159.068042810944</c:v>
                      </c:pt>
                      <c:pt idx="338">
                        <c:v>23085.28762386012</c:v>
                      </c:pt>
                      <c:pt idx="339">
                        <c:v>23091.999926886656</c:v>
                      </c:pt>
                      <c:pt idx="340">
                        <c:v>23159.068042810944</c:v>
                      </c:pt>
                      <c:pt idx="341">
                        <c:v>23091.999926886656</c:v>
                      </c:pt>
                      <c:pt idx="342">
                        <c:v>23137.050169956034</c:v>
                      </c:pt>
                      <c:pt idx="343">
                        <c:v>23143.762472982573</c:v>
                      </c:pt>
                      <c:pt idx="344">
                        <c:v>23152.355739784416</c:v>
                      </c:pt>
                      <c:pt idx="345">
                        <c:v>23109.909323639065</c:v>
                      </c:pt>
                      <c:pt idx="346">
                        <c:v>23085.28762386012</c:v>
                      </c:pt>
                      <c:pt idx="347">
                        <c:v>23159.068042810944</c:v>
                      </c:pt>
                      <c:pt idx="348">
                        <c:v>23091.999926886656</c:v>
                      </c:pt>
                      <c:pt idx="349">
                        <c:v>23109.909323639065</c:v>
                      </c:pt>
                      <c:pt idx="350">
                        <c:v>23116.621626665601</c:v>
                      </c:pt>
                      <c:pt idx="351">
                        <c:v>23116.621626665601</c:v>
                      </c:pt>
                      <c:pt idx="352">
                        <c:v>23193.494523982223</c:v>
                      </c:pt>
                      <c:pt idx="353">
                        <c:v>23193.494523982223</c:v>
                      </c:pt>
                      <c:pt idx="354">
                        <c:v>23200.206827008751</c:v>
                      </c:pt>
                      <c:pt idx="355">
                        <c:v>23200.206827008751</c:v>
                      </c:pt>
                      <c:pt idx="356">
                        <c:v>23109.909323639065</c:v>
                      </c:pt>
                      <c:pt idx="357">
                        <c:v>23202.351204432362</c:v>
                      </c:pt>
                      <c:pt idx="358">
                        <c:v>23202.351204432362</c:v>
                      </c:pt>
                      <c:pt idx="359">
                        <c:v>23116.621626665601</c:v>
                      </c:pt>
                      <c:pt idx="360">
                        <c:v>23209.063507458904</c:v>
                      </c:pt>
                      <c:pt idx="361">
                        <c:v>23193.494523982223</c:v>
                      </c:pt>
                      <c:pt idx="362">
                        <c:v>23209.063507458904</c:v>
                      </c:pt>
                      <c:pt idx="363">
                        <c:v>23200.206827008751</c:v>
                      </c:pt>
                      <c:pt idx="364">
                        <c:v>23301.489710267619</c:v>
                      </c:pt>
                      <c:pt idx="365">
                        <c:v>23202.351204432362</c:v>
                      </c:pt>
                      <c:pt idx="366">
                        <c:v>23308.202013294154</c:v>
                      </c:pt>
                      <c:pt idx="367">
                        <c:v>23209.063507458904</c:v>
                      </c:pt>
                      <c:pt idx="368">
                        <c:v>23226.972904211307</c:v>
                      </c:pt>
                      <c:pt idx="369">
                        <c:v>23226.972904211307</c:v>
                      </c:pt>
                      <c:pt idx="370">
                        <c:v>23233.685207237842</c:v>
                      </c:pt>
                      <c:pt idx="371">
                        <c:v>23301.489710267619</c:v>
                      </c:pt>
                      <c:pt idx="372">
                        <c:v>23233.685207237842</c:v>
                      </c:pt>
                      <c:pt idx="373">
                        <c:v>23308.202013294154</c:v>
                      </c:pt>
                      <c:pt idx="374">
                        <c:v>23243.489988630172</c:v>
                      </c:pt>
                      <c:pt idx="375">
                        <c:v>23243.489988630172</c:v>
                      </c:pt>
                      <c:pt idx="376">
                        <c:v>23250.202291656704</c:v>
                      </c:pt>
                      <c:pt idx="377">
                        <c:v>23250.202291656704</c:v>
                      </c:pt>
                      <c:pt idx="378">
                        <c:v>23301.489710267619</c:v>
                      </c:pt>
                      <c:pt idx="379">
                        <c:v>23226.972904211307</c:v>
                      </c:pt>
                      <c:pt idx="380">
                        <c:v>23308.202013294154</c:v>
                      </c:pt>
                      <c:pt idx="381">
                        <c:v>23233.685207237842</c:v>
                      </c:pt>
                      <c:pt idx="382">
                        <c:v>23243.489988630172</c:v>
                      </c:pt>
                      <c:pt idx="383">
                        <c:v>23250.202291656704</c:v>
                      </c:pt>
                      <c:pt idx="384">
                        <c:v>23357.9340642938</c:v>
                      </c:pt>
                      <c:pt idx="385">
                        <c:v>23364.646367320333</c:v>
                      </c:pt>
                      <c:pt idx="386">
                        <c:v>23357.9340642938</c:v>
                      </c:pt>
                      <c:pt idx="387">
                        <c:v>23418.553290839856</c:v>
                      </c:pt>
                      <c:pt idx="388">
                        <c:v>23364.646367320333</c:v>
                      </c:pt>
                      <c:pt idx="389">
                        <c:v>23425.265593866385</c:v>
                      </c:pt>
                      <c:pt idx="390">
                        <c:v>23418.553290839856</c:v>
                      </c:pt>
                      <c:pt idx="391">
                        <c:v>23425.265593866385</c:v>
                      </c:pt>
                      <c:pt idx="392">
                        <c:v>23357.9340642938</c:v>
                      </c:pt>
                      <c:pt idx="393">
                        <c:v>23364.646367320333</c:v>
                      </c:pt>
                      <c:pt idx="394">
                        <c:v>23418.553290839856</c:v>
                      </c:pt>
                      <c:pt idx="395">
                        <c:v>23488.437771181671</c:v>
                      </c:pt>
                      <c:pt idx="396">
                        <c:v>23425.265593866385</c:v>
                      </c:pt>
                      <c:pt idx="397">
                        <c:v>23495.150074208206</c:v>
                      </c:pt>
                      <c:pt idx="398">
                        <c:v>23459.692075037663</c:v>
                      </c:pt>
                      <c:pt idx="399">
                        <c:v>23466.404378064199</c:v>
                      </c:pt>
                      <c:pt idx="400">
                        <c:v>23488.437771181671</c:v>
                      </c:pt>
                      <c:pt idx="401">
                        <c:v>23407.929528941746</c:v>
                      </c:pt>
                      <c:pt idx="402">
                        <c:v>23495.150074208206</c:v>
                      </c:pt>
                      <c:pt idx="403">
                        <c:v>23414.641831968289</c:v>
                      </c:pt>
                      <c:pt idx="404">
                        <c:v>23459.692075037663</c:v>
                      </c:pt>
                      <c:pt idx="405">
                        <c:v>23474.997644866038</c:v>
                      </c:pt>
                      <c:pt idx="406">
                        <c:v>23466.404378064199</c:v>
                      </c:pt>
                      <c:pt idx="407">
                        <c:v>23474.997644866038</c:v>
                      </c:pt>
                      <c:pt idx="408">
                        <c:v>23481.709947892585</c:v>
                      </c:pt>
                      <c:pt idx="409">
                        <c:v>23407.929528941746</c:v>
                      </c:pt>
                      <c:pt idx="410">
                        <c:v>23481.709947892585</c:v>
                      </c:pt>
                      <c:pt idx="411">
                        <c:v>23414.641831968289</c:v>
                      </c:pt>
                      <c:pt idx="412">
                        <c:v>23488.437771181671</c:v>
                      </c:pt>
                      <c:pt idx="413">
                        <c:v>23495.150074208206</c:v>
                      </c:pt>
                      <c:pt idx="414">
                        <c:v>23459.692075037663</c:v>
                      </c:pt>
                      <c:pt idx="415">
                        <c:v>23466.404378064199</c:v>
                      </c:pt>
                      <c:pt idx="416">
                        <c:v>23474.997644866038</c:v>
                      </c:pt>
                      <c:pt idx="417">
                        <c:v>23407.929528941746</c:v>
                      </c:pt>
                      <c:pt idx="418">
                        <c:v>23481.709947892585</c:v>
                      </c:pt>
                      <c:pt idx="419">
                        <c:v>23414.641831968289</c:v>
                      </c:pt>
                      <c:pt idx="420">
                        <c:v>23524.993109513991</c:v>
                      </c:pt>
                      <c:pt idx="421">
                        <c:v>23524.993109513991</c:v>
                      </c:pt>
                      <c:pt idx="422">
                        <c:v>23531.705412540527</c:v>
                      </c:pt>
                      <c:pt idx="423">
                        <c:v>23531.705412540527</c:v>
                      </c:pt>
                      <c:pt idx="424">
                        <c:v>23652.877311493248</c:v>
                      </c:pt>
                      <c:pt idx="425">
                        <c:v>23652.877311493248</c:v>
                      </c:pt>
                      <c:pt idx="426">
                        <c:v>23659.589614519788</c:v>
                      </c:pt>
                      <c:pt idx="427">
                        <c:v>23624.131615349241</c:v>
                      </c:pt>
                      <c:pt idx="428">
                        <c:v>23659.589614519788</c:v>
                      </c:pt>
                      <c:pt idx="429">
                        <c:v>23624.131615349241</c:v>
                      </c:pt>
                      <c:pt idx="430">
                        <c:v>23630.84391837578</c:v>
                      </c:pt>
                      <c:pt idx="431">
                        <c:v>23630.84391837578</c:v>
                      </c:pt>
                      <c:pt idx="432">
                        <c:v>23524.993109513991</c:v>
                      </c:pt>
                      <c:pt idx="433">
                        <c:v>23531.705412540527</c:v>
                      </c:pt>
                      <c:pt idx="434">
                        <c:v>23652.877311493248</c:v>
                      </c:pt>
                      <c:pt idx="435">
                        <c:v>23659.589614519788</c:v>
                      </c:pt>
                      <c:pt idx="436">
                        <c:v>23624.131615349241</c:v>
                      </c:pt>
                      <c:pt idx="437">
                        <c:v>23630.84391837578</c:v>
                      </c:pt>
                      <c:pt idx="438">
                        <c:v>23769.940892065493</c:v>
                      </c:pt>
                      <c:pt idx="439">
                        <c:v>23769.940892065493</c:v>
                      </c:pt>
                      <c:pt idx="440">
                        <c:v>23776.653195092033</c:v>
                      </c:pt>
                      <c:pt idx="441">
                        <c:v>23741.195195921478</c:v>
                      </c:pt>
                      <c:pt idx="442">
                        <c:v>23776.653195092033</c:v>
                      </c:pt>
                      <c:pt idx="443">
                        <c:v>23741.195195921478</c:v>
                      </c:pt>
                      <c:pt idx="444">
                        <c:v>23747.907498948021</c:v>
                      </c:pt>
                      <c:pt idx="445">
                        <c:v>23747.907498948021</c:v>
                      </c:pt>
                      <c:pt idx="446">
                        <c:v>23769.940892065493</c:v>
                      </c:pt>
                      <c:pt idx="447">
                        <c:v>23776.653195092033</c:v>
                      </c:pt>
                      <c:pt idx="448">
                        <c:v>23741.195195921478</c:v>
                      </c:pt>
                      <c:pt idx="449">
                        <c:v>23747.907498948021</c:v>
                      </c:pt>
                      <c:pt idx="450">
                        <c:v>23811.0796762633</c:v>
                      </c:pt>
                      <c:pt idx="451">
                        <c:v>23811.0796762633</c:v>
                      </c:pt>
                      <c:pt idx="452">
                        <c:v>23817.791979289832</c:v>
                      </c:pt>
                      <c:pt idx="453">
                        <c:v>23817.791979289832</c:v>
                      </c:pt>
                      <c:pt idx="454">
                        <c:v>23811.0796762633</c:v>
                      </c:pt>
                      <c:pt idx="455">
                        <c:v>23817.791979289832</c:v>
                      </c:pt>
                      <c:pt idx="456">
                        <c:v>23901.633138604651</c:v>
                      </c:pt>
                      <c:pt idx="457">
                        <c:v>23908.345441631176</c:v>
                      </c:pt>
                      <c:pt idx="458">
                        <c:v>23901.633138604651</c:v>
                      </c:pt>
                      <c:pt idx="459">
                        <c:v>23908.345441631176</c:v>
                      </c:pt>
                      <c:pt idx="460">
                        <c:v>23901.633138604651</c:v>
                      </c:pt>
                      <c:pt idx="461">
                        <c:v>23908.345441631176</c:v>
                      </c:pt>
                      <c:pt idx="462">
                        <c:v>23975.519216574885</c:v>
                      </c:pt>
                      <c:pt idx="463">
                        <c:v>23982.231519601417</c:v>
                      </c:pt>
                      <c:pt idx="464">
                        <c:v>23975.519216574885</c:v>
                      </c:pt>
                      <c:pt idx="465">
                        <c:v>23982.231519601417</c:v>
                      </c:pt>
                      <c:pt idx="466">
                        <c:v>24066.072678916225</c:v>
                      </c:pt>
                      <c:pt idx="467">
                        <c:v>24072.784981942761</c:v>
                      </c:pt>
                      <c:pt idx="468">
                        <c:v>23975.519216574885</c:v>
                      </c:pt>
                      <c:pt idx="469">
                        <c:v>24066.072678916225</c:v>
                      </c:pt>
                      <c:pt idx="470">
                        <c:v>23982.231519601417</c:v>
                      </c:pt>
                      <c:pt idx="471">
                        <c:v>24072.784981942761</c:v>
                      </c:pt>
                      <c:pt idx="472">
                        <c:v>24092.582797147123</c:v>
                      </c:pt>
                      <c:pt idx="473">
                        <c:v>24066.072678916225</c:v>
                      </c:pt>
                      <c:pt idx="474">
                        <c:v>24072.784981942761</c:v>
                      </c:pt>
                      <c:pt idx="475">
                        <c:v>24092.582797147123</c:v>
                      </c:pt>
                      <c:pt idx="476">
                        <c:v>24099.295100173655</c:v>
                      </c:pt>
                      <c:pt idx="477">
                        <c:v>24099.295100173655</c:v>
                      </c:pt>
                      <c:pt idx="478">
                        <c:v>24092.582797147123</c:v>
                      </c:pt>
                      <c:pt idx="479">
                        <c:v>24183.136259488467</c:v>
                      </c:pt>
                      <c:pt idx="480">
                        <c:v>24183.136259488467</c:v>
                      </c:pt>
                      <c:pt idx="481">
                        <c:v>24099.295100173655</c:v>
                      </c:pt>
                      <c:pt idx="482">
                        <c:v>24189.848562514995</c:v>
                      </c:pt>
                      <c:pt idx="483">
                        <c:v>24189.848562514995</c:v>
                      </c:pt>
                      <c:pt idx="484">
                        <c:v>24199.653343907328</c:v>
                      </c:pt>
                      <c:pt idx="485">
                        <c:v>24199.653343907328</c:v>
                      </c:pt>
                      <c:pt idx="486">
                        <c:v>24206.365646933868</c:v>
                      </c:pt>
                      <c:pt idx="487">
                        <c:v>24206.365646933868</c:v>
                      </c:pt>
                      <c:pt idx="488">
                        <c:v>24183.136259488467</c:v>
                      </c:pt>
                      <c:pt idx="489">
                        <c:v>24189.848562514995</c:v>
                      </c:pt>
                      <c:pt idx="490">
                        <c:v>24199.653343907328</c:v>
                      </c:pt>
                      <c:pt idx="491">
                        <c:v>24206.365646933868</c:v>
                      </c:pt>
                      <c:pt idx="492">
                        <c:v>24224.27504368627</c:v>
                      </c:pt>
                      <c:pt idx="493">
                        <c:v>24224.27504368627</c:v>
                      </c:pt>
                      <c:pt idx="494">
                        <c:v>24230.987346712802</c:v>
                      </c:pt>
                      <c:pt idx="495">
                        <c:v>24230.987346712802</c:v>
                      </c:pt>
                      <c:pt idx="496">
                        <c:v>24224.27504368627</c:v>
                      </c:pt>
                      <c:pt idx="497">
                        <c:v>24230.987346712802</c:v>
                      </c:pt>
                      <c:pt idx="498">
                        <c:v>24364.09288421891</c:v>
                      </c:pt>
                      <c:pt idx="499">
                        <c:v>24370.805187245453</c:v>
                      </c:pt>
                      <c:pt idx="500">
                        <c:v>24364.09288421891</c:v>
                      </c:pt>
                      <c:pt idx="501">
                        <c:v>24370.805187245453</c:v>
                      </c:pt>
                      <c:pt idx="502">
                        <c:v>24388.714583997851</c:v>
                      </c:pt>
                      <c:pt idx="503">
                        <c:v>24388.714583997851</c:v>
                      </c:pt>
                      <c:pt idx="504">
                        <c:v>24395.426887024383</c:v>
                      </c:pt>
                      <c:pt idx="505">
                        <c:v>24395.426887024383</c:v>
                      </c:pt>
                      <c:pt idx="506">
                        <c:v>24364.09288421891</c:v>
                      </c:pt>
                      <c:pt idx="507">
                        <c:v>24370.805187245453</c:v>
                      </c:pt>
                      <c:pt idx="508">
                        <c:v>24388.714583997851</c:v>
                      </c:pt>
                      <c:pt idx="509">
                        <c:v>24395.426887024383</c:v>
                      </c:pt>
                      <c:pt idx="510">
                        <c:v>24481.156464791151</c:v>
                      </c:pt>
                      <c:pt idx="511">
                        <c:v>24487.86876781769</c:v>
                      </c:pt>
                      <c:pt idx="512">
                        <c:v>24481.156464791151</c:v>
                      </c:pt>
                      <c:pt idx="513">
                        <c:v>24487.86876781769</c:v>
                      </c:pt>
                      <c:pt idx="514">
                        <c:v>24505.778164570096</c:v>
                      </c:pt>
                      <c:pt idx="515">
                        <c:v>24481.156464791151</c:v>
                      </c:pt>
                      <c:pt idx="516">
                        <c:v>24512.490467596621</c:v>
                      </c:pt>
                      <c:pt idx="517">
                        <c:v>24487.86876781769</c:v>
                      </c:pt>
                      <c:pt idx="518">
                        <c:v>24522.295248988958</c:v>
                      </c:pt>
                      <c:pt idx="519">
                        <c:v>24505.778164570096</c:v>
                      </c:pt>
                      <c:pt idx="520">
                        <c:v>24529.007552015493</c:v>
                      </c:pt>
                      <c:pt idx="521">
                        <c:v>24512.490467596621</c:v>
                      </c:pt>
                      <c:pt idx="522">
                        <c:v>24522.295248988958</c:v>
                      </c:pt>
                      <c:pt idx="523">
                        <c:v>24529.007552015493</c:v>
                      </c:pt>
                      <c:pt idx="524">
                        <c:v>24505.778164570096</c:v>
                      </c:pt>
                      <c:pt idx="525">
                        <c:v>24512.490467596621</c:v>
                      </c:pt>
                      <c:pt idx="526">
                        <c:v>24522.295248988958</c:v>
                      </c:pt>
                      <c:pt idx="527">
                        <c:v>24529.007552015493</c:v>
                      </c:pt>
                      <c:pt idx="528">
                        <c:v>24686.734789300539</c:v>
                      </c:pt>
                      <c:pt idx="529">
                        <c:v>24686.734789300539</c:v>
                      </c:pt>
                      <c:pt idx="530">
                        <c:v>24693.447092327071</c:v>
                      </c:pt>
                      <c:pt idx="531">
                        <c:v>24693.447092327071</c:v>
                      </c:pt>
                      <c:pt idx="532">
                        <c:v>24686.734789300539</c:v>
                      </c:pt>
                      <c:pt idx="533">
                        <c:v>24693.447092327071</c:v>
                      </c:pt>
                      <c:pt idx="534">
                        <c:v>24803.79836987278</c:v>
                      </c:pt>
                      <c:pt idx="535">
                        <c:v>24803.79836987278</c:v>
                      </c:pt>
                      <c:pt idx="536">
                        <c:v>24810.510672899312</c:v>
                      </c:pt>
                      <c:pt idx="537">
                        <c:v>24810.510672899312</c:v>
                      </c:pt>
                      <c:pt idx="538">
                        <c:v>24803.79836987278</c:v>
                      </c:pt>
                      <c:pt idx="539">
                        <c:v>24810.510672899312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371A-4226-B3C0-BA0318B2CF1C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Chart_Data!$E$3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Pro Economic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Chart_Data!$E$4:$E$543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0.99908514222755862</c:v>
                      </c:pt>
                      <c:pt idx="2">
                        <c:v>0.99863178375609452</c:v>
                      </c:pt>
                      <c:pt idx="3">
                        <c:v>0.99773923882590254</c:v>
                      </c:pt>
                      <c:pt idx="4">
                        <c:v>0.99135648898657114</c:v>
                      </c:pt>
                      <c:pt idx="5">
                        <c:v>0.99003617343470063</c:v>
                      </c:pt>
                      <c:pt idx="6">
                        <c:v>0.96337170481360401</c:v>
                      </c:pt>
                      <c:pt idx="7">
                        <c:v>0.96200391434456289</c:v>
                      </c:pt>
                      <c:pt idx="8">
                        <c:v>0.95895520925872779</c:v>
                      </c:pt>
                      <c:pt idx="9">
                        <c:v>0.95758889645311573</c:v>
                      </c:pt>
                      <c:pt idx="10">
                        <c:v>0.95111163843447299</c:v>
                      </c:pt>
                      <c:pt idx="11">
                        <c:v>0.94974894390482067</c:v>
                      </c:pt>
                      <c:pt idx="12">
                        <c:v>0.94208524884265843</c:v>
                      </c:pt>
                      <c:pt idx="13">
                        <c:v>0.94071728163532897</c:v>
                      </c:pt>
                      <c:pt idx="14">
                        <c:v>0.93768109331618865</c:v>
                      </c:pt>
                      <c:pt idx="15">
                        <c:v>0.93631384172769971</c:v>
                      </c:pt>
                      <c:pt idx="16">
                        <c:v>0.9362349078652048</c:v>
                      </c:pt>
                      <c:pt idx="17">
                        <c:v>0.93531555478691131</c:v>
                      </c:pt>
                      <c:pt idx="18">
                        <c:v>0.93486726357300309</c:v>
                      </c:pt>
                      <c:pt idx="19">
                        <c:v>0.93394806151555398</c:v>
                      </c:pt>
                      <c:pt idx="20">
                        <c:v>0.92987397465755406</c:v>
                      </c:pt>
                      <c:pt idx="21">
                        <c:v>0.92850865096521151</c:v>
                      </c:pt>
                      <c:pt idx="22">
                        <c:v>0.92751783841568103</c:v>
                      </c:pt>
                      <c:pt idx="23">
                        <c:v>0.92615204930244754</c:v>
                      </c:pt>
                      <c:pt idx="24">
                        <c:v>0.91993056160066844</c:v>
                      </c:pt>
                      <c:pt idx="25">
                        <c:v>0.91897177095654825</c:v>
                      </c:pt>
                      <c:pt idx="26">
                        <c:v>0.91856437209407094</c:v>
                      </c:pt>
                      <c:pt idx="27">
                        <c:v>0.91760578920053271</c:v>
                      </c:pt>
                      <c:pt idx="28">
                        <c:v>0.910850236424118</c:v>
                      </c:pt>
                      <c:pt idx="29">
                        <c:v>0.90948616900338863</c:v>
                      </c:pt>
                      <c:pt idx="30">
                        <c:v>0.90545741434158311</c:v>
                      </c:pt>
                      <c:pt idx="31">
                        <c:v>0.90454001810641371</c:v>
                      </c:pt>
                      <c:pt idx="32">
                        <c:v>0.90408950908850794</c:v>
                      </c:pt>
                      <c:pt idx="33">
                        <c:v>0.90317218697918777</c:v>
                      </c:pt>
                      <c:pt idx="34">
                        <c:v>0.89676681747295739</c:v>
                      </c:pt>
                      <c:pt idx="35">
                        <c:v>0.89539986717014997</c:v>
                      </c:pt>
                      <c:pt idx="36">
                        <c:v>0.88680989625888929</c:v>
                      </c:pt>
                      <c:pt idx="37">
                        <c:v>0.88585495581518314</c:v>
                      </c:pt>
                      <c:pt idx="38">
                        <c:v>0.88544263939058632</c:v>
                      </c:pt>
                      <c:pt idx="39">
                        <c:v>0.88448780644072789</c:v>
                      </c:pt>
                      <c:pt idx="40">
                        <c:v>0.88179982835405446</c:v>
                      </c:pt>
                      <c:pt idx="41">
                        <c:v>0.88088356641536403</c:v>
                      </c:pt>
                      <c:pt idx="42">
                        <c:v>0.8804318101674613</c:v>
                      </c:pt>
                      <c:pt idx="43">
                        <c:v>0.87951559263764667</c:v>
                      </c:pt>
                      <c:pt idx="44">
                        <c:v>0.87776956829963881</c:v>
                      </c:pt>
                      <c:pt idx="45">
                        <c:v>0.87640346872711838</c:v>
                      </c:pt>
                      <c:pt idx="46">
                        <c:v>0.87312366488171678</c:v>
                      </c:pt>
                      <c:pt idx="47">
                        <c:v>0.87175625274660395</c:v>
                      </c:pt>
                      <c:pt idx="48">
                        <c:v>0.86776184644859911</c:v>
                      </c:pt>
                      <c:pt idx="49">
                        <c:v>0.8668461863390311</c:v>
                      </c:pt>
                      <c:pt idx="50">
                        <c:v>0.86639378240075882</c:v>
                      </c:pt>
                      <c:pt idx="51">
                        <c:v>0.86552926531431085</c:v>
                      </c:pt>
                      <c:pt idx="52">
                        <c:v>0.86547815420754015</c:v>
                      </c:pt>
                      <c:pt idx="53">
                        <c:v>0.86457547429358628</c:v>
                      </c:pt>
                      <c:pt idx="54">
                        <c:v>0.86416177785984538</c:v>
                      </c:pt>
                      <c:pt idx="55">
                        <c:v>0.86320806612667689</c:v>
                      </c:pt>
                      <c:pt idx="56">
                        <c:v>0.85967376444954735</c:v>
                      </c:pt>
                      <c:pt idx="57">
                        <c:v>0.85909301757739776</c:v>
                      </c:pt>
                      <c:pt idx="58">
                        <c:v>0.85830646028979185</c:v>
                      </c:pt>
                      <c:pt idx="59">
                        <c:v>0.85772541448923778</c:v>
                      </c:pt>
                      <c:pt idx="60">
                        <c:v>0.85650202011508736</c:v>
                      </c:pt>
                      <c:pt idx="61">
                        <c:v>0.85519079171420298</c:v>
                      </c:pt>
                      <c:pt idx="62">
                        <c:v>0.85513539811834038</c:v>
                      </c:pt>
                      <c:pt idx="63">
                        <c:v>0.85382390527421981</c:v>
                      </c:pt>
                      <c:pt idx="64">
                        <c:v>0.84681417023843075</c:v>
                      </c:pt>
                      <c:pt idx="65">
                        <c:v>0.84544819209291233</c:v>
                      </c:pt>
                      <c:pt idx="66">
                        <c:v>0.83113525783914788</c:v>
                      </c:pt>
                      <c:pt idx="67">
                        <c:v>0.82976723829798282</c:v>
                      </c:pt>
                      <c:pt idx="68">
                        <c:v>0.82890282632323253</c:v>
                      </c:pt>
                      <c:pt idx="69">
                        <c:v>0.82753524979904902</c:v>
                      </c:pt>
                      <c:pt idx="70">
                        <c:v>0.82670729646575336</c:v>
                      </c:pt>
                      <c:pt idx="71">
                        <c:v>0.82533943425657963</c:v>
                      </c:pt>
                      <c:pt idx="72">
                        <c:v>0.82442680086826303</c:v>
                      </c:pt>
                      <c:pt idx="73">
                        <c:v>0.82305951312512493</c:v>
                      </c:pt>
                      <c:pt idx="74">
                        <c:v>0.81865789248367926</c:v>
                      </c:pt>
                      <c:pt idx="75">
                        <c:v>0.81729045118044596</c:v>
                      </c:pt>
                      <c:pt idx="76">
                        <c:v>0.81606596947928489</c:v>
                      </c:pt>
                      <c:pt idx="77">
                        <c:v>0.81469932678562007</c:v>
                      </c:pt>
                      <c:pt idx="78">
                        <c:v>0.80747626250210613</c:v>
                      </c:pt>
                      <c:pt idx="79">
                        <c:v>0.80525105610981773</c:v>
                      </c:pt>
                      <c:pt idx="80">
                        <c:v>0.80305091778921489</c:v>
                      </c:pt>
                      <c:pt idx="81">
                        <c:v>0.80263352817785327</c:v>
                      </c:pt>
                      <c:pt idx="82">
                        <c:v>0.80168297479301431</c:v>
                      </c:pt>
                      <c:pt idx="83">
                        <c:v>0.80077968586401116</c:v>
                      </c:pt>
                      <c:pt idx="84">
                        <c:v>0.8003992387865545</c:v>
                      </c:pt>
                      <c:pt idx="85">
                        <c:v>0.79941216540145354</c:v>
                      </c:pt>
                      <c:pt idx="86">
                        <c:v>0.79500836210408143</c:v>
                      </c:pt>
                      <c:pt idx="87">
                        <c:v>0.79364073185954864</c:v>
                      </c:pt>
                      <c:pt idx="88">
                        <c:v>0.79242922219591572</c:v>
                      </c:pt>
                      <c:pt idx="89">
                        <c:v>0.79121685840651423</c:v>
                      </c:pt>
                      <c:pt idx="90">
                        <c:v>0.79106220041108255</c:v>
                      </c:pt>
                      <c:pt idx="91">
                        <c:v>0.78674805163486006</c:v>
                      </c:pt>
                      <c:pt idx="92">
                        <c:v>0.78636690124588171</c:v>
                      </c:pt>
                      <c:pt idx="93">
                        <c:v>0.7853804155897951</c:v>
                      </c:pt>
                      <c:pt idx="94">
                        <c:v>0.77840321693623282</c:v>
                      </c:pt>
                      <c:pt idx="95">
                        <c:v>0.77708384334282432</c:v>
                      </c:pt>
                      <c:pt idx="96">
                        <c:v>0.77703600722495969</c:v>
                      </c:pt>
                      <c:pt idx="97">
                        <c:v>0.77613367126401123</c:v>
                      </c:pt>
                      <c:pt idx="98">
                        <c:v>0.77571583582487724</c:v>
                      </c:pt>
                      <c:pt idx="99">
                        <c:v>0.77476568359964637</c:v>
                      </c:pt>
                      <c:pt idx="100">
                        <c:v>0.76809601179858678</c:v>
                      </c:pt>
                      <c:pt idx="101">
                        <c:v>0.76672825678724421</c:v>
                      </c:pt>
                      <c:pt idx="102">
                        <c:v>0.75458920291909792</c:v>
                      </c:pt>
                      <c:pt idx="103">
                        <c:v>0.75360361842770074</c:v>
                      </c:pt>
                      <c:pt idx="104">
                        <c:v>0.75322137583795157</c:v>
                      </c:pt>
                      <c:pt idx="105">
                        <c:v>0.75223582144355172</c:v>
                      </c:pt>
                      <c:pt idx="106">
                        <c:v>0.74526810953175437</c:v>
                      </c:pt>
                      <c:pt idx="107">
                        <c:v>0.74393133929681021</c:v>
                      </c:pt>
                      <c:pt idx="108">
                        <c:v>0.74390061910787098</c:v>
                      </c:pt>
                      <c:pt idx="109">
                        <c:v>0.74298160974083738</c:v>
                      </c:pt>
                      <c:pt idx="110">
                        <c:v>0.74256330106388535</c:v>
                      </c:pt>
                      <c:pt idx="111">
                        <c:v>0.74161358354252371</c:v>
                      </c:pt>
                      <c:pt idx="112">
                        <c:v>0.73494909255615071</c:v>
                      </c:pt>
                      <c:pt idx="113">
                        <c:v>0.73358122145924487</c:v>
                      </c:pt>
                      <c:pt idx="114">
                        <c:v>0.7274539581674625</c:v>
                      </c:pt>
                      <c:pt idx="115">
                        <c:v>0.72608615007888988</c:v>
                      </c:pt>
                      <c:pt idx="116">
                        <c:v>0.72295232324692071</c:v>
                      </c:pt>
                      <c:pt idx="117">
                        <c:v>0.72158464988964699</c:v>
                      </c:pt>
                      <c:pt idx="118">
                        <c:v>0.71679834030402922</c:v>
                      </c:pt>
                      <c:pt idx="119">
                        <c:v>0.71543032847575572</c:v>
                      </c:pt>
                      <c:pt idx="120">
                        <c:v>0.71432624572422032</c:v>
                      </c:pt>
                      <c:pt idx="121">
                        <c:v>0.71347168172537212</c:v>
                      </c:pt>
                      <c:pt idx="122">
                        <c:v>0.7129588912639695</c:v>
                      </c:pt>
                      <c:pt idx="123">
                        <c:v>0.71233794300357001</c:v>
                      </c:pt>
                      <c:pt idx="124">
                        <c:v>0.71210366748666187</c:v>
                      </c:pt>
                      <c:pt idx="125">
                        <c:v>0.71096999840171515</c:v>
                      </c:pt>
                      <c:pt idx="126">
                        <c:v>0.70901146543410531</c:v>
                      </c:pt>
                      <c:pt idx="127">
                        <c:v>0.70764351545755155</c:v>
                      </c:pt>
                      <c:pt idx="128">
                        <c:v>0.70401250821820938</c:v>
                      </c:pt>
                      <c:pt idx="129">
                        <c:v>0.70264475153754113</c:v>
                      </c:pt>
                      <c:pt idx="130">
                        <c:v>0.70068651658808923</c:v>
                      </c:pt>
                      <c:pt idx="131">
                        <c:v>0.70053895405686406</c:v>
                      </c:pt>
                      <c:pt idx="132">
                        <c:v>0.6993187481301637</c:v>
                      </c:pt>
                      <c:pt idx="133">
                        <c:v>0.69917108127502603</c:v>
                      </c:pt>
                      <c:pt idx="134">
                        <c:v>0.69793742995339414</c:v>
                      </c:pt>
                      <c:pt idx="135">
                        <c:v>0.69695329899916503</c:v>
                      </c:pt>
                      <c:pt idx="136">
                        <c:v>0.69656942892059626</c:v>
                      </c:pt>
                      <c:pt idx="137">
                        <c:v>0.69603953934493323</c:v>
                      </c:pt>
                      <c:pt idx="138">
                        <c:v>0.6955853099652981</c:v>
                      </c:pt>
                      <c:pt idx="139">
                        <c:v>0.69467177273118819</c:v>
                      </c:pt>
                      <c:pt idx="140">
                        <c:v>0.68863171648636234</c:v>
                      </c:pt>
                      <c:pt idx="141">
                        <c:v>0.68741888409642904</c:v>
                      </c:pt>
                      <c:pt idx="142">
                        <c:v>0.6872638715453947</c:v>
                      </c:pt>
                      <c:pt idx="143">
                        <c:v>0.68605137609750511</c:v>
                      </c:pt>
                      <c:pt idx="144">
                        <c:v>0.67684457866439063</c:v>
                      </c:pt>
                      <c:pt idx="145">
                        <c:v>0.67586043918166716</c:v>
                      </c:pt>
                      <c:pt idx="146">
                        <c:v>0.67547657925930527</c:v>
                      </c:pt>
                      <c:pt idx="147">
                        <c:v>0.67449245009708425</c:v>
                      </c:pt>
                      <c:pt idx="148">
                        <c:v>0.66753951273201895</c:v>
                      </c:pt>
                      <c:pt idx="149">
                        <c:v>0.66617164967250264</c:v>
                      </c:pt>
                      <c:pt idx="150">
                        <c:v>0.66391159450455262</c:v>
                      </c:pt>
                      <c:pt idx="151">
                        <c:v>0.66289258246305394</c:v>
                      </c:pt>
                      <c:pt idx="152">
                        <c:v>0.66254371484079444</c:v>
                      </c:pt>
                      <c:pt idx="153">
                        <c:v>0.66152472160347009</c:v>
                      </c:pt>
                      <c:pt idx="154">
                        <c:v>0.66131015920829961</c:v>
                      </c:pt>
                      <c:pt idx="155">
                        <c:v>0.65994217001258093</c:v>
                      </c:pt>
                      <c:pt idx="156">
                        <c:v>0.65681514651330219</c:v>
                      </c:pt>
                      <c:pt idx="157">
                        <c:v>0.65544721132887973</c:v>
                      </c:pt>
                      <c:pt idx="158">
                        <c:v>0.65427768695692734</c:v>
                      </c:pt>
                      <c:pt idx="159">
                        <c:v>0.65318621809598421</c:v>
                      </c:pt>
                      <c:pt idx="160">
                        <c:v>0.65291002137376231</c:v>
                      </c:pt>
                      <c:pt idx="161">
                        <c:v>0.65220225144366484</c:v>
                      </c:pt>
                      <c:pt idx="162">
                        <c:v>0.65181820732598661</c:v>
                      </c:pt>
                      <c:pt idx="163">
                        <c:v>0.65083424746853458</c:v>
                      </c:pt>
                      <c:pt idx="164">
                        <c:v>0.64820405912141854</c:v>
                      </c:pt>
                      <c:pt idx="165">
                        <c:v>0.64683627845838432</c:v>
                      </c:pt>
                      <c:pt idx="166">
                        <c:v>0.64388341863421084</c:v>
                      </c:pt>
                      <c:pt idx="167">
                        <c:v>0.64251550801791357</c:v>
                      </c:pt>
                      <c:pt idx="168">
                        <c:v>0.64025522734666762</c:v>
                      </c:pt>
                      <c:pt idx="169">
                        <c:v>0.64002275640777617</c:v>
                      </c:pt>
                      <c:pt idx="170">
                        <c:v>0.63923652638283002</c:v>
                      </c:pt>
                      <c:pt idx="171">
                        <c:v>0.63888730421114825</c:v>
                      </c:pt>
                      <c:pt idx="172">
                        <c:v>0.63865476116002151</c:v>
                      </c:pt>
                      <c:pt idx="173">
                        <c:v>0.63786861787837867</c:v>
                      </c:pt>
                      <c:pt idx="174">
                        <c:v>0.63765198665744971</c:v>
                      </c:pt>
                      <c:pt idx="175">
                        <c:v>0.63692880495759729</c:v>
                      </c:pt>
                      <c:pt idx="176">
                        <c:v>0.63591014163484028</c:v>
                      </c:pt>
                      <c:pt idx="177">
                        <c:v>0.63556087678058182</c:v>
                      </c:pt>
                      <c:pt idx="178">
                        <c:v>0.63552821558077743</c:v>
                      </c:pt>
                      <c:pt idx="179">
                        <c:v>0.63454222754984202</c:v>
                      </c:pt>
                      <c:pt idx="180">
                        <c:v>0.63416026352554167</c:v>
                      </c:pt>
                      <c:pt idx="181">
                        <c:v>0.63315786691708464</c:v>
                      </c:pt>
                      <c:pt idx="182">
                        <c:v>0.63280821432861112</c:v>
                      </c:pt>
                      <c:pt idx="183">
                        <c:v>0.6317899025528968</c:v>
                      </c:pt>
                      <c:pt idx="184">
                        <c:v>0.63062485803946244</c:v>
                      </c:pt>
                      <c:pt idx="185">
                        <c:v>0.62925710756238584</c:v>
                      </c:pt>
                      <c:pt idx="186">
                        <c:v>0.62729887308134635</c:v>
                      </c:pt>
                      <c:pt idx="187">
                        <c:v>0.62691886141660991</c:v>
                      </c:pt>
                      <c:pt idx="188">
                        <c:v>0.62593111222074838</c:v>
                      </c:pt>
                      <c:pt idx="189">
                        <c:v>0.62555104005495488</c:v>
                      </c:pt>
                      <c:pt idx="190">
                        <c:v>0.62454932833197008</c:v>
                      </c:pt>
                      <c:pt idx="191">
                        <c:v>0.62318148463365308</c:v>
                      </c:pt>
                      <c:pt idx="192">
                        <c:v>0.62139407108411637</c:v>
                      </c:pt>
                      <c:pt idx="193">
                        <c:v>0.61686330557678892</c:v>
                      </c:pt>
                      <c:pt idx="194">
                        <c:v>0.6165482852010562</c:v>
                      </c:pt>
                      <c:pt idx="195">
                        <c:v>0.61549545050300236</c:v>
                      </c:pt>
                      <c:pt idx="196">
                        <c:v>0.60796378138148799</c:v>
                      </c:pt>
                      <c:pt idx="197">
                        <c:v>0.60659610408195508</c:v>
                      </c:pt>
                      <c:pt idx="198">
                        <c:v>0.60339544606637641</c:v>
                      </c:pt>
                      <c:pt idx="199">
                        <c:v>0.60237726893095977</c:v>
                      </c:pt>
                      <c:pt idx="200">
                        <c:v>0.60202745801864432</c:v>
                      </c:pt>
                      <c:pt idx="201">
                        <c:v>0.60100928755833449</c:v>
                      </c:pt>
                      <c:pt idx="202">
                        <c:v>0.60030152044288854</c:v>
                      </c:pt>
                      <c:pt idx="203">
                        <c:v>0.59893358846972544</c:v>
                      </c:pt>
                      <c:pt idx="204">
                        <c:v>0.59577133655659775</c:v>
                      </c:pt>
                      <c:pt idx="205">
                        <c:v>0.59440346385194753</c:v>
                      </c:pt>
                      <c:pt idx="206">
                        <c:v>0.59377074692331711</c:v>
                      </c:pt>
                      <c:pt idx="207">
                        <c:v>0.59240285449134955</c:v>
                      </c:pt>
                      <c:pt idx="208">
                        <c:v>0.58687376533844904</c:v>
                      </c:pt>
                      <c:pt idx="209">
                        <c:v>0.5855060533524129</c:v>
                      </c:pt>
                      <c:pt idx="210">
                        <c:v>0.58476693248047273</c:v>
                      </c:pt>
                      <c:pt idx="211">
                        <c:v>0.58371445057979177</c:v>
                      </c:pt>
                      <c:pt idx="212">
                        <c:v>0.58339900437868153</c:v>
                      </c:pt>
                      <c:pt idx="213">
                        <c:v>0.58234653450262353</c:v>
                      </c:pt>
                      <c:pt idx="214">
                        <c:v>0.57973735100841872</c:v>
                      </c:pt>
                      <c:pt idx="215">
                        <c:v>0.57871927700778558</c:v>
                      </c:pt>
                      <c:pt idx="216">
                        <c:v>0.57836935545193435</c:v>
                      </c:pt>
                      <c:pt idx="217">
                        <c:v>0.57735128513351452</c:v>
                      </c:pt>
                      <c:pt idx="218">
                        <c:v>0.57481883706798265</c:v>
                      </c:pt>
                      <c:pt idx="219">
                        <c:v>0.57345105504338156</c:v>
                      </c:pt>
                      <c:pt idx="220">
                        <c:v>0.57316752302203888</c:v>
                      </c:pt>
                      <c:pt idx="221">
                        <c:v>0.57211507626090463</c:v>
                      </c:pt>
                      <c:pt idx="222">
                        <c:v>0.57179959701640326</c:v>
                      </c:pt>
                      <c:pt idx="223">
                        <c:v>0.57074716201695896</c:v>
                      </c:pt>
                      <c:pt idx="224">
                        <c:v>0.57011416706025053</c:v>
                      </c:pt>
                      <c:pt idx="225">
                        <c:v>0.56874623762992305</c:v>
                      </c:pt>
                      <c:pt idx="226">
                        <c:v>0.56570006863140543</c:v>
                      </c:pt>
                      <c:pt idx="227">
                        <c:v>0.56468204358729523</c:v>
                      </c:pt>
                      <c:pt idx="228">
                        <c:v>0.56433207184791123</c:v>
                      </c:pt>
                      <c:pt idx="229">
                        <c:v>0.56348015616910041</c:v>
                      </c:pt>
                      <c:pt idx="230">
                        <c:v>0.56331404854484135</c:v>
                      </c:pt>
                      <c:pt idx="231">
                        <c:v>0.56322011585108367</c:v>
                      </c:pt>
                      <c:pt idx="232">
                        <c:v>0.56242781733453362</c:v>
                      </c:pt>
                      <c:pt idx="233">
                        <c:v>0.56211221041376591</c:v>
                      </c:pt>
                      <c:pt idx="234">
                        <c:v>0.56185233292268655</c:v>
                      </c:pt>
                      <c:pt idx="235">
                        <c:v>0.56105988143479535</c:v>
                      </c:pt>
                      <c:pt idx="236">
                        <c:v>0.55763311091558398</c:v>
                      </c:pt>
                      <c:pt idx="237">
                        <c:v>0.55626518716337303</c:v>
                      </c:pt>
                      <c:pt idx="238">
                        <c:v>0.55607764304408291</c:v>
                      </c:pt>
                      <c:pt idx="239">
                        <c:v>0.55470969351093369</c:v>
                      </c:pt>
                      <c:pt idx="240">
                        <c:v>0.5535339499319154</c:v>
                      </c:pt>
                      <c:pt idx="241">
                        <c:v>0.55306975499598499</c:v>
                      </c:pt>
                      <c:pt idx="242">
                        <c:v>0.55216612911048868</c:v>
                      </c:pt>
                      <c:pt idx="243">
                        <c:v>0.55170188670363851</c:v>
                      </c:pt>
                      <c:pt idx="244">
                        <c:v>0.54388855205138675</c:v>
                      </c:pt>
                      <c:pt idx="245">
                        <c:v>0.54252083987443134</c:v>
                      </c:pt>
                      <c:pt idx="246">
                        <c:v>0.52907287386270485</c:v>
                      </c:pt>
                      <c:pt idx="247">
                        <c:v>0.52770488236958213</c:v>
                      </c:pt>
                      <c:pt idx="248">
                        <c:v>0.52685325449096332</c:v>
                      </c:pt>
                      <c:pt idx="249">
                        <c:v>0.52548530133257054</c:v>
                      </c:pt>
                      <c:pt idx="250">
                        <c:v>0.52454501482958127</c:v>
                      </c:pt>
                      <c:pt idx="251">
                        <c:v>0.52317703132338611</c:v>
                      </c:pt>
                      <c:pt idx="252">
                        <c:v>0.52229094798405162</c:v>
                      </c:pt>
                      <c:pt idx="253">
                        <c:v>0.5209230364427897</c:v>
                      </c:pt>
                      <c:pt idx="254">
                        <c:v>0.51565398223140368</c:v>
                      </c:pt>
                      <c:pt idx="255">
                        <c:v>0.5142860569778881</c:v>
                      </c:pt>
                      <c:pt idx="256">
                        <c:v>0.51311290377084973</c:v>
                      </c:pt>
                      <c:pt idx="257">
                        <c:v>0.51174512053776877</c:v>
                      </c:pt>
                      <c:pt idx="258">
                        <c:v>0.50541483042572555</c:v>
                      </c:pt>
                      <c:pt idx="259">
                        <c:v>0.5040468448468749</c:v>
                      </c:pt>
                      <c:pt idx="260">
                        <c:v>0.503195673659113</c:v>
                      </c:pt>
                      <c:pt idx="261">
                        <c:v>0.50088701965738702</c:v>
                      </c:pt>
                      <c:pt idx="262">
                        <c:v>0.49951902998751518</c:v>
                      </c:pt>
                      <c:pt idx="263">
                        <c:v>0.49863398776874623</c:v>
                      </c:pt>
                      <c:pt idx="264">
                        <c:v>0.49835198894250327</c:v>
                      </c:pt>
                      <c:pt idx="265">
                        <c:v>0.49726604304029121</c:v>
                      </c:pt>
                      <c:pt idx="266">
                        <c:v>0.49199680158258585</c:v>
                      </c:pt>
                      <c:pt idx="267">
                        <c:v>0.49062884640848015</c:v>
                      </c:pt>
                      <c:pt idx="268">
                        <c:v>0.48945795060139857</c:v>
                      </c:pt>
                      <c:pt idx="269">
                        <c:v>0.48915860873683115</c:v>
                      </c:pt>
                      <c:pt idx="270">
                        <c:v>0.48809011001974878</c:v>
                      </c:pt>
                      <c:pt idx="271">
                        <c:v>0.48779062479603841</c:v>
                      </c:pt>
                      <c:pt idx="272">
                        <c:v>0.48459716825238702</c:v>
                      </c:pt>
                      <c:pt idx="273">
                        <c:v>0.48322920543440373</c:v>
                      </c:pt>
                      <c:pt idx="274">
                        <c:v>0.47542205657824538</c:v>
                      </c:pt>
                      <c:pt idx="275">
                        <c:v>0.47502143299678562</c:v>
                      </c:pt>
                      <c:pt idx="276">
                        <c:v>0.4740541818891989</c:v>
                      </c:pt>
                      <c:pt idx="277">
                        <c:v>0.47396935935429457</c:v>
                      </c:pt>
                      <c:pt idx="278">
                        <c:v>0.47365344653262043</c:v>
                      </c:pt>
                      <c:pt idx="279">
                        <c:v>0.47260137043495548</c:v>
                      </c:pt>
                      <c:pt idx="280">
                        <c:v>0.46507963022257465</c:v>
                      </c:pt>
                      <c:pt idx="281">
                        <c:v>0.46371165248127499</c:v>
                      </c:pt>
                      <c:pt idx="282">
                        <c:v>0.45253168643197467</c:v>
                      </c:pt>
                      <c:pt idx="283">
                        <c:v>0.45144590534055984</c:v>
                      </c:pt>
                      <c:pt idx="284">
                        <c:v>0.45116369493949066</c:v>
                      </c:pt>
                      <c:pt idx="285">
                        <c:v>0.45007791631189725</c:v>
                      </c:pt>
                      <c:pt idx="286">
                        <c:v>0.44227248191840013</c:v>
                      </c:pt>
                      <c:pt idx="287">
                        <c:v>0.44187016753305663</c:v>
                      </c:pt>
                      <c:pt idx="288">
                        <c:v>0.44090454934378526</c:v>
                      </c:pt>
                      <c:pt idx="289">
                        <c:v>0.44081798044757053</c:v>
                      </c:pt>
                      <c:pt idx="290">
                        <c:v>0.4405021985693986</c:v>
                      </c:pt>
                      <c:pt idx="291">
                        <c:v>0.43945000496666431</c:v>
                      </c:pt>
                      <c:pt idx="292">
                        <c:v>0.43563265615924807</c:v>
                      </c:pt>
                      <c:pt idx="293">
                        <c:v>0.43426483037780378</c:v>
                      </c:pt>
                      <c:pt idx="294">
                        <c:v>0.43192806171203441</c:v>
                      </c:pt>
                      <c:pt idx="295">
                        <c:v>0.43113656206742362</c:v>
                      </c:pt>
                      <c:pt idx="296">
                        <c:v>0.43056006411378911</c:v>
                      </c:pt>
                      <c:pt idx="297">
                        <c:v>0.42976867089157794</c:v>
                      </c:pt>
                      <c:pt idx="298">
                        <c:v>0.42539865102129559</c:v>
                      </c:pt>
                      <c:pt idx="299">
                        <c:v>0.42403065388218902</c:v>
                      </c:pt>
                      <c:pt idx="300">
                        <c:v>0.42253040775949868</c:v>
                      </c:pt>
                      <c:pt idx="301">
                        <c:v>0.42116243249299101</c:v>
                      </c:pt>
                      <c:pt idx="302">
                        <c:v>0.42080520964951335</c:v>
                      </c:pt>
                      <c:pt idx="303">
                        <c:v>0.41943722968935415</c:v>
                      </c:pt>
                      <c:pt idx="304">
                        <c:v>0.41473619765477432</c:v>
                      </c:pt>
                      <c:pt idx="305">
                        <c:v>0.41336822246415583</c:v>
                      </c:pt>
                      <c:pt idx="306">
                        <c:v>0.41140964330902347</c:v>
                      </c:pt>
                      <c:pt idx="307">
                        <c:v>0.41135034939879001</c:v>
                      </c:pt>
                      <c:pt idx="308">
                        <c:v>0.41017439692560426</c:v>
                      </c:pt>
                      <c:pt idx="309">
                        <c:v>0.41004167047784551</c:v>
                      </c:pt>
                      <c:pt idx="310">
                        <c:v>0.40998245943620848</c:v>
                      </c:pt>
                      <c:pt idx="311">
                        <c:v>0.40880639830148086</c:v>
                      </c:pt>
                      <c:pt idx="312">
                        <c:v>0.40684777702935271</c:v>
                      </c:pt>
                      <c:pt idx="313">
                        <c:v>0.40547977888261022</c:v>
                      </c:pt>
                      <c:pt idx="314">
                        <c:v>0.40100097962284142</c:v>
                      </c:pt>
                      <c:pt idx="315">
                        <c:v>0.39963298455533414</c:v>
                      </c:pt>
                      <c:pt idx="316">
                        <c:v>0.39900733260539312</c:v>
                      </c:pt>
                      <c:pt idx="317">
                        <c:v>0.39848082050713718</c:v>
                      </c:pt>
                      <c:pt idx="318">
                        <c:v>0.39798836382768915</c:v>
                      </c:pt>
                      <c:pt idx="319">
                        <c:v>0.39767434898838205</c:v>
                      </c:pt>
                      <c:pt idx="320">
                        <c:v>0.39763952954498216</c:v>
                      </c:pt>
                      <c:pt idx="321">
                        <c:v>0.39711281230760725</c:v>
                      </c:pt>
                      <c:pt idx="322">
                        <c:v>0.39662054245467337</c:v>
                      </c:pt>
                      <c:pt idx="323">
                        <c:v>0.39630635096586414</c:v>
                      </c:pt>
                      <c:pt idx="324">
                        <c:v>0.3938876791682871</c:v>
                      </c:pt>
                      <c:pt idx="325">
                        <c:v>0.39251967671386218</c:v>
                      </c:pt>
                      <c:pt idx="326">
                        <c:v>0.38937960577088915</c:v>
                      </c:pt>
                      <c:pt idx="327">
                        <c:v>0.38801166126653219</c:v>
                      </c:pt>
                      <c:pt idx="328">
                        <c:v>0.3844345695562309</c:v>
                      </c:pt>
                      <c:pt idx="329">
                        <c:v>0.38306663766894722</c:v>
                      </c:pt>
                      <c:pt idx="330">
                        <c:v>0.37772243330463073</c:v>
                      </c:pt>
                      <c:pt idx="331">
                        <c:v>0.37670320175963373</c:v>
                      </c:pt>
                      <c:pt idx="332">
                        <c:v>0.37635467277305085</c:v>
                      </c:pt>
                      <c:pt idx="333">
                        <c:v>0.37535330888481394</c:v>
                      </c:pt>
                      <c:pt idx="334">
                        <c:v>0.37533542017669974</c:v>
                      </c:pt>
                      <c:pt idx="335">
                        <c:v>0.37478223811525818</c:v>
                      </c:pt>
                      <c:pt idx="336">
                        <c:v>0.37433397854020783</c:v>
                      </c:pt>
                      <c:pt idx="337">
                        <c:v>0.37398557591695081</c:v>
                      </c:pt>
                      <c:pt idx="338">
                        <c:v>0.37369614419465846</c:v>
                      </c:pt>
                      <c:pt idx="339">
                        <c:v>0.37341426245601705</c:v>
                      </c:pt>
                      <c:pt idx="340">
                        <c:v>0.3729662233323216</c:v>
                      </c:pt>
                      <c:pt idx="341">
                        <c:v>0.37232815932059887</c:v>
                      </c:pt>
                      <c:pt idx="342">
                        <c:v>0.36809276301170973</c:v>
                      </c:pt>
                      <c:pt idx="343">
                        <c:v>0.36672483646829207</c:v>
                      </c:pt>
                      <c:pt idx="344">
                        <c:v>0.36572270908773918</c:v>
                      </c:pt>
                      <c:pt idx="345">
                        <c:v>0.36532867484783937</c:v>
                      </c:pt>
                      <c:pt idx="346">
                        <c:v>0.36452210840496707</c:v>
                      </c:pt>
                      <c:pt idx="347">
                        <c:v>0.36435479881181054</c:v>
                      </c:pt>
                      <c:pt idx="348">
                        <c:v>0.36315408744890654</c:v>
                      </c:pt>
                      <c:pt idx="349">
                        <c:v>0.36073536490559538</c:v>
                      </c:pt>
                      <c:pt idx="350">
                        <c:v>0.36048649802545962</c:v>
                      </c:pt>
                      <c:pt idx="351">
                        <c:v>0.3593673418953966</c:v>
                      </c:pt>
                      <c:pt idx="352">
                        <c:v>0.35908918356980091</c:v>
                      </c:pt>
                      <c:pt idx="353">
                        <c:v>0.35803640761485678</c:v>
                      </c:pt>
                      <c:pt idx="354">
                        <c:v>0.35772129803611064</c:v>
                      </c:pt>
                      <c:pt idx="355">
                        <c:v>0.35666850537619044</c:v>
                      </c:pt>
                      <c:pt idx="356">
                        <c:v>0.35128337550583366</c:v>
                      </c:pt>
                      <c:pt idx="357">
                        <c:v>0.35112466963874356</c:v>
                      </c:pt>
                      <c:pt idx="358">
                        <c:v>0.35003836512439229</c:v>
                      </c:pt>
                      <c:pt idx="359">
                        <c:v>0.34991539319147524</c:v>
                      </c:pt>
                      <c:pt idx="360">
                        <c:v>0.34975671809527936</c:v>
                      </c:pt>
                      <c:pt idx="361">
                        <c:v>0.34914375309424767</c:v>
                      </c:pt>
                      <c:pt idx="362">
                        <c:v>0.34867040054971127</c:v>
                      </c:pt>
                      <c:pt idx="363">
                        <c:v>0.34777574895703728</c:v>
                      </c:pt>
                      <c:pt idx="364">
                        <c:v>0.34109688783969222</c:v>
                      </c:pt>
                      <c:pt idx="365">
                        <c:v>0.34086328070340072</c:v>
                      </c:pt>
                      <c:pt idx="366">
                        <c:v>0.33972915686669941</c:v>
                      </c:pt>
                      <c:pt idx="367">
                        <c:v>0.33949525085895293</c:v>
                      </c:pt>
                      <c:pt idx="368">
                        <c:v>0.33819574935348912</c:v>
                      </c:pt>
                      <c:pt idx="369">
                        <c:v>0.33707652366976615</c:v>
                      </c:pt>
                      <c:pt idx="370">
                        <c:v>0.33682772368635938</c:v>
                      </c:pt>
                      <c:pt idx="371">
                        <c:v>0.33656337230031941</c:v>
                      </c:pt>
                      <c:pt idx="372">
                        <c:v>0.335708493611306</c:v>
                      </c:pt>
                      <c:pt idx="373">
                        <c:v>0.33519553962026899</c:v>
                      </c:pt>
                      <c:pt idx="374">
                        <c:v>0.33486905119927912</c:v>
                      </c:pt>
                      <c:pt idx="375">
                        <c:v>0.33374981080038696</c:v>
                      </c:pt>
                      <c:pt idx="376">
                        <c:v>0.33350102557852451</c:v>
                      </c:pt>
                      <c:pt idx="377">
                        <c:v>0.33238178029225285</c:v>
                      </c:pt>
                      <c:pt idx="378">
                        <c:v>0.32766754859567498</c:v>
                      </c:pt>
                      <c:pt idx="379">
                        <c:v>0.32762481721517778</c:v>
                      </c:pt>
                      <c:pt idx="380">
                        <c:v>0.3262995711166905</c:v>
                      </c:pt>
                      <c:pt idx="381">
                        <c:v>0.32625680451344369</c:v>
                      </c:pt>
                      <c:pt idx="382">
                        <c:v>0.32429811051115193</c:v>
                      </c:pt>
                      <c:pt idx="383">
                        <c:v>0.32293009391372307</c:v>
                      </c:pt>
                      <c:pt idx="384">
                        <c:v>0.32246193575850335</c:v>
                      </c:pt>
                      <c:pt idx="385">
                        <c:v>0.32109405801133528</c:v>
                      </c:pt>
                      <c:pt idx="386">
                        <c:v>0.31789744914079349</c:v>
                      </c:pt>
                      <c:pt idx="387">
                        <c:v>0.31744444539900174</c:v>
                      </c:pt>
                      <c:pt idx="388">
                        <c:v>0.31652949421644649</c:v>
                      </c:pt>
                      <c:pt idx="389">
                        <c:v>0.31607680905413144</c:v>
                      </c:pt>
                      <c:pt idx="390">
                        <c:v>0.31290888166533837</c:v>
                      </c:pt>
                      <c:pt idx="391">
                        <c:v>0.31154112032295544</c:v>
                      </c:pt>
                      <c:pt idx="392">
                        <c:v>0.30872265882900024</c:v>
                      </c:pt>
                      <c:pt idx="393">
                        <c:v>0.30735461624344651</c:v>
                      </c:pt>
                      <c:pt idx="394">
                        <c:v>0.30400999570845549</c:v>
                      </c:pt>
                      <c:pt idx="395">
                        <c:v>0.30341226812226713</c:v>
                      </c:pt>
                      <c:pt idx="396">
                        <c:v>0.30264204795168015</c:v>
                      </c:pt>
                      <c:pt idx="397">
                        <c:v>0.30204471174594177</c:v>
                      </c:pt>
                      <c:pt idx="398">
                        <c:v>0.3011758571342894</c:v>
                      </c:pt>
                      <c:pt idx="399">
                        <c:v>0.29980801315872224</c:v>
                      </c:pt>
                      <c:pt idx="400">
                        <c:v>0.29887509873343049</c:v>
                      </c:pt>
                      <c:pt idx="401">
                        <c:v>0.29824288568781882</c:v>
                      </c:pt>
                      <c:pt idx="402">
                        <c:v>0.29750739978163393</c:v>
                      </c:pt>
                      <c:pt idx="403">
                        <c:v>0.2968748420279777</c:v>
                      </c:pt>
                      <c:pt idx="404">
                        <c:v>0.29661045719185619</c:v>
                      </c:pt>
                      <c:pt idx="405">
                        <c:v>0.29532718968151611</c:v>
                      </c:pt>
                      <c:pt idx="406">
                        <c:v>0.29524252075785434</c:v>
                      </c:pt>
                      <c:pt idx="407">
                        <c:v>0.2942404119037712</c:v>
                      </c:pt>
                      <c:pt idx="408">
                        <c:v>0.29395929568408768</c:v>
                      </c:pt>
                      <c:pt idx="409">
                        <c:v>0.29361895861586884</c:v>
                      </c:pt>
                      <c:pt idx="410">
                        <c:v>0.29287249625158723</c:v>
                      </c:pt>
                      <c:pt idx="411">
                        <c:v>0.29225090255942909</c:v>
                      </c:pt>
                      <c:pt idx="412">
                        <c:v>0.28997362760872103</c:v>
                      </c:pt>
                      <c:pt idx="413">
                        <c:v>0.28860571031226745</c:v>
                      </c:pt>
                      <c:pt idx="414">
                        <c:v>0.28743501064181398</c:v>
                      </c:pt>
                      <c:pt idx="415">
                        <c:v>0.28606696266842369</c:v>
                      </c:pt>
                      <c:pt idx="416">
                        <c:v>0.28506351542521974</c:v>
                      </c:pt>
                      <c:pt idx="417">
                        <c:v>0.28389257201330176</c:v>
                      </c:pt>
                      <c:pt idx="418">
                        <c:v>0.28369547350271773</c:v>
                      </c:pt>
                      <c:pt idx="419">
                        <c:v>0.28252458924357987</c:v>
                      </c:pt>
                      <c:pt idx="420">
                        <c:v>0.27458376137919865</c:v>
                      </c:pt>
                      <c:pt idx="421">
                        <c:v>0.26995932346896689</c:v>
                      </c:pt>
                      <c:pt idx="422">
                        <c:v>0.26974345136192424</c:v>
                      </c:pt>
                      <c:pt idx="423">
                        <c:v>0.2685912552593519</c:v>
                      </c:pt>
                      <c:pt idx="424">
                        <c:v>0.26678802193923301</c:v>
                      </c:pt>
                      <c:pt idx="425">
                        <c:v>0.26573308410779606</c:v>
                      </c:pt>
                      <c:pt idx="426">
                        <c:v>0.26542053318217612</c:v>
                      </c:pt>
                      <c:pt idx="427">
                        <c:v>0.26454844672532712</c:v>
                      </c:pt>
                      <c:pt idx="428">
                        <c:v>0.2643655534238003</c:v>
                      </c:pt>
                      <c:pt idx="429">
                        <c:v>0.26346121368854369</c:v>
                      </c:pt>
                      <c:pt idx="430">
                        <c:v>0.26318061303629842</c:v>
                      </c:pt>
                      <c:pt idx="431">
                        <c:v>0.26209335126357419</c:v>
                      </c:pt>
                      <c:pt idx="432">
                        <c:v>0.2602336578688948</c:v>
                      </c:pt>
                      <c:pt idx="433">
                        <c:v>0.25886564331692985</c:v>
                      </c:pt>
                      <c:pt idx="434">
                        <c:v>0.25682501476945341</c:v>
                      </c:pt>
                      <c:pt idx="435">
                        <c:v>0.25545718254673683</c:v>
                      </c:pt>
                      <c:pt idx="436">
                        <c:v>0.2542819101424324</c:v>
                      </c:pt>
                      <c:pt idx="437">
                        <c:v>0.25291387139369381</c:v>
                      </c:pt>
                      <c:pt idx="438">
                        <c:v>0.24314078114374224</c:v>
                      </c:pt>
                      <c:pt idx="439">
                        <c:v>0.24208500124122193</c:v>
                      </c:pt>
                      <c:pt idx="440">
                        <c:v>0.24177347341017724</c:v>
                      </c:pt>
                      <c:pt idx="441">
                        <c:v>0.24089412207994437</c:v>
                      </c:pt>
                      <c:pt idx="442">
                        <c:v>0.24071764164333947</c:v>
                      </c:pt>
                      <c:pt idx="443">
                        <c:v>0.23980628304498861</c:v>
                      </c:pt>
                      <c:pt idx="444">
                        <c:v>0.23952637762566595</c:v>
                      </c:pt>
                      <c:pt idx="445">
                        <c:v>0.2384385015682409</c:v>
                      </c:pt>
                      <c:pt idx="446">
                        <c:v>0.23317074688371389</c:v>
                      </c:pt>
                      <c:pt idx="447">
                        <c:v>0.23180300717913765</c:v>
                      </c:pt>
                      <c:pt idx="448">
                        <c:v>0.23062305232287161</c:v>
                      </c:pt>
                      <c:pt idx="449">
                        <c:v>0.22925503356038787</c:v>
                      </c:pt>
                      <c:pt idx="450">
                        <c:v>0.22686077347759953</c:v>
                      </c:pt>
                      <c:pt idx="451">
                        <c:v>0.22577242322102847</c:v>
                      </c:pt>
                      <c:pt idx="452">
                        <c:v>0.22549311207615952</c:v>
                      </c:pt>
                      <c:pt idx="453">
                        <c:v>0.22440471813616836</c:v>
                      </c:pt>
                      <c:pt idx="454">
                        <c:v>0.21658561128846374</c:v>
                      </c:pt>
                      <c:pt idx="455">
                        <c:v>0.21521761855544536</c:v>
                      </c:pt>
                      <c:pt idx="456">
                        <c:v>0.21274682504002523</c:v>
                      </c:pt>
                      <c:pt idx="457">
                        <c:v>0.21137955972969055</c:v>
                      </c:pt>
                      <c:pt idx="458">
                        <c:v>0.20816893680460499</c:v>
                      </c:pt>
                      <c:pt idx="459">
                        <c:v>0.20680142119285924</c:v>
                      </c:pt>
                      <c:pt idx="460">
                        <c:v>0.1989738163616448</c:v>
                      </c:pt>
                      <c:pt idx="461">
                        <c:v>0.19760591042322329</c:v>
                      </c:pt>
                      <c:pt idx="462">
                        <c:v>0.19023404650136108</c:v>
                      </c:pt>
                      <c:pt idx="463">
                        <c:v>0.18886643506163073</c:v>
                      </c:pt>
                      <c:pt idx="464">
                        <c:v>0.18562899344668962</c:v>
                      </c:pt>
                      <c:pt idx="465">
                        <c:v>0.18426116613125235</c:v>
                      </c:pt>
                      <c:pt idx="466">
                        <c:v>0.17961906560937516</c:v>
                      </c:pt>
                      <c:pt idx="467">
                        <c:v>0.17825225190767971</c:v>
                      </c:pt>
                      <c:pt idx="468">
                        <c:v>0.17616588510849013</c:v>
                      </c:pt>
                      <c:pt idx="469">
                        <c:v>0.17503360283124222</c:v>
                      </c:pt>
                      <c:pt idx="470">
                        <c:v>0.17479778689909309</c:v>
                      </c:pt>
                      <c:pt idx="471">
                        <c:v>0.17366642937578686</c:v>
                      </c:pt>
                      <c:pt idx="472">
                        <c:v>0.16658487835553712</c:v>
                      </c:pt>
                      <c:pt idx="473">
                        <c:v>0.1658261880379289</c:v>
                      </c:pt>
                      <c:pt idx="474">
                        <c:v>0.16445842877799585</c:v>
                      </c:pt>
                      <c:pt idx="475">
                        <c:v>0.16197518532197572</c:v>
                      </c:pt>
                      <c:pt idx="476">
                        <c:v>0.16173027354732031</c:v>
                      </c:pt>
                      <c:pt idx="477">
                        <c:v>0.16060749446046826</c:v>
                      </c:pt>
                      <c:pt idx="478">
                        <c:v>0.15250574714371884</c:v>
                      </c:pt>
                      <c:pt idx="479">
                        <c:v>0.15248682267716043</c:v>
                      </c:pt>
                      <c:pt idx="480">
                        <c:v>0.15139396159286453</c:v>
                      </c:pt>
                      <c:pt idx="481">
                        <c:v>0.15113766445694402</c:v>
                      </c:pt>
                      <c:pt idx="482">
                        <c:v>0.15112016502294942</c:v>
                      </c:pt>
                      <c:pt idx="483">
                        <c:v>0.15002719397194966</c:v>
                      </c:pt>
                      <c:pt idx="484">
                        <c:v>0.14916372579094775</c:v>
                      </c:pt>
                      <c:pt idx="485">
                        <c:v>0.14807058288767103</c:v>
                      </c:pt>
                      <c:pt idx="486">
                        <c:v>0.14779714669065891</c:v>
                      </c:pt>
                      <c:pt idx="487">
                        <c:v>0.14670388893957625</c:v>
                      </c:pt>
                      <c:pt idx="488">
                        <c:v>0.14217405969963368</c:v>
                      </c:pt>
                      <c:pt idx="489">
                        <c:v>0.14080648773177151</c:v>
                      </c:pt>
                      <c:pt idx="490">
                        <c:v>0.13884859618213122</c:v>
                      </c:pt>
                      <c:pt idx="491">
                        <c:v>0.13748105917307873</c:v>
                      </c:pt>
                      <c:pt idx="492">
                        <c:v>0.13618871808673053</c:v>
                      </c:pt>
                      <c:pt idx="493">
                        <c:v>0.13506455738490097</c:v>
                      </c:pt>
                      <c:pt idx="494">
                        <c:v>0.13482134368825571</c:v>
                      </c:pt>
                      <c:pt idx="495">
                        <c:v>0.13369708751203474</c:v>
                      </c:pt>
                      <c:pt idx="496">
                        <c:v>0.12558672927390829</c:v>
                      </c:pt>
                      <c:pt idx="497">
                        <c:v>0.12421867411468064</c:v>
                      </c:pt>
                      <c:pt idx="498">
                        <c:v>0.1125523472727242</c:v>
                      </c:pt>
                      <c:pt idx="499">
                        <c:v>0.11118639216942344</c:v>
                      </c:pt>
                      <c:pt idx="500">
                        <c:v>0.10792053420966922</c:v>
                      </c:pt>
                      <c:pt idx="501">
                        <c:v>0.10655387044650387</c:v>
                      </c:pt>
                      <c:pt idx="502">
                        <c:v>0.10306079170346175</c:v>
                      </c:pt>
                      <c:pt idx="503">
                        <c:v>0.10193342750849463</c:v>
                      </c:pt>
                      <c:pt idx="504">
                        <c:v>0.10169413685062328</c:v>
                      </c:pt>
                      <c:pt idx="505">
                        <c:v>0.1005666045510253</c:v>
                      </c:pt>
                      <c:pt idx="506">
                        <c:v>9.8414859464897517E-2</c:v>
                      </c:pt>
                      <c:pt idx="507">
                        <c:v>9.7047064195373581E-2</c:v>
                      </c:pt>
                      <c:pt idx="508">
                        <c:v>9.2434794507895018E-2</c:v>
                      </c:pt>
                      <c:pt idx="509">
                        <c:v>9.1066870913899339E-2</c:v>
                      </c:pt>
                      <c:pt idx="510">
                        <c:v>8.8942720356420438E-2</c:v>
                      </c:pt>
                      <c:pt idx="511">
                        <c:v>8.7578266933205376E-2</c:v>
                      </c:pt>
                      <c:pt idx="512">
                        <c:v>8.4295227668950798E-2</c:v>
                      </c:pt>
                      <c:pt idx="513">
                        <c:v>8.2929672197992216E-2</c:v>
                      </c:pt>
                      <c:pt idx="514">
                        <c:v>7.5927956691410267E-2</c:v>
                      </c:pt>
                      <c:pt idx="515">
                        <c:v>7.4763197991704652E-2</c:v>
                      </c:pt>
                      <c:pt idx="516">
                        <c:v>7.4561663078648505E-2</c:v>
                      </c:pt>
                      <c:pt idx="517">
                        <c:v>7.3395753951517248E-2</c:v>
                      </c:pt>
                      <c:pt idx="518">
                        <c:v>7.2605886891700042E-2</c:v>
                      </c:pt>
                      <c:pt idx="519">
                        <c:v>7.1267848425264499E-2</c:v>
                      </c:pt>
                      <c:pt idx="520">
                        <c:v>7.123978850273148E-2</c:v>
                      </c:pt>
                      <c:pt idx="521">
                        <c:v>6.9900599840203095E-2</c:v>
                      </c:pt>
                      <c:pt idx="522">
                        <c:v>6.7943281585714957E-2</c:v>
                      </c:pt>
                      <c:pt idx="523">
                        <c:v>6.6576139632240128E-2</c:v>
                      </c:pt>
                      <c:pt idx="524">
                        <c:v>6.1516313133206962E-2</c:v>
                      </c:pt>
                      <c:pt idx="525">
                        <c:v>6.0148134838779607E-2</c:v>
                      </c:pt>
                      <c:pt idx="526">
                        <c:v>5.818910766096197E-2</c:v>
                      </c:pt>
                      <c:pt idx="527">
                        <c:v>5.6820927310797985E-2</c:v>
                      </c:pt>
                      <c:pt idx="528">
                        <c:v>3.6012549896638046E-2</c:v>
                      </c:pt>
                      <c:pt idx="529">
                        <c:v>3.484126251195379E-2</c:v>
                      </c:pt>
                      <c:pt idx="530">
                        <c:v>3.4649640513039232E-2</c:v>
                      </c:pt>
                      <c:pt idx="531">
                        <c:v>3.3477562429425227E-2</c:v>
                      </c:pt>
                      <c:pt idx="532">
                        <c:v>2.5031200730438651E-2</c:v>
                      </c:pt>
                      <c:pt idx="533">
                        <c:v>2.3663001255714949E-2</c:v>
                      </c:pt>
                      <c:pt idx="534">
                        <c:v>1.2620727764847593E-2</c:v>
                      </c:pt>
                      <c:pt idx="535">
                        <c:v>1.1425868220791155E-2</c:v>
                      </c:pt>
                      <c:pt idx="536">
                        <c:v>1.1301963262321326E-2</c:v>
                      </c:pt>
                      <c:pt idx="537">
                        <c:v>1.0106496614759562E-2</c:v>
                      </c:pt>
                      <c:pt idx="538">
                        <c:v>1.3682162439064476E-3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371A-4226-B3C0-BA0318B2CF1C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Chart_Data!$F$3</c15:sqref>
                        </c15:formulaRef>
                      </c:ext>
                    </c:extLst>
                    <c:strCache>
                      <c:ptCount val="1"/>
                      <c:pt idx="0">
                        <c:v>Performance Score Variation - Sustainable Friendly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Chart_Data!$F$4:$F$543</c15:sqref>
                        </c15:formulaRef>
                      </c:ext>
                    </c:extLst>
                    <c:numCache>
                      <c:formatCode>General</c:formatCode>
                      <c:ptCount val="540"/>
                      <c:pt idx="0">
                        <c:v>1</c:v>
                      </c:pt>
                      <c:pt idx="1">
                        <c:v>0.99975133045239561</c:v>
                      </c:pt>
                      <c:pt idx="2">
                        <c:v>0.99854793292468247</c:v>
                      </c:pt>
                      <c:pt idx="3">
                        <c:v>0.99846774232699831</c:v>
                      </c:pt>
                      <c:pt idx="4">
                        <c:v>0.99765358007012517</c:v>
                      </c:pt>
                      <c:pt idx="5">
                        <c:v>0.99695160418910289</c:v>
                      </c:pt>
                      <c:pt idx="6">
                        <c:v>0.96428832114398588</c:v>
                      </c:pt>
                      <c:pt idx="7">
                        <c:v>0.96393609193809848</c:v>
                      </c:pt>
                      <c:pt idx="8">
                        <c:v>0.96322538790649392</c:v>
                      </c:pt>
                      <c:pt idx="9">
                        <c:v>0.96283666769321485</c:v>
                      </c:pt>
                      <c:pt idx="10">
                        <c:v>0.96248630320501383</c:v>
                      </c:pt>
                      <c:pt idx="11">
                        <c:v>0.96178233771043087</c:v>
                      </c:pt>
                      <c:pt idx="12">
                        <c:v>0.9423100963091563</c:v>
                      </c:pt>
                      <c:pt idx="13">
                        <c:v>0.94197268263027567</c:v>
                      </c:pt>
                      <c:pt idx="14">
                        <c:v>0.94132262397472755</c:v>
                      </c:pt>
                      <c:pt idx="15">
                        <c:v>0.94085826166823516</c:v>
                      </c:pt>
                      <c:pt idx="16">
                        <c:v>0.94052164621500789</c:v>
                      </c:pt>
                      <c:pt idx="17">
                        <c:v>0.93987439717038668</c:v>
                      </c:pt>
                      <c:pt idx="18">
                        <c:v>0.93871932724336626</c:v>
                      </c:pt>
                      <c:pt idx="19">
                        <c:v>0.93864836917903571</c:v>
                      </c:pt>
                      <c:pt idx="20">
                        <c:v>0.93801166551194792</c:v>
                      </c:pt>
                      <c:pt idx="21">
                        <c:v>0.93726783328150087</c:v>
                      </c:pt>
                      <c:pt idx="22">
                        <c:v>0.93719704648871249</c:v>
                      </c:pt>
                      <c:pt idx="23">
                        <c:v>0.93656268577243118</c:v>
                      </c:pt>
                      <c:pt idx="24">
                        <c:v>0.93003795870601191</c:v>
                      </c:pt>
                      <c:pt idx="25">
                        <c:v>0.92995721233843587</c:v>
                      </c:pt>
                      <c:pt idx="26">
                        <c:v>0.92924102002080611</c:v>
                      </c:pt>
                      <c:pt idx="27">
                        <c:v>0.92858837667379313</c:v>
                      </c:pt>
                      <c:pt idx="28">
                        <c:v>0.92850794227519107</c:v>
                      </c:pt>
                      <c:pt idx="29">
                        <c:v>0.9277950971459421</c:v>
                      </c:pt>
                      <c:pt idx="30">
                        <c:v>0.9065988912664783</c:v>
                      </c:pt>
                      <c:pt idx="31">
                        <c:v>0.90653007244468153</c:v>
                      </c:pt>
                      <c:pt idx="32">
                        <c:v>0.90592495488399305</c:v>
                      </c:pt>
                      <c:pt idx="33">
                        <c:v>0.90514711897375422</c:v>
                      </c:pt>
                      <c:pt idx="34">
                        <c:v>0.90507837695564575</c:v>
                      </c:pt>
                      <c:pt idx="35">
                        <c:v>0.90447430740475809</c:v>
                      </c:pt>
                      <c:pt idx="36">
                        <c:v>0.89462096148095649</c:v>
                      </c:pt>
                      <c:pt idx="37">
                        <c:v>0.89454550711201331</c:v>
                      </c:pt>
                      <c:pt idx="38">
                        <c:v>0.89388605410924071</c:v>
                      </c:pt>
                      <c:pt idx="39">
                        <c:v>0.89316993368858166</c:v>
                      </c:pt>
                      <c:pt idx="40">
                        <c:v>0.89309461276530744</c:v>
                      </c:pt>
                      <c:pt idx="41">
                        <c:v>0.89243661863375989</c:v>
                      </c:pt>
                      <c:pt idx="42">
                        <c:v>0.88129032177281608</c:v>
                      </c:pt>
                      <c:pt idx="43">
                        <c:v>0.88122264820422602</c:v>
                      </c:pt>
                      <c:pt idx="44">
                        <c:v>0.88063280094299612</c:v>
                      </c:pt>
                      <c:pt idx="45">
                        <c:v>0.87983843690974595</c:v>
                      </c:pt>
                      <c:pt idx="46">
                        <c:v>0.87977080681321917</c:v>
                      </c:pt>
                      <c:pt idx="47">
                        <c:v>0.87918157894655757</c:v>
                      </c:pt>
                      <c:pt idx="48">
                        <c:v>0.87264931617886488</c:v>
                      </c:pt>
                      <c:pt idx="49">
                        <c:v>0.87257524903442218</c:v>
                      </c:pt>
                      <c:pt idx="50">
                        <c:v>0.87193177920289533</c:v>
                      </c:pt>
                      <c:pt idx="51">
                        <c:v>0.87119801221936977</c:v>
                      </c:pt>
                      <c:pt idx="52">
                        <c:v>0.87112403859566312</c:v>
                      </c:pt>
                      <c:pt idx="53">
                        <c:v>0.87048159041829831</c:v>
                      </c:pt>
                      <c:pt idx="54">
                        <c:v>0.86905277980593609</c:v>
                      </c:pt>
                      <c:pt idx="55">
                        <c:v>0.86869686551837921</c:v>
                      </c:pt>
                      <c:pt idx="56">
                        <c:v>0.86800835590592074</c:v>
                      </c:pt>
                      <c:pt idx="57">
                        <c:v>0.86760169378041418</c:v>
                      </c:pt>
                      <c:pt idx="58">
                        <c:v>0.86724631472634983</c:v>
                      </c:pt>
                      <c:pt idx="59">
                        <c:v>0.8665591211746615</c:v>
                      </c:pt>
                      <c:pt idx="60">
                        <c:v>0.86600156172338238</c:v>
                      </c:pt>
                      <c:pt idx="61">
                        <c:v>0.865934460546264</c:v>
                      </c:pt>
                      <c:pt idx="62">
                        <c:v>0.86535183127826287</c:v>
                      </c:pt>
                      <c:pt idx="63">
                        <c:v>0.86454963333506607</c:v>
                      </c:pt>
                      <c:pt idx="64">
                        <c:v>0.86448256239508114</c:v>
                      </c:pt>
                      <c:pt idx="65">
                        <c:v>0.8639003887531872</c:v>
                      </c:pt>
                      <c:pt idx="66">
                        <c:v>0.83693971705241887</c:v>
                      </c:pt>
                      <c:pt idx="67">
                        <c:v>0.83659240559826997</c:v>
                      </c:pt>
                      <c:pt idx="68">
                        <c:v>0.83592574339770132</c:v>
                      </c:pt>
                      <c:pt idx="69">
                        <c:v>0.83548831020189862</c:v>
                      </c:pt>
                      <c:pt idx="70">
                        <c:v>0.83514134442447818</c:v>
                      </c:pt>
                      <c:pt idx="71">
                        <c:v>0.83447553838617516</c:v>
                      </c:pt>
                      <c:pt idx="72">
                        <c:v>0.83029157839395917</c:v>
                      </c:pt>
                      <c:pt idx="73">
                        <c:v>0.82996248544164053</c:v>
                      </c:pt>
                      <c:pt idx="74">
                        <c:v>0.82934821852072582</c:v>
                      </c:pt>
                      <c:pt idx="75">
                        <c:v>0.82883969226627452</c:v>
                      </c:pt>
                      <c:pt idx="76">
                        <c:v>0.82851075866427704</c:v>
                      </c:pt>
                      <c:pt idx="77">
                        <c:v>0.82789696934079404</c:v>
                      </c:pt>
                      <c:pt idx="78">
                        <c:v>0.81163744651651804</c:v>
                      </c:pt>
                      <c:pt idx="79">
                        <c:v>0.81129559840594134</c:v>
                      </c:pt>
                      <c:pt idx="80">
                        <c:v>0.81064237516856386</c:v>
                      </c:pt>
                      <c:pt idx="81">
                        <c:v>0.80992014335325524</c:v>
                      </c:pt>
                      <c:pt idx="82">
                        <c:v>0.8098442578315973</c:v>
                      </c:pt>
                      <c:pt idx="83">
                        <c:v>0.80919165987952146</c:v>
                      </c:pt>
                      <c:pt idx="84">
                        <c:v>0.80498163321428828</c:v>
                      </c:pt>
                      <c:pt idx="85">
                        <c:v>0.804655146626021</c:v>
                      </c:pt>
                      <c:pt idx="86">
                        <c:v>0.80404851542824285</c:v>
                      </c:pt>
                      <c:pt idx="87">
                        <c:v>0.80327387763543456</c:v>
                      </c:pt>
                      <c:pt idx="88">
                        <c:v>0.80320333643006847</c:v>
                      </c:pt>
                      <c:pt idx="89">
                        <c:v>0.80259704639558915</c:v>
                      </c:pt>
                      <c:pt idx="90">
                        <c:v>0.79635274469777861</c:v>
                      </c:pt>
                      <c:pt idx="91">
                        <c:v>0.79601378334730377</c:v>
                      </c:pt>
                      <c:pt idx="92">
                        <c:v>0.79536754277639976</c:v>
                      </c:pt>
                      <c:pt idx="93">
                        <c:v>0.79463751559378504</c:v>
                      </c:pt>
                      <c:pt idx="94">
                        <c:v>0.79456230816214102</c:v>
                      </c:pt>
                      <c:pt idx="95">
                        <c:v>0.79391658610411497</c:v>
                      </c:pt>
                      <c:pt idx="96">
                        <c:v>0.77636419490631414</c:v>
                      </c:pt>
                      <c:pt idx="97">
                        <c:v>0.77629403568574173</c:v>
                      </c:pt>
                      <c:pt idx="98">
                        <c:v>0.77569269472273528</c:v>
                      </c:pt>
                      <c:pt idx="99">
                        <c:v>0.77491232038379598</c:v>
                      </c:pt>
                      <c:pt idx="100">
                        <c:v>0.77484218057169119</c:v>
                      </c:pt>
                      <c:pt idx="101">
                        <c:v>0.77424108581052431</c:v>
                      </c:pt>
                      <c:pt idx="102">
                        <c:v>0.76064171793187252</c:v>
                      </c:pt>
                      <c:pt idx="103">
                        <c:v>0.76056751945885326</c:v>
                      </c:pt>
                      <c:pt idx="104">
                        <c:v>0.75993240496443581</c:v>
                      </c:pt>
                      <c:pt idx="105">
                        <c:v>0.75919003120295081</c:v>
                      </c:pt>
                      <c:pt idx="106">
                        <c:v>0.75911586551535459</c:v>
                      </c:pt>
                      <c:pt idx="107">
                        <c:v>0.75848110553605674</c:v>
                      </c:pt>
                      <c:pt idx="108">
                        <c:v>0.74090945694809807</c:v>
                      </c:pt>
                      <c:pt idx="109">
                        <c:v>0.7408397222810964</c:v>
                      </c:pt>
                      <c:pt idx="110">
                        <c:v>0.74024374114992741</c:v>
                      </c:pt>
                      <c:pt idx="111">
                        <c:v>0.73945755359371867</c:v>
                      </c:pt>
                      <c:pt idx="112">
                        <c:v>0.73938783003715891</c:v>
                      </c:pt>
                      <c:pt idx="113">
                        <c:v>0.7387920065462652</c:v>
                      </c:pt>
                      <c:pt idx="114">
                        <c:v>0.73507433928122767</c:v>
                      </c:pt>
                      <c:pt idx="115">
                        <c:v>0.7347338412351081</c:v>
                      </c:pt>
                      <c:pt idx="116">
                        <c:v>0.7340720591709704</c:v>
                      </c:pt>
                      <c:pt idx="117">
                        <c:v>0.73362267393039216</c:v>
                      </c:pt>
                      <c:pt idx="118">
                        <c:v>0.73328232819248507</c:v>
                      </c:pt>
                      <c:pt idx="119">
                        <c:v>0.73262093212761781</c:v>
                      </c:pt>
                      <c:pt idx="120">
                        <c:v>0.71534433770451678</c:v>
                      </c:pt>
                      <c:pt idx="121">
                        <c:v>0.71501426983999783</c:v>
                      </c:pt>
                      <c:pt idx="122">
                        <c:v>0.71439050729045972</c:v>
                      </c:pt>
                      <c:pt idx="123">
                        <c:v>0.71389245914237609</c:v>
                      </c:pt>
                      <c:pt idx="124">
                        <c:v>0.71356245827453268</c:v>
                      </c:pt>
                      <c:pt idx="125">
                        <c:v>0.71293890067234411</c:v>
                      </c:pt>
                      <c:pt idx="126">
                        <c:v>0.71178621779129292</c:v>
                      </c:pt>
                      <c:pt idx="127">
                        <c:v>0.71145633086872473</c:v>
                      </c:pt>
                      <c:pt idx="128">
                        <c:v>0.7108331004561893</c:v>
                      </c:pt>
                      <c:pt idx="129">
                        <c:v>0.71033433695335879</c:v>
                      </c:pt>
                      <c:pt idx="130">
                        <c:v>0.71000451378675034</c:v>
                      </c:pt>
                      <c:pt idx="131">
                        <c:v>0.70938148072744234</c:v>
                      </c:pt>
                      <c:pt idx="132">
                        <c:v>0.7067155428717532</c:v>
                      </c:pt>
                      <c:pt idx="133">
                        <c:v>0.70637752919893659</c:v>
                      </c:pt>
                      <c:pt idx="134">
                        <c:v>0.70572221164256088</c:v>
                      </c:pt>
                      <c:pt idx="135">
                        <c:v>0.70526380823063217</c:v>
                      </c:pt>
                      <c:pt idx="136">
                        <c:v>0.70492591199092469</c:v>
                      </c:pt>
                      <c:pt idx="137">
                        <c:v>0.70427089957109179</c:v>
                      </c:pt>
                      <c:pt idx="138">
                        <c:v>0.69722372267554134</c:v>
                      </c:pt>
                      <c:pt idx="139">
                        <c:v>0.6971510263670474</c:v>
                      </c:pt>
                      <c:pt idx="140">
                        <c:v>0.69653137942504328</c:v>
                      </c:pt>
                      <c:pt idx="141">
                        <c:v>0.69577185600201119</c:v>
                      </c:pt>
                      <c:pt idx="142">
                        <c:v>0.69569917150460936</c:v>
                      </c:pt>
                      <c:pt idx="143">
                        <c:v>0.69507967736803855</c:v>
                      </c:pt>
                      <c:pt idx="144">
                        <c:v>0.67607573476439575</c:v>
                      </c:pt>
                      <c:pt idx="145">
                        <c:v>0.67600303932110217</c:v>
                      </c:pt>
                      <c:pt idx="146">
                        <c:v>0.67538414255843759</c:v>
                      </c:pt>
                      <c:pt idx="147">
                        <c:v>0.67462386816221542</c:v>
                      </c:pt>
                      <c:pt idx="148">
                        <c:v>0.67455118279436976</c:v>
                      </c:pt>
                      <c:pt idx="149">
                        <c:v>0.67393241911659052</c:v>
                      </c:pt>
                      <c:pt idx="150">
                        <c:v>0.67100479071940278</c:v>
                      </c:pt>
                      <c:pt idx="151">
                        <c:v>0.67092859596567822</c:v>
                      </c:pt>
                      <c:pt idx="152">
                        <c:v>0.67028003228399213</c:v>
                      </c:pt>
                      <c:pt idx="153">
                        <c:v>0.66955304978069408</c:v>
                      </c:pt>
                      <c:pt idx="154">
                        <c:v>0.66947687563110148</c:v>
                      </c:pt>
                      <c:pt idx="155">
                        <c:v>0.66882853593683145</c:v>
                      </c:pt>
                      <c:pt idx="156">
                        <c:v>0.66151311533004653</c:v>
                      </c:pt>
                      <c:pt idx="157">
                        <c:v>0.66117982094756245</c:v>
                      </c:pt>
                      <c:pt idx="158">
                        <c:v>0.66053576869488406</c:v>
                      </c:pt>
                      <c:pt idx="159">
                        <c:v>0.66006125999229437</c:v>
                      </c:pt>
                      <c:pt idx="160">
                        <c:v>0.6597280214889627</c:v>
                      </c:pt>
                      <c:pt idx="161">
                        <c:v>0.65908414169376695</c:v>
                      </c:pt>
                      <c:pt idx="162">
                        <c:v>0.65076640077311421</c:v>
                      </c:pt>
                      <c:pt idx="163">
                        <c:v>0.65069387073650542</c:v>
                      </c:pt>
                      <c:pt idx="164">
                        <c:v>0.65007716649101521</c:v>
                      </c:pt>
                      <c:pt idx="165">
                        <c:v>0.64931452358090558</c:v>
                      </c:pt>
                      <c:pt idx="166">
                        <c:v>0.64924199984005959</c:v>
                      </c:pt>
                      <c:pt idx="167">
                        <c:v>0.64862539209089121</c:v>
                      </c:pt>
                      <c:pt idx="168">
                        <c:v>0.64569752744985043</c:v>
                      </c:pt>
                      <c:pt idx="169">
                        <c:v>0.64562167238619195</c:v>
                      </c:pt>
                      <c:pt idx="170">
                        <c:v>0.64497680775188215</c:v>
                      </c:pt>
                      <c:pt idx="171">
                        <c:v>0.64424574012585722</c:v>
                      </c:pt>
                      <c:pt idx="172">
                        <c:v>0.64416990083271974</c:v>
                      </c:pt>
                      <c:pt idx="173">
                        <c:v>0.64352521471277613</c:v>
                      </c:pt>
                      <c:pt idx="174">
                        <c:v>0.64213964676162516</c:v>
                      </c:pt>
                      <c:pt idx="175">
                        <c:v>0.64206383251195343</c:v>
                      </c:pt>
                      <c:pt idx="176">
                        <c:v>0.64141942312034372</c:v>
                      </c:pt>
                      <c:pt idx="177">
                        <c:v>0.64068785413405904</c:v>
                      </c:pt>
                      <c:pt idx="178">
                        <c:v>0.64061205503898067</c:v>
                      </c:pt>
                      <c:pt idx="179">
                        <c:v>0.63996781840258488</c:v>
                      </c:pt>
                      <c:pt idx="180">
                        <c:v>0.639533975708376</c:v>
                      </c:pt>
                      <c:pt idx="181">
                        <c:v>0.63920117062573056</c:v>
                      </c:pt>
                      <c:pt idx="182">
                        <c:v>0.63855901301811968</c:v>
                      </c:pt>
                      <c:pt idx="183">
                        <c:v>0.63808211420147465</c:v>
                      </c:pt>
                      <c:pt idx="184">
                        <c:v>0.63774935340580829</c:v>
                      </c:pt>
                      <c:pt idx="185">
                        <c:v>0.63710734097986554</c:v>
                      </c:pt>
                      <c:pt idx="186">
                        <c:v>0.63620398384464572</c:v>
                      </c:pt>
                      <c:pt idx="187">
                        <c:v>0.63587160264915932</c:v>
                      </c:pt>
                      <c:pt idx="188">
                        <c:v>0.63523038947676447</c:v>
                      </c:pt>
                      <c:pt idx="189">
                        <c:v>0.63449521883766036</c:v>
                      </c:pt>
                      <c:pt idx="190">
                        <c:v>0.63441977280086137</c:v>
                      </c:pt>
                      <c:pt idx="191">
                        <c:v>0.63377869254011465</c:v>
                      </c:pt>
                      <c:pt idx="192">
                        <c:v>0.62757686390258971</c:v>
                      </c:pt>
                      <c:pt idx="193">
                        <c:v>0.62723898358107655</c:v>
                      </c:pt>
                      <c:pt idx="194">
                        <c:v>0.62657083441555728</c:v>
                      </c:pt>
                      <c:pt idx="195">
                        <c:v>0.62586590581702539</c:v>
                      </c:pt>
                      <c:pt idx="196">
                        <c:v>0.62578727190291028</c:v>
                      </c:pt>
                      <c:pt idx="197">
                        <c:v>0.6251193306273064</c:v>
                      </c:pt>
                      <c:pt idx="198">
                        <c:v>0.60642897347723612</c:v>
                      </c:pt>
                      <c:pt idx="199">
                        <c:v>0.60609170714903682</c:v>
                      </c:pt>
                      <c:pt idx="200">
                        <c:v>0.60542563907443037</c:v>
                      </c:pt>
                      <c:pt idx="201">
                        <c:v>0.60497717776894855</c:v>
                      </c:pt>
                      <c:pt idx="202">
                        <c:v>0.60463997739333808</c:v>
                      </c:pt>
                      <c:pt idx="203">
                        <c:v>0.60397409657231649</c:v>
                      </c:pt>
                      <c:pt idx="204">
                        <c:v>0.60382331800312516</c:v>
                      </c:pt>
                      <c:pt idx="205">
                        <c:v>0.6037480117246794</c:v>
                      </c:pt>
                      <c:pt idx="206">
                        <c:v>0.6031089978881693</c:v>
                      </c:pt>
                      <c:pt idx="207">
                        <c:v>0.6023714634641324</c:v>
                      </c:pt>
                      <c:pt idx="208">
                        <c:v>0.60229616397246655</c:v>
                      </c:pt>
                      <c:pt idx="209">
                        <c:v>0.60165724747392346</c:v>
                      </c:pt>
                      <c:pt idx="210">
                        <c:v>0.5918663114889724</c:v>
                      </c:pt>
                      <c:pt idx="211">
                        <c:v>0.59178807701195923</c:v>
                      </c:pt>
                      <c:pt idx="212">
                        <c:v>0.5911245223039997</c:v>
                      </c:pt>
                      <c:pt idx="213">
                        <c:v>0.59041452007827477</c:v>
                      </c:pt>
                      <c:pt idx="214">
                        <c:v>0.59033629901490181</c:v>
                      </c:pt>
                      <c:pt idx="215">
                        <c:v>0.58967289906053433</c:v>
                      </c:pt>
                      <c:pt idx="216">
                        <c:v>0.58086283458405097</c:v>
                      </c:pt>
                      <c:pt idx="217">
                        <c:v>0.58078462830753808</c:v>
                      </c:pt>
                      <c:pt idx="218">
                        <c:v>0.58012162832439451</c:v>
                      </c:pt>
                      <c:pt idx="219">
                        <c:v>0.57941104644660268</c:v>
                      </c:pt>
                      <c:pt idx="220">
                        <c:v>0.57933285335237006</c:v>
                      </c:pt>
                      <c:pt idx="221">
                        <c:v>0.57867000524595291</c:v>
                      </c:pt>
                      <c:pt idx="222">
                        <c:v>0.57851425641441923</c:v>
                      </c:pt>
                      <c:pt idx="223">
                        <c:v>0.57843905288302278</c:v>
                      </c:pt>
                      <c:pt idx="224">
                        <c:v>0.57780158506737767</c:v>
                      </c:pt>
                      <c:pt idx="225">
                        <c:v>0.57706239462051834</c:v>
                      </c:pt>
                      <c:pt idx="226">
                        <c:v>0.57698719463036185</c:v>
                      </c:pt>
                      <c:pt idx="227">
                        <c:v>0.57634979460529723</c:v>
                      </c:pt>
                      <c:pt idx="228">
                        <c:v>0.56988779386210808</c:v>
                      </c:pt>
                      <c:pt idx="229">
                        <c:v>0.56980971353854881</c:v>
                      </c:pt>
                      <c:pt idx="230">
                        <c:v>0.5691480783969477</c:v>
                      </c:pt>
                      <c:pt idx="231">
                        <c:v>0.56843598385537486</c:v>
                      </c:pt>
                      <c:pt idx="232">
                        <c:v>0.56835791455746376</c:v>
                      </c:pt>
                      <c:pt idx="233">
                        <c:v>0.56769641231403778</c:v>
                      </c:pt>
                      <c:pt idx="234">
                        <c:v>0.5663003045167081</c:v>
                      </c:pt>
                      <c:pt idx="235">
                        <c:v>0.56596106996220041</c:v>
                      </c:pt>
                      <c:pt idx="236">
                        <c:v>0.56527619744733992</c:v>
                      </c:pt>
                      <c:pt idx="237">
                        <c:v>0.56484851952998028</c:v>
                      </c:pt>
                      <c:pt idx="238">
                        <c:v>0.56450934884596637</c:v>
                      </c:pt>
                      <c:pt idx="239">
                        <c:v>0.56382466107144746</c:v>
                      </c:pt>
                      <c:pt idx="240">
                        <c:v>0.56322617912756634</c:v>
                      </c:pt>
                      <c:pt idx="241">
                        <c:v>0.56315102005501749</c:v>
                      </c:pt>
                      <c:pt idx="242">
                        <c:v>0.56251432040506399</c:v>
                      </c:pt>
                      <c:pt idx="243">
                        <c:v>0.56177431709759262</c:v>
                      </c:pt>
                      <c:pt idx="244">
                        <c:v>0.56169915946672921</c:v>
                      </c:pt>
                      <c:pt idx="245">
                        <c:v>0.56106250891669429</c:v>
                      </c:pt>
                      <c:pt idx="246">
                        <c:v>0.53417746969077462</c:v>
                      </c:pt>
                      <c:pt idx="247">
                        <c:v>0.53383940668688734</c:v>
                      </c:pt>
                      <c:pt idx="248">
                        <c:v>0.53315811530026136</c:v>
                      </c:pt>
                      <c:pt idx="249">
                        <c:v>0.53272565328120314</c:v>
                      </c:pt>
                      <c:pt idx="250">
                        <c:v>0.53238763855691729</c:v>
                      </c:pt>
                      <c:pt idx="251">
                        <c:v>0.53170649856870544</c:v>
                      </c:pt>
                      <c:pt idx="252">
                        <c:v>0.52751564055833589</c:v>
                      </c:pt>
                      <c:pt idx="253">
                        <c:v>0.52718097343275683</c:v>
                      </c:pt>
                      <c:pt idx="254">
                        <c:v>0.52652291445390353</c:v>
                      </c:pt>
                      <c:pt idx="255">
                        <c:v>0.52606378335304249</c:v>
                      </c:pt>
                      <c:pt idx="256">
                        <c:v>0.52572912477842415</c:v>
                      </c:pt>
                      <c:pt idx="257">
                        <c:v>0.5250711337777616</c:v>
                      </c:pt>
                      <c:pt idx="258">
                        <c:v>0.50886897025245026</c:v>
                      </c:pt>
                      <c:pt idx="259">
                        <c:v>0.50853164634099368</c:v>
                      </c:pt>
                      <c:pt idx="260">
                        <c:v>0.50785278075128104</c:v>
                      </c:pt>
                      <c:pt idx="261">
                        <c:v>0.50716014505212115</c:v>
                      </c:pt>
                      <c:pt idx="262">
                        <c:v>0.50707984195284661</c:v>
                      </c:pt>
                      <c:pt idx="263">
                        <c:v>0.50640109966042579</c:v>
                      </c:pt>
                      <c:pt idx="264">
                        <c:v>0.50220664833022932</c:v>
                      </c:pt>
                      <c:pt idx="265">
                        <c:v>0.50187203020713378</c:v>
                      </c:pt>
                      <c:pt idx="266">
                        <c:v>0.50121495428242113</c:v>
                      </c:pt>
                      <c:pt idx="267">
                        <c:v>0.50075479768529507</c:v>
                      </c:pt>
                      <c:pt idx="268">
                        <c:v>0.50042017502744551</c:v>
                      </c:pt>
                      <c:pt idx="269">
                        <c:v>0.49976314098492752</c:v>
                      </c:pt>
                      <c:pt idx="270">
                        <c:v>0.49358114870001524</c:v>
                      </c:pt>
                      <c:pt idx="271">
                        <c:v>0.49324414578642894</c:v>
                      </c:pt>
                      <c:pt idx="272">
                        <c:v>0.49256648898188204</c:v>
                      </c:pt>
                      <c:pt idx="273">
                        <c:v>0.49212929899581581</c:v>
                      </c:pt>
                      <c:pt idx="274">
                        <c:v>0.4917923216657249</c:v>
                      </c:pt>
                      <c:pt idx="275">
                        <c:v>0.49111477005054843</c:v>
                      </c:pt>
                      <c:pt idx="276">
                        <c:v>0.47358827710318674</c:v>
                      </c:pt>
                      <c:pt idx="277">
                        <c:v>0.47351050885078116</c:v>
                      </c:pt>
                      <c:pt idx="278">
                        <c:v>0.47285403263918085</c:v>
                      </c:pt>
                      <c:pt idx="279">
                        <c:v>0.47213642477513268</c:v>
                      </c:pt>
                      <c:pt idx="280">
                        <c:v>0.47205865401041164</c:v>
                      </c:pt>
                      <c:pt idx="281">
                        <c:v>0.47140219454854054</c:v>
                      </c:pt>
                      <c:pt idx="282">
                        <c:v>0.45787082472729368</c:v>
                      </c:pt>
                      <c:pt idx="283">
                        <c:v>0.45779073841352053</c:v>
                      </c:pt>
                      <c:pt idx="284">
                        <c:v>0.45711519581602883</c:v>
                      </c:pt>
                      <c:pt idx="285">
                        <c:v>0.45641896836777374</c:v>
                      </c:pt>
                      <c:pt idx="286">
                        <c:v>0.45633888548655788</c:v>
                      </c:pt>
                      <c:pt idx="287">
                        <c:v>0.45566341295830926</c:v>
                      </c:pt>
                      <c:pt idx="288">
                        <c:v>0.43813477398713629</c:v>
                      </c:pt>
                      <c:pt idx="289">
                        <c:v>0.43805688540066001</c:v>
                      </c:pt>
                      <c:pt idx="290">
                        <c:v>0.43740033355329683</c:v>
                      </c:pt>
                      <c:pt idx="291">
                        <c:v>0.43668293985854595</c:v>
                      </c:pt>
                      <c:pt idx="292">
                        <c:v>0.43660504432563629</c:v>
                      </c:pt>
                      <c:pt idx="293">
                        <c:v>0.43594847323697705</c:v>
                      </c:pt>
                      <c:pt idx="294">
                        <c:v>0.43230563262360705</c:v>
                      </c:pt>
                      <c:pt idx="295">
                        <c:v>0.43196783581333836</c:v>
                      </c:pt>
                      <c:pt idx="296">
                        <c:v>0.43127502214492902</c:v>
                      </c:pt>
                      <c:pt idx="297">
                        <c:v>0.43085377247724688</c:v>
                      </c:pt>
                      <c:pt idx="298">
                        <c:v>0.43051599886241665</c:v>
                      </c:pt>
                      <c:pt idx="299">
                        <c:v>0.42982329313223289</c:v>
                      </c:pt>
                      <c:pt idx="300">
                        <c:v>0.42114221457170825</c:v>
                      </c:pt>
                      <c:pt idx="301">
                        <c:v>0.42080722649674501</c:v>
                      </c:pt>
                      <c:pt idx="302">
                        <c:v>0.42016854448591556</c:v>
                      </c:pt>
                      <c:pt idx="303">
                        <c:v>0.41969054122187477</c:v>
                      </c:pt>
                      <c:pt idx="304">
                        <c:v>0.41935547766885256</c:v>
                      </c:pt>
                      <c:pt idx="305">
                        <c:v>0.41871670281080586</c:v>
                      </c:pt>
                      <c:pt idx="306">
                        <c:v>0.41256874500353624</c:v>
                      </c:pt>
                      <c:pt idx="307">
                        <c:v>0.41223159566019701</c:v>
                      </c:pt>
                      <c:pt idx="308">
                        <c:v>0.41155673449554453</c:v>
                      </c:pt>
                      <c:pt idx="309">
                        <c:v>0.4111169042623346</c:v>
                      </c:pt>
                      <c:pt idx="310">
                        <c:v>0.41077973214247443</c:v>
                      </c:pt>
                      <c:pt idx="311">
                        <c:v>0.41010488424135072</c:v>
                      </c:pt>
                      <c:pt idx="312">
                        <c:v>0.40901072865744792</c:v>
                      </c:pt>
                      <c:pt idx="313">
                        <c:v>0.40867351499136079</c:v>
                      </c:pt>
                      <c:pt idx="314">
                        <c:v>0.40799866938508877</c:v>
                      </c:pt>
                      <c:pt idx="315">
                        <c:v>0.40755889032647497</c:v>
                      </c:pt>
                      <c:pt idx="316">
                        <c:v>0.4072216518406544</c:v>
                      </c:pt>
                      <c:pt idx="317">
                        <c:v>0.40654681584875879</c:v>
                      </c:pt>
                      <c:pt idx="318">
                        <c:v>0.40394396755200745</c:v>
                      </c:pt>
                      <c:pt idx="319">
                        <c:v>0.40360656157602653</c:v>
                      </c:pt>
                      <c:pt idx="320">
                        <c:v>0.40291576053593192</c:v>
                      </c:pt>
                      <c:pt idx="321">
                        <c:v>0.40249209501222677</c:v>
                      </c:pt>
                      <c:pt idx="322">
                        <c:v>0.40215470013920845</c:v>
                      </c:pt>
                      <c:pt idx="323">
                        <c:v>0.40146398573405795</c:v>
                      </c:pt>
                      <c:pt idx="324">
                        <c:v>0.38543336264304601</c:v>
                      </c:pt>
                      <c:pt idx="325">
                        <c:v>0.38535709295148207</c:v>
                      </c:pt>
                      <c:pt idx="326">
                        <c:v>0.38471549440873931</c:v>
                      </c:pt>
                      <c:pt idx="327">
                        <c:v>0.38398171166920625</c:v>
                      </c:pt>
                      <c:pt idx="328">
                        <c:v>0.38390542082508944</c:v>
                      </c:pt>
                      <c:pt idx="329">
                        <c:v>0.38326368474675837</c:v>
                      </c:pt>
                      <c:pt idx="330">
                        <c:v>0.37329998516295526</c:v>
                      </c:pt>
                      <c:pt idx="331">
                        <c:v>0.37321963309560141</c:v>
                      </c:pt>
                      <c:pt idx="332">
                        <c:v>0.37254440851246978</c:v>
                      </c:pt>
                      <c:pt idx="333">
                        <c:v>0.37184814389393667</c:v>
                      </c:pt>
                      <c:pt idx="334">
                        <c:v>0.37176778263332461</c:v>
                      </c:pt>
                      <c:pt idx="335">
                        <c:v>0.37109252929713027</c:v>
                      </c:pt>
                      <c:pt idx="336">
                        <c:v>0.36848960310210344</c:v>
                      </c:pt>
                      <c:pt idx="337">
                        <c:v>0.36815216369922654</c:v>
                      </c:pt>
                      <c:pt idx="338">
                        <c:v>0.36746292245881801</c:v>
                      </c:pt>
                      <c:pt idx="339">
                        <c:v>0.36678234536282456</c:v>
                      </c:pt>
                      <c:pt idx="340">
                        <c:v>0.36670027908470182</c:v>
                      </c:pt>
                      <c:pt idx="341">
                        <c:v>0.36601109290647643</c:v>
                      </c:pt>
                      <c:pt idx="342">
                        <c:v>0.36345688274621335</c:v>
                      </c:pt>
                      <c:pt idx="343">
                        <c:v>0.36338032044521984</c:v>
                      </c:pt>
                      <c:pt idx="344">
                        <c:v>0.36273689525777586</c:v>
                      </c:pt>
                      <c:pt idx="345">
                        <c:v>0.3620052787032263</c:v>
                      </c:pt>
                      <c:pt idx="346">
                        <c:v>0.36192869195750771</c:v>
                      </c:pt>
                      <c:pt idx="347">
                        <c:v>0.36128510426919547</c:v>
                      </c:pt>
                      <c:pt idx="348">
                        <c:v>0.36012880646298284</c:v>
                      </c:pt>
                      <c:pt idx="349">
                        <c:v>0.36005211264676384</c:v>
                      </c:pt>
                      <c:pt idx="350">
                        <c:v>0.35940767351146835</c:v>
                      </c:pt>
                      <c:pt idx="351">
                        <c:v>0.35867723433069815</c:v>
                      </c:pt>
                      <c:pt idx="352">
                        <c:v>0.35860051450979546</c:v>
                      </c:pt>
                      <c:pt idx="353">
                        <c:v>0.35795590016362366</c:v>
                      </c:pt>
                      <c:pt idx="354">
                        <c:v>0.35149426466621936</c:v>
                      </c:pt>
                      <c:pt idx="355">
                        <c:v>0.35141573652666608</c:v>
                      </c:pt>
                      <c:pt idx="356">
                        <c:v>0.35075637772076995</c:v>
                      </c:pt>
                      <c:pt idx="357">
                        <c:v>0.35004251774747169</c:v>
                      </c:pt>
                      <c:pt idx="358">
                        <c:v>0.34996397125597672</c:v>
                      </c:pt>
                      <c:pt idx="359">
                        <c:v>0.34930450667169344</c:v>
                      </c:pt>
                      <c:pt idx="360">
                        <c:v>0.34799146933420116</c:v>
                      </c:pt>
                      <c:pt idx="361">
                        <c:v>0.34791090349371906</c:v>
                      </c:pt>
                      <c:pt idx="362">
                        <c:v>0.34723475923877201</c:v>
                      </c:pt>
                      <c:pt idx="363">
                        <c:v>0.34653965300417439</c:v>
                      </c:pt>
                      <c:pt idx="364">
                        <c:v>0.34645907377958551</c:v>
                      </c:pt>
                      <c:pt idx="365">
                        <c:v>0.34578286981732093</c:v>
                      </c:pt>
                      <c:pt idx="366">
                        <c:v>0.34292455128905536</c:v>
                      </c:pt>
                      <c:pt idx="367">
                        <c:v>0.34284243946487669</c:v>
                      </c:pt>
                      <c:pt idx="368">
                        <c:v>0.34215377999163327</c:v>
                      </c:pt>
                      <c:pt idx="369">
                        <c:v>0.34147266129451764</c:v>
                      </c:pt>
                      <c:pt idx="370">
                        <c:v>0.34139054625344545</c:v>
                      </c:pt>
                      <c:pt idx="371">
                        <c:v>0.34070191781240905</c:v>
                      </c:pt>
                      <c:pt idx="372">
                        <c:v>0.33936639602648999</c:v>
                      </c:pt>
                      <c:pt idx="373">
                        <c:v>0.33928427264693861</c:v>
                      </c:pt>
                      <c:pt idx="374">
                        <c:v>0.33859565863501301</c:v>
                      </c:pt>
                      <c:pt idx="375">
                        <c:v>0.33791450587742994</c:v>
                      </c:pt>
                      <c:pt idx="376">
                        <c:v>0.33783237876409961</c:v>
                      </c:pt>
                      <c:pt idx="377">
                        <c:v>0.33714379225215907</c:v>
                      </c:pt>
                      <c:pt idx="378">
                        <c:v>0.32774785691784913</c:v>
                      </c:pt>
                      <c:pt idx="379">
                        <c:v>0.32740687783884703</c:v>
                      </c:pt>
                      <c:pt idx="380">
                        <c:v>0.32674422028369188</c:v>
                      </c:pt>
                      <c:pt idx="381">
                        <c:v>0.32629628326260335</c:v>
                      </c:pt>
                      <c:pt idx="382">
                        <c:v>0.3259551882544649</c:v>
                      </c:pt>
                      <c:pt idx="383">
                        <c:v>0.32529237614668033</c:v>
                      </c:pt>
                      <c:pt idx="384">
                        <c:v>0.31578360868207755</c:v>
                      </c:pt>
                      <c:pt idx="385">
                        <c:v>0.31544363903042738</c:v>
                      </c:pt>
                      <c:pt idx="386">
                        <c:v>0.3147676677915478</c:v>
                      </c:pt>
                      <c:pt idx="387">
                        <c:v>0.31433186879793301</c:v>
                      </c:pt>
                      <c:pt idx="388">
                        <c:v>0.3139918170728993</c:v>
                      </c:pt>
                      <c:pt idx="389">
                        <c:v>0.31331576272438971</c:v>
                      </c:pt>
                      <c:pt idx="390">
                        <c:v>0.3036567945182474</c:v>
                      </c:pt>
                      <c:pt idx="391">
                        <c:v>0.30331985316154936</c:v>
                      </c:pt>
                      <c:pt idx="392">
                        <c:v>0.30261997977505345</c:v>
                      </c:pt>
                      <c:pt idx="393">
                        <c:v>0.30244501516969075</c:v>
                      </c:pt>
                      <c:pt idx="394">
                        <c:v>0.30220488799356626</c:v>
                      </c:pt>
                      <c:pt idx="395">
                        <c:v>0.30210166625604007</c:v>
                      </c:pt>
                      <c:pt idx="396">
                        <c:v>0.30186794083293722</c:v>
                      </c:pt>
                      <c:pt idx="397">
                        <c:v>0.30143569920872043</c:v>
                      </c:pt>
                      <c:pt idx="398">
                        <c:v>0.30116815301976207</c:v>
                      </c:pt>
                      <c:pt idx="399">
                        <c:v>0.30099354953503865</c:v>
                      </c:pt>
                      <c:pt idx="400">
                        <c:v>0.30065005538207901</c:v>
                      </c:pt>
                      <c:pt idx="401">
                        <c:v>0.29998388538238041</c:v>
                      </c:pt>
                      <c:pt idx="402">
                        <c:v>0.29380582980542413</c:v>
                      </c:pt>
                      <c:pt idx="403">
                        <c:v>0.29346489036774936</c:v>
                      </c:pt>
                      <c:pt idx="404">
                        <c:v>0.292788280177122</c:v>
                      </c:pt>
                      <c:pt idx="405">
                        <c:v>0.29235412606431416</c:v>
                      </c:pt>
                      <c:pt idx="406">
                        <c:v>0.29201308743485593</c:v>
                      </c:pt>
                      <c:pt idx="407">
                        <c:v>0.29133636930922469</c:v>
                      </c:pt>
                      <c:pt idx="408">
                        <c:v>0.29021670800216137</c:v>
                      </c:pt>
                      <c:pt idx="409">
                        <c:v>0.29013563524916525</c:v>
                      </c:pt>
                      <c:pt idx="410">
                        <c:v>0.28945762431336253</c:v>
                      </c:pt>
                      <c:pt idx="411">
                        <c:v>0.28876494968575744</c:v>
                      </c:pt>
                      <c:pt idx="412">
                        <c:v>0.28868385392804602</c:v>
                      </c:pt>
                      <c:pt idx="413">
                        <c:v>0.28800571832681243</c:v>
                      </c:pt>
                      <c:pt idx="414">
                        <c:v>0.28716268890530139</c:v>
                      </c:pt>
                      <c:pt idx="415">
                        <c:v>0.28681744079871535</c:v>
                      </c:pt>
                      <c:pt idx="416">
                        <c:v>0.28614863849727473</c:v>
                      </c:pt>
                      <c:pt idx="417">
                        <c:v>0.28571131704833302</c:v>
                      </c:pt>
                      <c:pt idx="418">
                        <c:v>0.28536590067370415</c:v>
                      </c:pt>
                      <c:pt idx="419">
                        <c:v>0.28469685707383308</c:v>
                      </c:pt>
                      <c:pt idx="420">
                        <c:v>0.27834676184966511</c:v>
                      </c:pt>
                      <c:pt idx="421">
                        <c:v>0.27800944662346488</c:v>
                      </c:pt>
                      <c:pt idx="422">
                        <c:v>0.27731060287926279</c:v>
                      </c:pt>
                      <c:pt idx="423">
                        <c:v>0.27664126344774265</c:v>
                      </c:pt>
                      <c:pt idx="424">
                        <c:v>0.27655752052230032</c:v>
                      </c:pt>
                      <c:pt idx="425">
                        <c:v>0.27585874270110416</c:v>
                      </c:pt>
                      <c:pt idx="426">
                        <c:v>0.25809502239386345</c:v>
                      </c:pt>
                      <c:pt idx="427">
                        <c:v>0.25801346053922214</c:v>
                      </c:pt>
                      <c:pt idx="428">
                        <c:v>0.2573330108362078</c:v>
                      </c:pt>
                      <c:pt idx="429">
                        <c:v>0.25664332851229688</c:v>
                      </c:pt>
                      <c:pt idx="430">
                        <c:v>0.25656173548987782</c:v>
                      </c:pt>
                      <c:pt idx="431">
                        <c:v>0.25588110702822348</c:v>
                      </c:pt>
                      <c:pt idx="432">
                        <c:v>0.25145513712846651</c:v>
                      </c:pt>
                      <c:pt idx="433">
                        <c:v>0.2513741011017207</c:v>
                      </c:pt>
                      <c:pt idx="434">
                        <c:v>0.25069784104722664</c:v>
                      </c:pt>
                      <c:pt idx="435">
                        <c:v>0.25000384160103145</c:v>
                      </c:pt>
                      <c:pt idx="436">
                        <c:v>0.24992275499946545</c:v>
                      </c:pt>
                      <c:pt idx="437">
                        <c:v>0.24924614968455322</c:v>
                      </c:pt>
                      <c:pt idx="438">
                        <c:v>0.23278991754885028</c:v>
                      </c:pt>
                      <c:pt idx="439">
                        <c:v>0.23270768843513431</c:v>
                      </c:pt>
                      <c:pt idx="440">
                        <c:v>0.23202320144308256</c:v>
                      </c:pt>
                      <c:pt idx="441">
                        <c:v>0.23133832109905109</c:v>
                      </c:pt>
                      <c:pt idx="442">
                        <c:v>0.23125605072002983</c:v>
                      </c:pt>
                      <c:pt idx="443">
                        <c:v>0.23057131617581147</c:v>
                      </c:pt>
                      <c:pt idx="444">
                        <c:v>0.22615836037449566</c:v>
                      </c:pt>
                      <c:pt idx="445">
                        <c:v>0.22607628642614491</c:v>
                      </c:pt>
                      <c:pt idx="446">
                        <c:v>0.22539281281629694</c:v>
                      </c:pt>
                      <c:pt idx="447">
                        <c:v>0.2247072842402579</c:v>
                      </c:pt>
                      <c:pt idx="448">
                        <c:v>0.22462514546503518</c:v>
                      </c:pt>
                      <c:pt idx="449">
                        <c:v>0.22394122267261785</c:v>
                      </c:pt>
                      <c:pt idx="450">
                        <c:v>0.21750599090102904</c:v>
                      </c:pt>
                      <c:pt idx="451">
                        <c:v>0.21742318722999823</c:v>
                      </c:pt>
                      <c:pt idx="452">
                        <c:v>0.21673496490083011</c:v>
                      </c:pt>
                      <c:pt idx="453">
                        <c:v>0.21605448695012464</c:v>
                      </c:pt>
                      <c:pt idx="454">
                        <c:v>0.21597163351680293</c:v>
                      </c:pt>
                      <c:pt idx="455">
                        <c:v>0.21528310477780643</c:v>
                      </c:pt>
                      <c:pt idx="456">
                        <c:v>0.19753907106800073</c:v>
                      </c:pt>
                      <c:pt idx="457">
                        <c:v>0.19718376023990727</c:v>
                      </c:pt>
                      <c:pt idx="458">
                        <c:v>0.19648661537214202</c:v>
                      </c:pt>
                      <c:pt idx="459">
                        <c:v>0.1960880424641705</c:v>
                      </c:pt>
                      <c:pt idx="460">
                        <c:v>0.19573242553302811</c:v>
                      </c:pt>
                      <c:pt idx="461">
                        <c:v>0.19503484629815934</c:v>
                      </c:pt>
                      <c:pt idx="462">
                        <c:v>0.18179590188828534</c:v>
                      </c:pt>
                      <c:pt idx="463">
                        <c:v>0.18144635433802334</c:v>
                      </c:pt>
                      <c:pt idx="464">
                        <c:v>0.18074759078596742</c:v>
                      </c:pt>
                      <c:pt idx="465">
                        <c:v>0.18034445236812158</c:v>
                      </c:pt>
                      <c:pt idx="466">
                        <c:v>0.17999466446761439</c:v>
                      </c:pt>
                      <c:pt idx="467">
                        <c:v>0.17929563248092112</c:v>
                      </c:pt>
                      <c:pt idx="468">
                        <c:v>0.16211308599089067</c:v>
                      </c:pt>
                      <c:pt idx="469">
                        <c:v>0.16174812061929003</c:v>
                      </c:pt>
                      <c:pt idx="470">
                        <c:v>0.16103682155832383</c:v>
                      </c:pt>
                      <c:pt idx="471">
                        <c:v>0.1606626416686727</c:v>
                      </c:pt>
                      <c:pt idx="472">
                        <c:v>0.16029720128218825</c:v>
                      </c:pt>
                      <c:pt idx="473">
                        <c:v>0.15958520835172021</c:v>
                      </c:pt>
                      <c:pt idx="474">
                        <c:v>0.15649657924870802</c:v>
                      </c:pt>
                      <c:pt idx="475">
                        <c:v>0.1561417435567837</c:v>
                      </c:pt>
                      <c:pt idx="476">
                        <c:v>0.15543659408594895</c:v>
                      </c:pt>
                      <c:pt idx="477">
                        <c:v>0.15477600364359193</c:v>
                      </c:pt>
                      <c:pt idx="478">
                        <c:v>0.15469020197224473</c:v>
                      </c:pt>
                      <c:pt idx="479">
                        <c:v>0.15398464885780783</c:v>
                      </c:pt>
                      <c:pt idx="480">
                        <c:v>0.13654916541620504</c:v>
                      </c:pt>
                      <c:pt idx="481">
                        <c:v>0.1364606862385474</c:v>
                      </c:pt>
                      <c:pt idx="482">
                        <c:v>0.13573412544655114</c:v>
                      </c:pt>
                      <c:pt idx="483">
                        <c:v>0.13509892836662915</c:v>
                      </c:pt>
                      <c:pt idx="484">
                        <c:v>0.13501029719039165</c:v>
                      </c:pt>
                      <c:pt idx="485">
                        <c:v>0.13428272230828839</c:v>
                      </c:pt>
                      <c:pt idx="486">
                        <c:v>0.13299536126839231</c:v>
                      </c:pt>
                      <c:pt idx="487">
                        <c:v>0.13290648937692121</c:v>
                      </c:pt>
                      <c:pt idx="488">
                        <c:v>0.13217728148215035</c:v>
                      </c:pt>
                      <c:pt idx="489">
                        <c:v>0.131545233255251</c:v>
                      </c:pt>
                      <c:pt idx="490">
                        <c:v>0.13145620060742896</c:v>
                      </c:pt>
                      <c:pt idx="491">
                        <c:v>0.13072591847357756</c:v>
                      </c:pt>
                      <c:pt idx="492">
                        <c:v>0.12787519524032903</c:v>
                      </c:pt>
                      <c:pt idx="493">
                        <c:v>0.12778778456132195</c:v>
                      </c:pt>
                      <c:pt idx="494">
                        <c:v>0.12707373676057704</c:v>
                      </c:pt>
                      <c:pt idx="495">
                        <c:v>0.12642402002841535</c:v>
                      </c:pt>
                      <c:pt idx="496">
                        <c:v>0.12633649518103091</c:v>
                      </c:pt>
                      <c:pt idx="497">
                        <c:v>0.12562181652391227</c:v>
                      </c:pt>
                      <c:pt idx="498">
                        <c:v>9.7305181599390805E-2</c:v>
                      </c:pt>
                      <c:pt idx="499">
                        <c:v>9.6921498769486636E-2</c:v>
                      </c:pt>
                      <c:pt idx="500">
                        <c:v>9.6175925056438349E-2</c:v>
                      </c:pt>
                      <c:pt idx="501">
                        <c:v>9.585596119903983E-2</c:v>
                      </c:pt>
                      <c:pt idx="502">
                        <c:v>9.5471241611403912E-2</c:v>
                      </c:pt>
                      <c:pt idx="503">
                        <c:v>9.4724280636132613E-2</c:v>
                      </c:pt>
                      <c:pt idx="504">
                        <c:v>9.2448717998264984E-2</c:v>
                      </c:pt>
                      <c:pt idx="505">
                        <c:v>9.2357211980495318E-2</c:v>
                      </c:pt>
                      <c:pt idx="506">
                        <c:v>9.161955748891383E-2</c:v>
                      </c:pt>
                      <c:pt idx="507">
                        <c:v>9.0998470397731221E-2</c:v>
                      </c:pt>
                      <c:pt idx="508">
                        <c:v>9.0906734767173883E-2</c:v>
                      </c:pt>
                      <c:pt idx="509">
                        <c:v>9.0167766508123942E-2</c:v>
                      </c:pt>
                      <c:pt idx="510">
                        <c:v>7.206260994476453E-2</c:v>
                      </c:pt>
                      <c:pt idx="511">
                        <c:v>7.1653914285786505E-2</c:v>
                      </c:pt>
                      <c:pt idx="512">
                        <c:v>7.0873927146792887E-2</c:v>
                      </c:pt>
                      <c:pt idx="513">
                        <c:v>7.0615943428273056E-2</c:v>
                      </c:pt>
                      <c:pt idx="514">
                        <c:v>7.0205315919025846E-2</c:v>
                      </c:pt>
                      <c:pt idx="515">
                        <c:v>6.942268536587691E-2</c:v>
                      </c:pt>
                      <c:pt idx="516">
                        <c:v>6.688459658556517E-2</c:v>
                      </c:pt>
                      <c:pt idx="517">
                        <c:v>6.6507064875259855E-2</c:v>
                      </c:pt>
                      <c:pt idx="518">
                        <c:v>6.5783888586258818E-2</c:v>
                      </c:pt>
                      <c:pt idx="519">
                        <c:v>6.543485159881629E-2</c:v>
                      </c:pt>
                      <c:pt idx="520">
                        <c:v>6.5056034033915439E-2</c:v>
                      </c:pt>
                      <c:pt idx="521">
                        <c:v>6.4331858987753052E-2</c:v>
                      </c:pt>
                      <c:pt idx="522">
                        <c:v>6.3332212296037915E-2</c:v>
                      </c:pt>
                      <c:pt idx="523">
                        <c:v>6.2951283065405136E-2</c:v>
                      </c:pt>
                      <c:pt idx="524">
                        <c:v>6.2225271189276767E-2</c:v>
                      </c:pt>
                      <c:pt idx="525">
                        <c:v>6.1882755397957255E-2</c:v>
                      </c:pt>
                      <c:pt idx="526">
                        <c:v>6.1500383893654309E-2</c:v>
                      </c:pt>
                      <c:pt idx="527">
                        <c:v>6.0773239468502591E-2</c:v>
                      </c:pt>
                      <c:pt idx="528">
                        <c:v>2.7672939254091027E-2</c:v>
                      </c:pt>
                      <c:pt idx="529">
                        <c:v>2.7562574558814404E-2</c:v>
                      </c:pt>
                      <c:pt idx="530">
                        <c:v>2.6765629822914253E-2</c:v>
                      </c:pt>
                      <c:pt idx="531">
                        <c:v>2.6229388140208486E-2</c:v>
                      </c:pt>
                      <c:pt idx="532">
                        <c:v>2.6117334250917033E-2</c:v>
                      </c:pt>
                      <c:pt idx="533">
                        <c:v>2.5313578564424063E-2</c:v>
                      </c:pt>
                      <c:pt idx="534">
                        <c:v>3.7027429625357219E-3</c:v>
                      </c:pt>
                      <c:pt idx="535">
                        <c:v>3.4052396547697597E-3</c:v>
                      </c:pt>
                      <c:pt idx="536">
                        <c:v>3.0667560949102246E-3</c:v>
                      </c:pt>
                      <c:pt idx="537">
                        <c:v>2.7429096401391777E-3</c:v>
                      </c:pt>
                      <c:pt idx="538">
                        <c:v>1.4520670753159061E-3</c:v>
                      </c:pt>
                      <c:pt idx="53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1A-4226-B3C0-BA0318B2CF1C}"/>
                  </c:ext>
                </c:extLst>
              </c15:ser>
            </c15:filteredLineSeries>
          </c:ext>
        </c:extLst>
      </c:lineChart>
      <c:catAx>
        <c:axId val="4463988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81744"/>
        <c:crosses val="autoZero"/>
        <c:auto val="1"/>
        <c:lblAlgn val="ctr"/>
        <c:lblOffset val="100"/>
        <c:noMultiLvlLbl val="0"/>
      </c:catAx>
      <c:valAx>
        <c:axId val="44638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6398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16</xdr:col>
      <xdr:colOff>601980</xdr:colOff>
      <xdr:row>17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84379EF-45A3-407D-A8DD-B0C9CC2AA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18</xdr:row>
      <xdr:rowOff>0</xdr:rowOff>
    </xdr:from>
    <xdr:to>
      <xdr:col>16</xdr:col>
      <xdr:colOff>601980</xdr:colOff>
      <xdr:row>33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E690E7-BBDB-42F0-9887-5ED6E63211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34</xdr:row>
      <xdr:rowOff>0</xdr:rowOff>
    </xdr:from>
    <xdr:to>
      <xdr:col>17</xdr:col>
      <xdr:colOff>15240</xdr:colOff>
      <xdr:row>49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9070944-3903-4958-ABEA-B45789195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50</xdr:row>
      <xdr:rowOff>0</xdr:rowOff>
    </xdr:from>
    <xdr:to>
      <xdr:col>16</xdr:col>
      <xdr:colOff>601980</xdr:colOff>
      <xdr:row>65</xdr:row>
      <xdr:rowOff>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B10F459-9221-4F11-A4C2-FFC56ED25C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66</xdr:row>
      <xdr:rowOff>0</xdr:rowOff>
    </xdr:from>
    <xdr:to>
      <xdr:col>16</xdr:col>
      <xdr:colOff>601980</xdr:colOff>
      <xdr:row>81</xdr:row>
      <xdr:rowOff>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30A7082-762F-4B77-BD2F-C963215698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30</xdr:col>
      <xdr:colOff>601980</xdr:colOff>
      <xdr:row>14</xdr:row>
      <xdr:rowOff>167640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228B01A3-DEE9-4980-BD70-60B3B9C361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0</xdr:colOff>
      <xdr:row>2</xdr:row>
      <xdr:rowOff>0</xdr:rowOff>
    </xdr:from>
    <xdr:to>
      <xdr:col>50</xdr:col>
      <xdr:colOff>0</xdr:colOff>
      <xdr:row>17</xdr:row>
      <xdr:rowOff>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9421037-AA0A-4C54-BE93-BA0D77E052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0</xdr:colOff>
      <xdr:row>18</xdr:row>
      <xdr:rowOff>0</xdr:rowOff>
    </xdr:from>
    <xdr:to>
      <xdr:col>49</xdr:col>
      <xdr:colOff>586740</xdr:colOff>
      <xdr:row>33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3247A44-FC57-4909-B5D7-9645FD0BBA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40</xdr:col>
      <xdr:colOff>0</xdr:colOff>
      <xdr:row>34</xdr:row>
      <xdr:rowOff>0</xdr:rowOff>
    </xdr:from>
    <xdr:to>
      <xdr:col>50</xdr:col>
      <xdr:colOff>7620</xdr:colOff>
      <xdr:row>49</xdr:row>
      <xdr:rowOff>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179094E-561E-4DAD-A758-95FBA50B5B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0</xdr:rowOff>
    </xdr:from>
    <xdr:to>
      <xdr:col>20</xdr:col>
      <xdr:colOff>601980</xdr:colOff>
      <xdr:row>44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99BD990-7C3E-45B3-AB9C-D468E6D314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ayas\AppData\Roaming\Microsoft\AddIns\PSYCH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cense"/>
      <sheetName val="Psychrometrics"/>
    </sheetNames>
    <definedNames>
      <definedName name="humidratio"/>
    </definedNames>
    <sheetDataSet>
      <sheetData sheetId="0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0.589196759262" createdVersion="7" refreshedVersion="8" minRefreshableVersion="3" recordCount="124" xr:uid="{4A31A340-6526-4DE1-9CC3-F6B1A2677CA4}">
  <cacheSource type="worksheet">
    <worksheetSource name="Research_Wall_Table"/>
  </cacheSource>
  <cacheFields count="8">
    <cacheField name="Count" numFmtId="0">
      <sharedItems containsSemiMixedTypes="0" containsString="0" containsNumber="1" containsInteger="1" minValue="1" maxValue="1"/>
    </cacheField>
    <cacheField name="Area" numFmtId="0">
      <sharedItems containsSemiMixedTypes="0" containsString="0" containsNumber="1" minValue="2.77" maxValue="158.55000000000001"/>
    </cacheField>
    <cacheField name="Direction Name" numFmtId="0">
      <sharedItems count="8">
        <s v="N"/>
        <s v="E"/>
        <s v="W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yashan Dananjaya" refreshedDate="44760.589196990739" createdVersion="7" refreshedVersion="8" minRefreshableVersion="3" recordCount="347" xr:uid="{34CFE653-18BD-4134-B2CC-FEA4E43C5B3B}">
  <cacheSource type="worksheet">
    <worksheetSource name="Research_Window_Table"/>
  </cacheSource>
  <cacheFields count="10">
    <cacheField name="Count" numFmtId="0">
      <sharedItems containsSemiMixedTypes="0" containsString="0" containsNumber="1" containsInteger="1" minValue="1" maxValue="1"/>
    </cacheField>
    <cacheField name="Width" numFmtId="0">
      <sharedItems containsSemiMixedTypes="0" containsString="0" containsNumber="1" minValue="1.43" maxValue="3"/>
    </cacheField>
    <cacheField name="Height" numFmtId="0">
      <sharedItems containsSemiMixedTypes="0" containsString="0" containsNumber="1" minValue="1.19" maxValue="2.2000000000000002"/>
    </cacheField>
    <cacheField name="Area" numFmtId="0">
      <sharedItems containsSemiMixedTypes="0" containsString="0" containsNumber="1" minValue="1.7016999999999998" maxValue="6.6000000000000005"/>
    </cacheField>
    <cacheField name="Direction Name" numFmtId="0">
      <sharedItems count="8">
        <s v="N"/>
        <s v="W"/>
        <s v="E"/>
        <s v="S"/>
        <s v="SE" u="1"/>
        <s v="NW" u="1"/>
        <s v="SW" u="1"/>
        <s v="NE" u="1"/>
      </sharedItems>
    </cacheField>
    <cacheField name="X value" numFmtId="0">
      <sharedItems containsSemiMixedTypes="0" containsString="0" containsNumber="1" containsInteger="1" minValue="-1" maxValue="1"/>
    </cacheField>
    <cacheField name="Y value" numFmtId="0">
      <sharedItems containsSemiMixedTypes="0" containsString="0" containsNumber="1" containsInteger="1" minValue="-1" maxValue="1"/>
    </cacheField>
    <cacheField name="Length" numFmtId="0">
      <sharedItems containsSemiMixedTypes="0" containsString="0" containsNumber="1" containsInteger="1" minValue="1" maxValue="1"/>
    </cacheField>
    <cacheField name="Sin Inverse" numFmtId="0">
      <sharedItems containsSemiMixedTypes="0" containsString="0" containsNumber="1" containsInteger="1" minValue="-90" maxValue="90"/>
    </cacheField>
    <cacheField name="Updated Sin Inverse" numFmtId="0">
      <sharedItems containsSemiMixedTypes="0" containsString="0" containsNumber="1" containsInteger="1" minValue="0" maxValue="27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58.55000000000001"/>
    <x v="0"/>
    <n v="0"/>
    <n v="1"/>
    <n v="1"/>
    <n v="0"/>
    <n v="0"/>
  </r>
  <r>
    <n v="1"/>
    <n v="28.64"/>
    <x v="1"/>
    <n v="1"/>
    <n v="0"/>
    <n v="1"/>
    <n v="90"/>
    <n v="90"/>
  </r>
  <r>
    <n v="1"/>
    <n v="39.4"/>
    <x v="3"/>
    <n v="0"/>
    <n v="-1"/>
    <n v="1"/>
    <n v="0"/>
    <n v="180"/>
  </r>
  <r>
    <n v="1"/>
    <n v="34.79"/>
    <x v="2"/>
    <n v="-1"/>
    <n v="0"/>
    <n v="1"/>
    <n v="-90"/>
    <n v="270"/>
  </r>
  <r>
    <n v="1"/>
    <n v="3.72"/>
    <x v="3"/>
    <n v="0"/>
    <n v="-1"/>
    <n v="1"/>
    <n v="0"/>
    <n v="180"/>
  </r>
  <r>
    <n v="1"/>
    <n v="33.46"/>
    <x v="2"/>
    <n v="-1"/>
    <n v="0"/>
    <n v="1"/>
    <n v="-90"/>
    <n v="270"/>
  </r>
  <r>
    <n v="1"/>
    <n v="6.08"/>
    <x v="2"/>
    <n v="-1"/>
    <n v="0"/>
    <n v="1"/>
    <n v="-90"/>
    <n v="270"/>
  </r>
  <r>
    <n v="1"/>
    <n v="3.72"/>
    <x v="0"/>
    <n v="0"/>
    <n v="1"/>
    <n v="1"/>
    <n v="0"/>
    <n v="0"/>
  </r>
  <r>
    <n v="1"/>
    <n v="3.69"/>
    <x v="3"/>
    <n v="0"/>
    <n v="-1"/>
    <n v="1"/>
    <n v="0"/>
    <n v="180"/>
  </r>
  <r>
    <n v="1"/>
    <n v="6.08"/>
    <x v="1"/>
    <n v="1"/>
    <n v="0"/>
    <n v="1"/>
    <n v="90"/>
    <n v="90"/>
  </r>
  <r>
    <n v="1"/>
    <n v="3.69"/>
    <x v="0"/>
    <n v="0"/>
    <n v="1"/>
    <n v="1"/>
    <n v="0"/>
    <n v="0"/>
  </r>
  <r>
    <n v="1"/>
    <n v="28.66"/>
    <x v="1"/>
    <n v="1"/>
    <n v="0"/>
    <n v="1"/>
    <n v="90"/>
    <n v="90"/>
  </r>
  <r>
    <n v="1"/>
    <n v="5.65"/>
    <x v="1"/>
    <n v="1"/>
    <n v="0"/>
    <n v="1"/>
    <n v="90"/>
    <n v="90"/>
  </r>
  <r>
    <n v="1"/>
    <n v="4.3499999999999996"/>
    <x v="1"/>
    <n v="1"/>
    <n v="0"/>
    <n v="1"/>
    <n v="90"/>
    <n v="90"/>
  </r>
  <r>
    <n v="1"/>
    <n v="60.5"/>
    <x v="3"/>
    <n v="0"/>
    <n v="-1"/>
    <n v="1"/>
    <n v="0"/>
    <n v="180"/>
  </r>
  <r>
    <n v="1"/>
    <n v="40.6"/>
    <x v="3"/>
    <n v="0"/>
    <n v="-1"/>
    <n v="1"/>
    <n v="0"/>
    <n v="180"/>
  </r>
  <r>
    <n v="1"/>
    <n v="115.17"/>
    <x v="3"/>
    <n v="0"/>
    <n v="-1"/>
    <n v="1"/>
    <n v="0"/>
    <n v="180"/>
  </r>
  <r>
    <n v="1"/>
    <n v="139.21"/>
    <x v="0"/>
    <n v="0"/>
    <n v="1"/>
    <n v="1"/>
    <n v="0"/>
    <n v="0"/>
  </r>
  <r>
    <n v="1"/>
    <n v="23.85"/>
    <x v="1"/>
    <n v="1"/>
    <n v="0"/>
    <n v="1"/>
    <n v="90"/>
    <n v="90"/>
  </r>
  <r>
    <n v="1"/>
    <n v="28.17"/>
    <x v="2"/>
    <n v="-1"/>
    <n v="0"/>
    <n v="1"/>
    <n v="-90"/>
    <n v="270"/>
  </r>
  <r>
    <n v="1"/>
    <n v="3.26"/>
    <x v="0"/>
    <n v="0"/>
    <n v="1"/>
    <n v="1"/>
    <n v="0"/>
    <n v="0"/>
  </r>
  <r>
    <n v="1"/>
    <n v="28.41"/>
    <x v="2"/>
    <n v="-1"/>
    <n v="0"/>
    <n v="1"/>
    <n v="-90"/>
    <n v="270"/>
  </r>
  <r>
    <n v="1"/>
    <n v="5.32"/>
    <x v="2"/>
    <n v="-1"/>
    <n v="0"/>
    <n v="1"/>
    <n v="-90"/>
    <n v="270"/>
  </r>
  <r>
    <n v="1"/>
    <n v="3.26"/>
    <x v="3"/>
    <n v="0"/>
    <n v="-1"/>
    <n v="1"/>
    <n v="0"/>
    <n v="180"/>
  </r>
  <r>
    <n v="1"/>
    <n v="3.23"/>
    <x v="3"/>
    <n v="0"/>
    <n v="-1"/>
    <n v="1"/>
    <n v="0"/>
    <n v="180"/>
  </r>
  <r>
    <n v="1"/>
    <n v="5.32"/>
    <x v="1"/>
    <n v="1"/>
    <n v="0"/>
    <n v="1"/>
    <n v="90"/>
    <n v="90"/>
  </r>
  <r>
    <n v="1"/>
    <n v="3.23"/>
    <x v="0"/>
    <n v="0"/>
    <n v="1"/>
    <n v="1"/>
    <n v="0"/>
    <n v="0"/>
  </r>
  <r>
    <n v="1"/>
    <n v="25.04"/>
    <x v="1"/>
    <n v="1"/>
    <n v="0"/>
    <n v="1"/>
    <n v="90"/>
    <n v="90"/>
  </r>
  <r>
    <n v="1"/>
    <n v="141.44999999999999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12.6"/>
    <x v="0"/>
    <n v="0"/>
    <n v="1"/>
    <n v="1"/>
    <n v="0"/>
    <n v="0"/>
  </r>
  <r>
    <n v="1"/>
    <n v="19.07"/>
    <x v="1"/>
    <n v="1"/>
    <n v="0"/>
    <n v="1"/>
    <n v="90"/>
    <n v="90"/>
  </r>
  <r>
    <n v="1"/>
    <n v="23.21"/>
    <x v="2"/>
    <n v="-1"/>
    <n v="0"/>
    <n v="1"/>
    <n v="-90"/>
    <n v="270"/>
  </r>
  <r>
    <n v="1"/>
    <n v="2.79"/>
    <x v="0"/>
    <n v="0"/>
    <n v="1"/>
    <n v="1"/>
    <n v="0"/>
    <n v="0"/>
  </r>
  <r>
    <n v="1"/>
    <n v="23.62"/>
    <x v="2"/>
    <n v="-1"/>
    <n v="0"/>
    <n v="1"/>
    <n v="-90"/>
    <n v="270"/>
  </r>
  <r>
    <n v="1"/>
    <n v="4.5599999999999996"/>
    <x v="2"/>
    <n v="-1"/>
    <n v="0"/>
    <n v="1"/>
    <n v="-90"/>
    <n v="270"/>
  </r>
  <r>
    <n v="1"/>
    <n v="2.79"/>
    <x v="3"/>
    <n v="0"/>
    <n v="-1"/>
    <n v="1"/>
    <n v="0"/>
    <n v="180"/>
  </r>
  <r>
    <n v="1"/>
    <n v="2.77"/>
    <x v="3"/>
    <n v="0"/>
    <n v="-1"/>
    <n v="1"/>
    <n v="0"/>
    <n v="180"/>
  </r>
  <r>
    <n v="1"/>
    <n v="4.5599999999999996"/>
    <x v="1"/>
    <n v="1"/>
    <n v="0"/>
    <n v="1"/>
    <n v="90"/>
    <n v="90"/>
  </r>
  <r>
    <n v="1"/>
    <n v="2.77"/>
    <x v="0"/>
    <n v="0"/>
    <n v="1"/>
    <n v="1"/>
    <n v="0"/>
    <n v="0"/>
  </r>
  <r>
    <n v="1"/>
    <n v="20.09"/>
    <x v="1"/>
    <n v="1"/>
    <n v="0"/>
    <n v="1"/>
    <n v="90"/>
    <n v="90"/>
  </r>
  <r>
    <n v="1"/>
    <n v="115.17"/>
    <x v="3"/>
    <n v="0"/>
    <n v="-1"/>
    <n v="1"/>
    <n v="0"/>
    <n v="180"/>
  </r>
  <r>
    <n v="1"/>
    <n v="143.19999999999999"/>
    <x v="0"/>
    <n v="0"/>
    <n v="1"/>
    <n v="1"/>
    <n v="0"/>
    <n v="0"/>
  </r>
  <r>
    <n v="1"/>
    <n v="24.57"/>
    <x v="1"/>
    <n v="1"/>
    <n v="0"/>
    <n v="1"/>
    <n v="90"/>
    <n v="90"/>
  </r>
  <r>
    <n v="1"/>
    <n v="28.91"/>
    <x v="2"/>
    <n v="-1"/>
    <n v="0"/>
    <n v="1"/>
    <n v="-90"/>
    <n v="270"/>
  </r>
  <r>
    <n v="1"/>
    <n v="3.32"/>
    <x v="0"/>
    <n v="0"/>
    <n v="1"/>
    <n v="1"/>
    <n v="0"/>
    <n v="0"/>
  </r>
  <r>
    <n v="1"/>
    <n v="29.12"/>
    <x v="2"/>
    <n v="-1"/>
    <n v="0"/>
    <n v="1"/>
    <n v="-90"/>
    <n v="270"/>
  </r>
  <r>
    <n v="1"/>
    <n v="5.44"/>
    <x v="2"/>
    <n v="-1"/>
    <n v="0"/>
    <n v="1"/>
    <n v="-90"/>
    <n v="270"/>
  </r>
  <r>
    <n v="1"/>
    <n v="3.32"/>
    <x v="3"/>
    <n v="0"/>
    <n v="-1"/>
    <n v="1"/>
    <n v="0"/>
    <n v="180"/>
  </r>
  <r>
    <n v="1"/>
    <n v="3.3"/>
    <x v="3"/>
    <n v="0"/>
    <n v="-1"/>
    <n v="1"/>
    <n v="0"/>
    <n v="180"/>
  </r>
  <r>
    <n v="1"/>
    <n v="5.44"/>
    <x v="1"/>
    <n v="1"/>
    <n v="0"/>
    <n v="1"/>
    <n v="90"/>
    <n v="90"/>
  </r>
  <r>
    <n v="1"/>
    <n v="3.3"/>
    <x v="0"/>
    <n v="0"/>
    <n v="1"/>
    <n v="1"/>
    <n v="0"/>
    <n v="0"/>
  </r>
  <r>
    <n v="1"/>
    <n v="25.78"/>
    <x v="1"/>
    <n v="1"/>
    <n v="0"/>
    <n v="1"/>
    <n v="90"/>
    <n v="90"/>
  </r>
  <r>
    <n v="1"/>
    <n v="145.38999999999999"/>
    <x v="3"/>
    <n v="0"/>
    <n v="-1"/>
    <n v="1"/>
    <n v="0"/>
    <n v="18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"/>
    <n v="2.2000000000000002"/>
    <n v="4.4000000000000004"/>
    <x v="0"/>
    <n v="0"/>
    <n v="1"/>
    <n v="1"/>
    <n v="0"/>
    <n v="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1"/>
    <n v="-1"/>
    <n v="0"/>
    <n v="1"/>
    <n v="-90"/>
    <n v="270"/>
  </r>
  <r>
    <n v="1"/>
    <n v="2.23"/>
    <n v="2.17"/>
    <n v="4.8391000000000002"/>
    <x v="1"/>
    <n v="-1"/>
    <n v="0"/>
    <n v="1"/>
    <n v="-90"/>
    <n v="27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0"/>
    <n v="0"/>
    <n v="1"/>
    <n v="1"/>
    <n v="0"/>
    <n v="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3"/>
    <n v="2.2000000000000002"/>
    <n v="6.6000000000000005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2"/>
    <n v="2.2000000000000002"/>
    <n v="4.4000000000000004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1.43"/>
    <n v="1.19"/>
    <n v="1.7016999999999998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0"/>
    <n v="0"/>
    <n v="1"/>
    <n v="1"/>
    <n v="0"/>
    <n v="0"/>
  </r>
  <r>
    <n v="1"/>
    <n v="2.23"/>
    <n v="2.17"/>
    <n v="4.8391000000000002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2.23"/>
    <n v="2.17"/>
    <n v="4.8391000000000002"/>
    <x v="2"/>
    <n v="1"/>
    <n v="0"/>
    <n v="1"/>
    <n v="90"/>
    <n v="9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1"/>
    <n v="-1"/>
    <n v="0"/>
    <n v="1"/>
    <n v="-90"/>
    <n v="27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1.43"/>
    <n v="1.19"/>
    <n v="1.7016999999999998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  <r>
    <n v="1"/>
    <n v="2.23"/>
    <n v="2.17"/>
    <n v="4.8391000000000002"/>
    <x v="3"/>
    <n v="0"/>
    <n v="-1"/>
    <n v="1"/>
    <n v="0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4664AC-D0CF-449D-8335-05CD3D7302F0}" name="PivotTable1" cacheId="6486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1"/>
        <item x="0"/>
        <item x="3"/>
        <item x="2"/>
        <item m="1" x="7"/>
        <item m="1" x="4"/>
        <item m="1" x="5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0AF93B-6D0C-4D1A-AB9F-3112B95EC4CA}" name="PivotTable1" cacheId="6489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>
  <location ref="M3:N8" firstHeaderRow="1" firstDataRow="1" firstDataCol="1"/>
  <pivotFields count="10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9">
        <item x="2"/>
        <item x="0"/>
        <item x="3"/>
        <item x="1"/>
        <item m="1" x="7"/>
        <item m="1" x="5"/>
        <item m="1" x="4"/>
        <item m="1" x="6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Area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8978D5-4BE6-40B0-948B-276128FB75EC}" name="Research_Doors_Table" displayName="Research_Doors_Table" ref="A1:D7" totalsRowShown="0">
  <autoFilter ref="A1:D7" xr:uid="{998978D5-4BE6-40B0-948B-276128FB75EC}"/>
  <tableColumns count="4">
    <tableColumn id="1" xr3:uid="{AEF8C2A1-CFA0-48EA-972D-429922945969}" name="Count"/>
    <tableColumn id="2" xr3:uid="{F73D3C2C-DDF7-44F3-AB14-27AEEB746D17}" name="Width"/>
    <tableColumn id="3" xr3:uid="{018DD9F2-A6CE-47A0-AD80-6FE1A319FCF2}" name="Height"/>
    <tableColumn id="5" xr3:uid="{DF4FAFFC-A378-4B21-9D80-13FD0C86516F}" name="Area" dataDxfId="35">
      <calculatedColumnFormula>Research_Doors_Table[[#This Row],[Width]]*Research_Doors_Table[[#This Row],[Height]]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58BA34-AEA4-4C00-A99E-1D66DDF11EE7}" name="Table7" displayName="Table7" ref="A1:B13" totalsRowShown="0">
  <autoFilter ref="A1:B13" xr:uid="{4A58BA34-AEA4-4C00-A99E-1D66DDF11EE7}"/>
  <tableColumns count="2">
    <tableColumn id="1" xr3:uid="{2B2A569C-D52D-46F2-A9F8-6BA172812890}" name="Name"/>
    <tableColumn id="2" xr3:uid="{9E331D90-50C6-48DB-A1F6-C43F18B0898B}" name="Elev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4C439A-5C74-4E4C-A987-0ADD61024F3B}" name="Table8" displayName="Table8" ref="A1:B12" totalsRowShown="0">
  <autoFilter ref="A1:B12" xr:uid="{A04C439A-5C74-4E4C-A987-0ADD61024F3B}"/>
  <tableColumns count="2">
    <tableColumn id="1" xr3:uid="{34068D4E-2E9B-43A9-BCA0-3CA3E8C2B1BF}" name="Count"/>
    <tableColumn id="2" xr3:uid="{11A624F3-43A6-4E6F-A9EE-F2FFA408071A}" name="Are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25BC33C-5530-4571-AA9E-327D880060E5}" name="Research_Wall_Table" displayName="Research_Wall_Table" ref="A1:H125" totalsRowShown="0">
  <autoFilter ref="A1:H125" xr:uid="{A25BC33C-5530-4571-AA9E-327D880060E5}"/>
  <tableColumns count="8">
    <tableColumn id="1" xr3:uid="{EE406912-47AC-49B1-9257-67F43F1FC229}" name="Count"/>
    <tableColumn id="2" xr3:uid="{5EFEE213-A144-4951-A691-7661591D4CF4}" name="Area"/>
    <tableColumn id="6" xr3:uid="{D278B423-0719-473B-BB03-241114C5FA2E}" name="Direction Name" dataDxfId="32">
      <calculatedColumnFormula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calculatedColumnFormula>
    </tableColumn>
    <tableColumn id="3" xr3:uid="{8C9E933C-BCFC-4F3C-9F9D-32A1B083B98B}" name="X value"/>
    <tableColumn id="4" xr3:uid="{019A7E43-9348-472D-AE7D-DB403B956314}" name="Y value"/>
    <tableColumn id="5" xr3:uid="{2C1EC31C-A61A-4C53-BA1E-371698FF4AB6}" name="Length"/>
    <tableColumn id="7" xr3:uid="{74692FD2-39D0-4B70-87E3-02B63D8929B0}" name="Sin Inverse" dataDxfId="34">
      <calculatedColumnFormula>DEGREES(ASIN(Research_Wall_Table[[#This Row],[X value]]/Research_Wall_Table[[#This Row],[Length]]))</calculatedColumnFormula>
    </tableColumn>
    <tableColumn id="8" xr3:uid="{C1902B5B-477B-457A-AFCF-382B94D37A48}" name="Updated Sin Inverse" dataDxfId="33">
      <calculatedColumnFormula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9990311-07AF-44C6-B4CE-EC60B0FAF403}" name="Research_Window_Table" displayName="Research_Window_Table" ref="A1:J348" totalsRowShown="0">
  <autoFilter ref="A1:J348" xr:uid="{A9990311-07AF-44C6-B4CE-EC60B0FAF403}"/>
  <tableColumns count="10">
    <tableColumn id="1" xr3:uid="{58D43AFE-877B-4D9F-AA33-B811E0510DDF}" name="Count"/>
    <tableColumn id="2" xr3:uid="{1C56A0DF-250C-4B94-81BD-60D7E2A7D8CA}" name="Width"/>
    <tableColumn id="3" xr3:uid="{B72EB974-2A17-4968-A9EC-9D5E45D41E5A}" name="Height"/>
    <tableColumn id="7" xr3:uid="{9F37BA75-843D-499C-B7B2-EC303BC88115}" name="Area" dataDxfId="31">
      <calculatedColumnFormula>Research_Window_Table[[#This Row],[Width]]*Research_Window_Table[[#This Row],[Height]]</calculatedColumnFormula>
    </tableColumn>
    <tableColumn id="8" xr3:uid="{A92EB5C5-EDB2-4EB6-B435-BB67990B146F}" name="Direction Name" dataDxfId="19">
      <calculatedColumnFormula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calculatedColumnFormula>
    </tableColumn>
    <tableColumn id="4" xr3:uid="{6E2CC0B7-4BD3-43F1-A52E-C08854369475}" name="X value"/>
    <tableColumn id="5" xr3:uid="{6E3BBD50-9763-4835-B579-6D590C2AEAE3}" name="Y value"/>
    <tableColumn id="6" xr3:uid="{9D5CB648-05E5-439E-A5C2-CEC510DBE4D7}" name="Length"/>
    <tableColumn id="9" xr3:uid="{5DAFCF43-1BBC-47C3-82F0-D4123530346F}" name="Sin Inverse" dataDxfId="21">
      <calculatedColumnFormula>DEGREES(ASIN(Research_Window_Table[[#This Row],[X value]]/Research_Window_Table[[#This Row],[Length]]))</calculatedColumnFormula>
    </tableColumn>
    <tableColumn id="10" xr3:uid="{9C26B569-8D78-4B6F-8242-5C441066D3BA}" name="Updated Sin Inverse" dataDxfId="20">
      <calculatedColumnFormula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B3BCA0E-BA6D-4DB9-8F4C-664509838220}" name="Combination_Results_Table" displayName="Combination_Results_Table" ref="A1:T541" totalsRowShown="0">
  <autoFilter ref="A1:T541" xr:uid="{2B3BCA0E-BA6D-4DB9-8F4C-664509838220}"/>
  <tableColumns count="20">
    <tableColumn id="1" xr3:uid="{8214B3FC-D181-4BF1-8826-81144D2F4E68}" name="No."/>
    <tableColumn id="2" xr3:uid="{7026536F-A8D0-4071-A4B5-36246B3AE522}" name="Wall Name"/>
    <tableColumn id="3" xr3:uid="{2B684565-0BE2-4FD1-AC85-2E8E0BCFA7CB}" name="Window Name"/>
    <tableColumn id="4" xr3:uid="{8A98C2A4-C794-4D8A-86B3-5F685FF8260A}" name="Door Name"/>
    <tableColumn id="5" xr3:uid="{EAFF86BE-3560-41BF-88D7-A07C9D843657}" name="Floor Name"/>
    <tableColumn id="6" xr3:uid="{B780701A-8586-42C6-8EBF-C5F2506E13DA}" name="Roof Name"/>
    <tableColumn id="7" xr3:uid="{A1DE5777-D85B-4BCE-8C48-42B1571B763F}" name="AC System Name"/>
    <tableColumn id="8" xr3:uid="{AAE78229-E367-44EA-B6AC-C3CDF143EB9E}" name="Maximum Load kWh/hr"/>
    <tableColumn id="9" xr3:uid="{C71CEE88-C2C7-4D50-88B2-9AA3C4E985ED}" name="No. AC Systems"/>
    <tableColumn id="10" xr3:uid="{075E5044-82F9-4168-8545-74A1E02FA6B3}" name="Cooling Load (kWh/year)"/>
    <tableColumn id="11" xr3:uid="{01060D7A-3486-4B0E-8A67-2FE0004E2410}" name="Embodied Energy (MJ)"/>
    <tableColumn id="12" xr3:uid="{47ADF9BA-C430-4EEE-B1C6-1134891E0DE4}" name="LC Operational Energy (MJ)"/>
    <tableColumn id="13" xr3:uid="{78F573DA-F9C5-4D30-8EB6-4C07B6FB2EED}" name="Capital Cost (LKR)"/>
    <tableColumn id="14" xr3:uid="{67A4B2EA-37C0-4EFC-906E-3CF7FAE6DBCA}" name="Operational Cost (LKR)"/>
    <tableColumn id="15" xr3:uid="{004BED68-18C0-4C60-AEB6-7ABC199BFFA1}" name="System Cost (LKR)"/>
    <tableColumn id="16" xr3:uid="{6D959B37-B4E1-4ABA-9239-4C0BCDF9E6FB}" name="Embodied Carbon (Metric T)"/>
    <tableColumn id="17" xr3:uid="{BED8BE11-97EA-4365-8221-866EE8A9F768}" name="Operational Carbon (Metric T)"/>
    <tableColumn id="18" xr3:uid="{6F41481A-61AE-4456-B844-65FBFACF2777}" name="Total Energy(MJ)"/>
    <tableColumn id="19" xr3:uid="{A22FF24E-2714-4F36-8340-670020CFF4E9}" name="Total Cost(LKR Million)"/>
    <tableColumn id="20" xr3:uid="{B61F85C5-8A69-409E-8DED-4A938EB0CAB4}" name="Total Carbon (Metric T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39C05A3-A247-445F-959B-463BF5E79C47}" name="Pro_Economic_Table" displayName="Pro_Economic_Table" ref="A1:AA541" totalsRowShown="0">
  <autoFilter ref="A1:AA541" xr:uid="{C39C05A3-A247-445F-959B-463BF5E79C47}"/>
  <sortState xmlns:xlrd2="http://schemas.microsoft.com/office/spreadsheetml/2017/richdata2" ref="A2:AA541">
    <sortCondition descending="1" ref="Z2:Z541"/>
  </sortState>
  <tableColumns count="27">
    <tableColumn id="1" xr3:uid="{4F9B4702-E80C-4285-B747-BC4BAB811636}" name="No."/>
    <tableColumn id="2" xr3:uid="{60A0D8B8-C8A8-47CB-9CDA-F3CDBEB12F34}" name="Wall Name"/>
    <tableColumn id="3" xr3:uid="{9AA23BD3-4169-4867-91DE-5C8129876717}" name="Window Name"/>
    <tableColumn id="4" xr3:uid="{7EEBE0E7-EE91-4613-AE71-A0A33B50FB9B}" name="Door Name"/>
    <tableColumn id="5" xr3:uid="{54B548A7-B912-446E-A66F-64DB766E3C90}" name="Floor Name"/>
    <tableColumn id="6" xr3:uid="{020D8B10-246E-4108-ABF1-F4FE3DE1967E}" name="Roof Name"/>
    <tableColumn id="7" xr3:uid="{ADC5E75B-2817-49F0-8F3A-93672B07488C}" name="AC System Name"/>
    <tableColumn id="8" xr3:uid="{5942633E-C3FB-4F38-AA9E-813B9C4FAA53}" name="Maximum Load kWh/hr"/>
    <tableColumn id="9" xr3:uid="{3A0F53DB-6E36-4B66-974A-DAF44A99DB89}" name="No. AC Systems"/>
    <tableColumn id="10" xr3:uid="{B4B7BCFF-31E2-4B86-B53F-92AE2C0CF3E0}" name="Cooling Load (kWh/year)"/>
    <tableColumn id="11" xr3:uid="{493C57C5-33C4-476D-8823-79843AB77661}" name="Embodied Energy (MJ)"/>
    <tableColumn id="12" xr3:uid="{87CCE4AC-38CA-4E83-B6EF-897DDAA4F51C}" name="LC Operational Energy (MJ)"/>
    <tableColumn id="13" xr3:uid="{1A51FC88-EE8C-46C4-B878-1AFF411B976F}" name="Capital Cost (LKR)"/>
    <tableColumn id="14" xr3:uid="{1CC88A5E-3D7D-4FA9-839E-12E3D8C64C85}" name="Operational Cost (LKR)"/>
    <tableColumn id="15" xr3:uid="{4C66A9DC-7C91-45A4-ABCF-4A5A08B33A74}" name="System Cost (LKR)"/>
    <tableColumn id="16" xr3:uid="{34FB3C5C-F96B-4992-AA58-26B038ABE37E}" name="Embodied Carbon (Metric T)"/>
    <tableColumn id="17" xr3:uid="{017A1D90-0487-4FF1-83C1-E8918F3C0511}" name="Operational Carbon (Metric T)"/>
    <tableColumn id="18" xr3:uid="{C95768BA-E644-4525-B5BA-C8117051708E}" name="Total Energy(MJ)"/>
    <tableColumn id="19" xr3:uid="{E427259B-16A3-47E5-ADB7-6EA379CB95C4}" name="Total Cost(LKR Million)"/>
    <tableColumn id="20" xr3:uid="{94866FCF-CD06-4EE6-89D8-56FFC97EADCB}" name="Total Carbon (Metric T)"/>
    <tableColumn id="21" xr3:uid="{C904A3A1-9285-408E-BAFE-2B50192CA8AD}" name="Weighted Energy" dataDxfId="18">
      <calculatedColumnFormula>Pro_Economic_Table[[#This Row],[Total Energy(MJ)]]*AHP!$P$3/TOPSIS!$B$4</calculatedColumnFormula>
    </tableColumn>
    <tableColumn id="22" xr3:uid="{A9D42258-8FFA-4EDD-B615-CCE73D728868}" name="Weighted Cost" dataDxfId="17">
      <calculatedColumnFormula>Pro_Economic_Table[[#This Row],[Total Cost(LKR Million)]]*AHP!$P$4/TOPSIS!$C$4</calculatedColumnFormula>
    </tableColumn>
    <tableColumn id="23" xr3:uid="{1968A433-8891-4BC0-AAB8-D7040431C46D}" name="Weighted Co2" dataDxfId="16">
      <calculatedColumnFormula>Pro_Economic_Table[[#This Row],[Total Carbon (Metric T)]]*AHP!$P$5/TOPSIS!$D$4</calculatedColumnFormula>
    </tableColumn>
    <tableColumn id="24" xr3:uid="{4A85FDAB-41D7-4033-90CF-30EE5D281439}" name="S+ Best-Euclidean Distance" dataDxfId="8">
      <calculatedColumnFormula>((Pro_Economic_Table[[#This Row],[Weighted Energy]]-TOPSIS!$B$5)^2+(Pro_Economic_Table[[#This Row],[Weighted Cost]]-TOPSIS!$C$5)^2+(Pro_Economic_Table[[#This Row],[Weighted Co2]]-TOPSIS!$D$5)^2)^0.5</calculatedColumnFormula>
    </tableColumn>
    <tableColumn id="25" xr3:uid="{CD68C6C6-5D0A-4EF5-AB08-5EAE8DB6EE0C}" name="S- Worst-Euclidean Distance" dataDxfId="7">
      <calculatedColumnFormula>((Pro_Economic_Table[[#This Row],[Weighted Energy]]-TOPSIS!$B$6)^2+(Pro_Economic_Table[[#This Row],[Weighted Cost]]-TOPSIS!$C$6)^2+(Pro_Economic_Table[[#This Row],[Weighted Co2]]-TOPSIS!$D$6)^2)^0.5</calculatedColumnFormula>
    </tableColumn>
    <tableColumn id="26" xr3:uid="{21B0FEAB-BFE9-4119-A8C4-2F2A40E9349E}" name="Performance Score" dataDxfId="0">
      <calculatedColumnFormula>Pro_Economic_Table[[#This Row],[S- Worst-Euclidean Distance]]/(Pro_Economic_Table[[#This Row],[S+ Best-Euclidean Distance]]+Pro_Economic_Table[[#This Row],[S- Worst-Euclidean Distance]])</calculatedColumnFormula>
    </tableColumn>
    <tableColumn id="27" xr3:uid="{126C22F5-3A00-4CFD-90FA-FB866A260A69}" name="R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C15CCBB-F4BD-4426-A4C6-DF1A827C2AB1}" name="Sustainable_Friendly_Table" displayName="Sustainable_Friendly_Table" ref="A1:AA541" totalsRowShown="0">
  <autoFilter ref="A1:AA541" xr:uid="{9C15CCBB-F4BD-4426-A4C6-DF1A827C2AB1}"/>
  <sortState xmlns:xlrd2="http://schemas.microsoft.com/office/spreadsheetml/2017/richdata2" ref="A2:AA541">
    <sortCondition descending="1" ref="Z2:Z541"/>
  </sortState>
  <tableColumns count="27">
    <tableColumn id="1" xr3:uid="{7D90B533-35C3-4BC1-97F0-3F0568F478C7}" name="No."/>
    <tableColumn id="2" xr3:uid="{BFDB3323-9417-486F-A431-0775F9F0DF78}" name="Wall Name"/>
    <tableColumn id="3" xr3:uid="{80FE652E-5D3D-401F-BEC1-31A56A2A6099}" name="Window Name"/>
    <tableColumn id="4" xr3:uid="{C54DD471-1126-482A-ADF6-1B46C0A6BABD}" name="Door Name"/>
    <tableColumn id="5" xr3:uid="{E8AB024E-D202-4DA3-8982-9ED59F0E104D}" name="Floor Name"/>
    <tableColumn id="6" xr3:uid="{2BAEDE43-410F-47B4-874D-394198D8DF6D}" name="Roof Name"/>
    <tableColumn id="7" xr3:uid="{4EC8BCF3-B817-43F4-BB3E-06451C42ED98}" name="AC System Name"/>
    <tableColumn id="8" xr3:uid="{96CDA624-151A-497B-88CA-C60860E18156}" name="Maximum Load kWh/hr"/>
    <tableColumn id="9" xr3:uid="{E1F355EB-66D4-4539-AF14-EA3F42B5F87B}" name="No. AC Systems"/>
    <tableColumn id="10" xr3:uid="{45AFBF25-B114-4314-8244-B79AA872A1CF}" name="Cooling Load (kWh/year)"/>
    <tableColumn id="11" xr3:uid="{26CC7B03-FECD-4934-ABDC-BD886C679ACF}" name="Embodied Energy (MJ)"/>
    <tableColumn id="12" xr3:uid="{7ECDD28B-AFE7-4284-9B81-6E9E2B915AB3}" name="LC Operational Energy (MJ)"/>
    <tableColumn id="13" xr3:uid="{D62DB1D5-A4AB-4416-9514-C67ED9BB54DD}" name="Capital Cost (LKR)"/>
    <tableColumn id="14" xr3:uid="{58CCC8E1-0A75-43CC-987F-B0A7279D6B31}" name="Operational Cost (LKR)"/>
    <tableColumn id="15" xr3:uid="{941B47E4-604F-46F4-A0D6-22D0C1380C3F}" name="System Cost (LKR)"/>
    <tableColumn id="16" xr3:uid="{54434735-66D5-45EF-A2D2-20B0EAFC3F2B}" name="Embodied Carbon (Metric T)"/>
    <tableColumn id="17" xr3:uid="{2AD259C6-25E2-44A8-80E1-7FC8051EE603}" name="Operational Carbon (Metric T)"/>
    <tableColumn id="18" xr3:uid="{34016109-017E-4666-BE7B-E1AD66C7C873}" name="Total Energy(MJ)"/>
    <tableColumn id="19" xr3:uid="{B2825860-A3BA-402B-9361-9265FF116500}" name="Total Cost(LKR Million)"/>
    <tableColumn id="20" xr3:uid="{C73618C9-EE11-4CE4-907A-2BF23F400C19}" name="Total Carbon (Metric T)"/>
    <tableColumn id="21" xr3:uid="{350C32C2-A693-4BF5-85ED-7FDAA4975E2B}" name="Weighted Energy" dataDxfId="15">
      <calculatedColumnFormula>Sustainable_Friendly_Table[[#This Row],[Total Energy(MJ)]]*AHP!$P$13/TOPSIS!$B$12</calculatedColumnFormula>
    </tableColumn>
    <tableColumn id="22" xr3:uid="{90564F9D-9FAE-417E-A6EC-F54A2F45B1B0}" name="Weighted Cost" dataDxfId="14">
      <calculatedColumnFormula>Sustainable_Friendly_Table[[#This Row],[Total Cost(LKR Million)]]*AHP!$P$14/TOPSIS!$C$12</calculatedColumnFormula>
    </tableColumn>
    <tableColumn id="23" xr3:uid="{6AB6702F-004A-4DA2-92B7-FDA3160568E4}" name="Weighted Co2" dataDxfId="13">
      <calculatedColumnFormula>Sustainable_Friendly_Table[[#This Row],[Total Carbon (Metric T)]]*AHP!$P$15/TOPSIS!$D$12</calculatedColumnFormula>
    </tableColumn>
    <tableColumn id="24" xr3:uid="{8837C07F-DFA8-4AAE-A183-6A8DC399D55E}" name="S+ Best-Euclidean Distance" dataDxfId="6">
      <calculatedColumnFormula>((Sustainable_Friendly_Table[[#This Row],[Weighted Energy]]-TOPSIS!$B$13)^2+(Sustainable_Friendly_Table[[#This Row],[Weighted Cost]]-TOPSIS!$C$13)^2+(Sustainable_Friendly_Table[[#This Row],[Weighted Co2]]-TOPSIS!$D$13)^2)^0.5</calculatedColumnFormula>
    </tableColumn>
    <tableColumn id="25" xr3:uid="{1282C24B-E554-4823-9FD2-21C878F0C34B}" name="S- Worst-Euclidean Distance" dataDxfId="5">
      <calculatedColumnFormula>((Sustainable_Friendly_Table[[#This Row],[Weighted Energy]]-TOPSIS!$B$14)^2+(Sustainable_Friendly_Table[[#This Row],[Weighted Cost]]-TOPSIS!$C$14)^2+(Sustainable_Friendly_Table[[#This Row],[Weighted Co2]]-TOPSIS!$D$14)^2)^0.5</calculatedColumnFormula>
    </tableColumn>
    <tableColumn id="26" xr3:uid="{60E146E3-9EDF-48CC-A996-0164686664D9}" name="Performance Score" dataDxfId="1">
      <calculatedColumnFormula>Sustainable_Friendly_Table[[#This Row],[S- Worst-Euclidean Distance]]/(Sustainable_Friendly_Table[[#This Row],[S+ Best-Euclidean Distance]]+Sustainable_Friendly_Table[[#This Row],[S- Worst-Euclidean Distance]])</calculatedColumnFormula>
    </tableColumn>
    <tableColumn id="27" xr3:uid="{9A8220B8-A747-442B-8FEB-4F7BE60F17FB}" name="Rank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13C78A8-477B-4293-AB10-E10A5E0D49BB}" name="Net_Zero_Table" displayName="Net_Zero_Table" ref="A1:AB541" totalsRowShown="0">
  <autoFilter ref="A1:AB541" xr:uid="{513C78A8-477B-4293-AB10-E10A5E0D49BB}"/>
  <sortState xmlns:xlrd2="http://schemas.microsoft.com/office/spreadsheetml/2017/richdata2" ref="A2:AB541">
    <sortCondition descending="1" ref="AA2:AA541"/>
  </sortState>
  <tableColumns count="28">
    <tableColumn id="1" xr3:uid="{D99CC0C2-80F0-4D04-AFC5-FDE4FC9F80B5}" name="No."/>
    <tableColumn id="2" xr3:uid="{8F553E01-74E8-4B01-963D-EC08D38B99B2}" name="Wall Name"/>
    <tableColumn id="3" xr3:uid="{5AC324BB-7548-4236-AC27-34FDE304E808}" name="Window Name"/>
    <tableColumn id="4" xr3:uid="{207EE436-2DA8-40C9-BE8E-E1C25EB63176}" name="Door Name"/>
    <tableColumn id="5" xr3:uid="{2EC2C99B-A368-4055-BF68-753E28EE465D}" name="Floor Name"/>
    <tableColumn id="6" xr3:uid="{22F459BC-08E6-47A4-A1CE-4FC215563F96}" name="Roof Name"/>
    <tableColumn id="7" xr3:uid="{A64F0479-BF1F-4292-9836-30ABEA08F22B}" name="AC System Name"/>
    <tableColumn id="8" xr3:uid="{E9A75357-2E10-43C5-B93A-286C11D98440}" name="Maximum Load kWh/hr"/>
    <tableColumn id="9" xr3:uid="{854155D6-20A6-4366-93F0-BD02BBA162A5}" name="No. AC Systems"/>
    <tableColumn id="10" xr3:uid="{8F6394A6-A6B7-4D49-AB7A-552779A6231C}" name="Cooling Load (kWh/year)"/>
    <tableColumn id="11" xr3:uid="{D9ED8794-D46B-4115-8953-366BD5611799}" name="Embodied Energy (MJ)"/>
    <tableColumn id="12" xr3:uid="{AC6E9924-CE7B-4C03-920C-D0D18AA3328F}" name="LC Operational Energy (MJ)"/>
    <tableColumn id="13" xr3:uid="{0E89E617-A998-4985-9A62-D27AD992DD43}" name="Capital Cost (LKR)"/>
    <tableColumn id="14" xr3:uid="{C7F3376F-75CC-4D3A-B683-C6AF976635D2}" name="Operational Cost (LKR)"/>
    <tableColumn id="15" xr3:uid="{1D1C98B0-8B6F-4EF9-AEEC-CDDF68E77A16}" name="System Cost (LKR)"/>
    <tableColumn id="16" xr3:uid="{E49ABA1A-AE04-4A94-87FE-EC4F9A43DB1E}" name="Embodied Carbon (Metric T)"/>
    <tableColumn id="17" xr3:uid="{3CED5FA9-4433-4BB3-A083-55A4E861D82C}" name="Operational Carbon (Metric T)"/>
    <tableColumn id="18" xr3:uid="{6C8CE3F0-B5DD-44C7-A349-06A8A4FD5C07}" name="Total Energy(MJ)"/>
    <tableColumn id="19" xr3:uid="{3F7E75DF-9532-4907-8ABD-B298DCE040B9}" name="Total Cost(LKR Million)"/>
    <tableColumn id="20" xr3:uid="{3ED5CE63-B6EC-412C-82E5-465F1B7A35EC}" name="Total Carbon (Metric T)"/>
    <tableColumn id="21" xr3:uid="{532BCA38-463B-4C46-9BBB-3AAA437C98AB}" name="Weighted Total Energy" dataDxfId="12">
      <calculatedColumnFormula>Net_Zero_Table[[#This Row],[Total Energy(MJ)]]*AHP!$Q$23/TOPSIS!$B$20</calculatedColumnFormula>
    </tableColumn>
    <tableColumn id="22" xr3:uid="{C170D95A-B6EC-41E6-88E0-17B7621F9D53}" name="Weighted Capital Cost" dataDxfId="11">
      <calculatedColumnFormula>Net_Zero_Table[[#This Row],[Capital Cost (LKR)]]*AHP!$Q$24/TOPSIS!$C$20</calculatedColumnFormula>
    </tableColumn>
    <tableColumn id="23" xr3:uid="{04A65672-D306-44F0-8149-D3C24216CB0C}" name="Weighted System Cost" dataDxfId="10">
      <calculatedColumnFormula>Net_Zero_Table[[#This Row],[System Cost (LKR)]]*AHP!$Q$25/TOPSIS!$D$20</calculatedColumnFormula>
    </tableColumn>
    <tableColumn id="24" xr3:uid="{C1BA89EA-E46E-4DAC-B214-8364E7516476}" name="Weighted Embodied Co2" dataDxfId="9">
      <calculatedColumnFormula>Net_Zero_Table[[#This Row],[Embodied Carbon (Metric T)]]*AHP!$Q$26/TOPSIS!$E$20</calculatedColumnFormula>
    </tableColumn>
    <tableColumn id="25" xr3:uid="{63BC00EE-C161-4C58-88CD-18F9460332CB}" name="S+ Best-Euclidean Distance" dataDxfId="4">
      <calculatedColumnFormula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calculatedColumnFormula>
    </tableColumn>
    <tableColumn id="26" xr3:uid="{9E431CD3-B03F-415C-839D-3DD5F527122E}" name="S- Worst-Euclidean Distance" dataDxfId="3">
      <calculatedColumnFormula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calculatedColumnFormula>
    </tableColumn>
    <tableColumn id="27" xr3:uid="{688321A8-51C8-4FFD-9F34-50FEF6433780}" name="Performance Score" dataDxfId="2">
      <calculatedColumnFormula>Net_Zero_Table[[#This Row],[S- Worst-Euclidean Distance]]/(Net_Zero_Table[[#This Row],[S+ Best-Euclidean Distance]]+Net_Zero_Table[[#This Row],[S- Worst-Euclidean Distance]])</calculatedColumnFormula>
    </tableColumn>
    <tableColumn id="28" xr3:uid="{382DEDE8-CDC0-407B-8EE4-50788E471F50}" name="R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ED96DB-99F1-42CD-86D4-EE71F9A9CF25}" name="Wall_Alternatives" displayName="Wall_Alternatives" ref="A1:G6" totalsRowShown="0" headerRowDxfId="95" dataDxfId="94">
  <autoFilter ref="A1:G6" xr:uid="{50ED96DB-99F1-42CD-86D4-EE71F9A9CF25}"/>
  <tableColumns count="7">
    <tableColumn id="1" xr3:uid="{AD780256-5B82-4B92-85A3-B86001CEFE41}" name="Wall Name" dataDxfId="93"/>
    <tableColumn id="2" xr3:uid="{80A3B262-992B-445C-B675-4EDBF736CA12}" name="U Value (Btu/hr.ft2.F)" dataDxfId="92"/>
    <tableColumn id="3" xr3:uid="{0777C1D9-F568-4A34-BA33-5DE1E16CA062}" name="Group" dataDxfId="91"/>
    <tableColumn id="4" xr3:uid="{71314989-3D45-4E8A-984E-F92C317C554E}" name="Thickness (m)" dataDxfId="90"/>
    <tableColumn id="5" xr3:uid="{24C29129-8819-4B60-B27B-7426F4AED033}" name="Embodied Energy (MJ/m²)" dataDxfId="89"/>
    <tableColumn id="6" xr3:uid="{31A8D8FC-19D4-4B19-BF0B-64F20C139FB4}" name="Embodied Carbon (kg/m²)" dataDxfId="88"/>
    <tableColumn id="7" xr3:uid="{249F77A5-1F79-494A-8E56-AD8BF3A5AD9F}" name="Rate per sq.m" dataDxfId="8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7F4F70-7C10-4421-AA58-68A6A47268B8}" name="Window_Alternatives" displayName="Window_Alternatives" ref="J1:O4" totalsRowShown="0" headerRowDxfId="86" dataDxfId="85">
  <autoFilter ref="J1:O4" xr:uid="{2C7F4F70-7C10-4421-AA58-68A6A47268B8}"/>
  <tableColumns count="6">
    <tableColumn id="1" xr3:uid="{F83A1887-CC16-4554-8C5B-D12B49066BBA}" name="Window Name" dataDxfId="84"/>
    <tableColumn id="2" xr3:uid="{74847D39-5331-44E4-A17E-C46472F4B9EE}" name="Shading Coefficient" dataDxfId="83"/>
    <tableColumn id="3" xr3:uid="{2497E3DC-B117-48C5-9EC9-17EB7C8F07C2}" name="U Value (W/m²K)" dataDxfId="82"/>
    <tableColumn id="4" xr3:uid="{85F49B4D-80D1-472A-8E26-B1A9895A4E4E}" name="Embodied Energy (MJ/m²)" dataDxfId="81"/>
    <tableColumn id="5" xr3:uid="{D1209D4F-9BBF-4927-9B04-78324845F6D1}" name="Embodied Carbon (kg/m²)" dataDxfId="80"/>
    <tableColumn id="6" xr3:uid="{F1CDDBA2-D7A0-456A-9B68-075C6A7451EE}" name="Rate per sq.m" dataDxfId="7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A17E22C-99D8-4B19-ABF0-E237628135AB}" name="Door_Alternatives" displayName="Door_Alternatives" ref="R1:V3" totalsRowShown="0" headerRowDxfId="78" dataDxfId="77">
  <autoFilter ref="R1:V3" xr:uid="{1A17E22C-99D8-4B19-ABF0-E237628135AB}"/>
  <tableColumns count="5">
    <tableColumn id="1" xr3:uid="{8ECA37D9-53C2-480B-B429-2EF2A6B75F23}" name="Door Name" dataDxfId="76"/>
    <tableColumn id="2" xr3:uid="{7DB4BEEF-B90D-478D-A3F7-F429D74FE9C4}" name="U Value (W/m²K)" dataDxfId="75"/>
    <tableColumn id="3" xr3:uid="{D08639D6-7B2B-47BA-B693-9C974A2F0614}" name="Embodied Energy (MJ/m²)" dataDxfId="74"/>
    <tableColumn id="4" xr3:uid="{FA5E2E77-4FF3-4CCF-A4A5-684FA4F90C96}" name="Embodied Carbon (kg/m²)" dataDxfId="73"/>
    <tableColumn id="5" xr3:uid="{F3285D20-9719-4101-808B-81D20248102E}" name="Rate per sq.m" dataDxfId="7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C28792-C062-4C79-B719-5CBD9BABAC4B}" name="Floor_Alternatives" displayName="Floor_Alternatives" ref="Y1:AC3" totalsRowShown="0" headerRowDxfId="71" dataDxfId="70">
  <autoFilter ref="Y1:AC3" xr:uid="{E9C28792-C062-4C79-B719-5CBD9BABAC4B}"/>
  <tableColumns count="5">
    <tableColumn id="1" xr3:uid="{E857D718-22B2-4150-B52B-EB3C1A4EFBE5}" name="Floor Name" dataDxfId="69"/>
    <tableColumn id="2" xr3:uid="{76F78B10-E33D-447D-9F45-596D82C0B7CC}" name="U Value (W/m²K)" dataDxfId="68"/>
    <tableColumn id="3" xr3:uid="{22DFD906-E2F1-4777-9217-685E00F62EDD}" name="Embodied Energy (MJ/m²)" dataDxfId="67"/>
    <tableColumn id="4" xr3:uid="{5CC11739-9F21-4A03-B4E9-882455B828FA}" name="Embodied Carbon (kg/m²)" dataDxfId="66"/>
    <tableColumn id="5" xr3:uid="{E99D7D17-B86F-4C0D-A2D8-5C83FD9552DD}" name="Rate per sq.m" dataDxfId="6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D357D87-2685-4E55-877A-C4DB733389B1}" name="Roof_Alternatives" displayName="Roof_Alternatives" ref="AF1:BA4" totalsRowShown="0" headerRowDxfId="64" dataDxfId="63">
  <autoFilter ref="AF1:BA4" xr:uid="{AD357D87-2685-4E55-877A-C4DB733389B1}"/>
  <tableColumns count="22">
    <tableColumn id="1" xr3:uid="{73CFB9E6-4CC2-42AB-A565-D56AFFB7FCBD}" name="Roof Name" dataDxfId="62"/>
    <tableColumn id="2" xr3:uid="{EC274524-6246-4F5E-A893-ABC724DD7CEF}" name="U Value (Btu/hr.ft2.F)" dataDxfId="61"/>
    <tableColumn id="3" xr3:uid="{23CCB4E8-01FC-44AC-AC45-93470D52F4DB}" name="Embodied Energy (MJ/m²)" dataDxfId="60"/>
    <tableColumn id="4" xr3:uid="{FCA185B0-43C0-406E-A848-595FBA66CCF6}" name="Embodied Carbon (kg/m²)" dataDxfId="59"/>
    <tableColumn id="5" xr3:uid="{EA4149B3-2F46-40F3-B44B-16D85BD6ACE1}" name="Rate per sq.m" dataDxfId="58"/>
    <tableColumn id="6" xr3:uid="{3DC8C5FA-3F26-46B7-A4F6-1A5E1D0BAF14}" name="6" dataDxfId="57"/>
    <tableColumn id="7" xr3:uid="{6523E14F-BE92-4AC6-A093-7CF13E166A46}" name="7" dataDxfId="56"/>
    <tableColumn id="8" xr3:uid="{71DE67B4-DE3A-48DC-89F6-67D0DB2D3B61}" name="8" dataDxfId="55"/>
    <tableColumn id="9" xr3:uid="{CC372C71-DD57-4F8A-AB09-CA14FC8078FD}" name="9" dataDxfId="54"/>
    <tableColumn id="10" xr3:uid="{BDAE2E6A-663D-49E5-AA8D-113D7C79E1B4}" name="10" dataDxfId="53"/>
    <tableColumn id="11" xr3:uid="{79115174-3C12-494A-A022-4088523871EC}" name="11" dataDxfId="52"/>
    <tableColumn id="12" xr3:uid="{7AE0EFA1-715E-4AB7-B6AE-61CD1F637770}" name="12" dataDxfId="51"/>
    <tableColumn id="13" xr3:uid="{6AE213F2-19D0-4277-8DC3-9E9FED8D1E58}" name="13" dataDxfId="50"/>
    <tableColumn id="14" xr3:uid="{75E00F48-9B5A-4339-A6F0-9116709D5011}" name="14" dataDxfId="49"/>
    <tableColumn id="15" xr3:uid="{0086CF90-AAD3-4961-A5B3-69C39D2F7EC7}" name="15" dataDxfId="48"/>
    <tableColumn id="16" xr3:uid="{924D4251-E931-48FA-8FAC-1E4439CC1A4A}" name="16" dataDxfId="47"/>
    <tableColumn id="17" xr3:uid="{A2AB3A30-58D8-4233-AD79-F3FDF8332DFA}" name="17" dataDxfId="46"/>
    <tableColumn id="18" xr3:uid="{2252D276-F4C8-40E7-94F5-59B7CBAEBCF4}" name="18" dataDxfId="45"/>
    <tableColumn id="19" xr3:uid="{2E265E20-43D5-4B37-92E5-E0A1BB3B14EF}" name="19" dataDxfId="44"/>
    <tableColumn id="20" xr3:uid="{0352ACDD-7664-404F-9BCE-47AA6434656C}" name="20" dataDxfId="43"/>
    <tableColumn id="21" xr3:uid="{C7D80C88-429F-4733-9DEE-70ED4E4A1404}" name="21" dataDxfId="42"/>
    <tableColumn id="22" xr3:uid="{2EF337F2-FFF5-4667-A4BA-7C7FF2A1055C}" name="22" dataDxfId="41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C71441-4E0F-40FE-8518-9AE0B49041C3}" name="System_Alternatives" displayName="System_Alternatives" ref="BD1:BF4" totalsRowShown="0" headerRowDxfId="40" dataDxfId="39">
  <autoFilter ref="BD1:BF4" xr:uid="{2BC71441-4E0F-40FE-8518-9AE0B49041C3}"/>
  <tableColumns count="3">
    <tableColumn id="1" xr3:uid="{4A63BA5F-05EC-47E6-93FA-76A4C6136368}" name="AC System Name" dataDxfId="38"/>
    <tableColumn id="2" xr3:uid="{4A07A6D5-AFCF-400B-B482-239A8E784B7F}" name="Capacity (kW)" dataDxfId="37"/>
    <tableColumn id="3" xr3:uid="{A5BB0BE8-53A5-4396-ABDF-30FC3DA7A249}" name="Cost (Rs.)" dataDxfId="3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76B07B8-ACD8-44BB-9AB7-FE0E15F4BDBD}" name="ORN_Pro_Economic_Table" displayName="ORN_Pro_Economic_Table" ref="A1:N361" totalsRowShown="0">
  <autoFilter ref="A1:N361" xr:uid="{176B07B8-ACD8-44BB-9AB7-FE0E15F4BDBD}"/>
  <tableColumns count="14">
    <tableColumn id="1" xr3:uid="{601AC6D9-A68B-4D4B-886E-14388C5D310F}" name="No."/>
    <tableColumn id="2" xr3:uid="{99B3EC26-6758-49B8-A6B6-6D2D2B514EC0}" name="Wall Name"/>
    <tableColumn id="3" xr3:uid="{4E29D52D-E2EE-4551-A78C-ACA4381AE454}" name="Window Name"/>
    <tableColumn id="4" xr3:uid="{2E905344-C94C-4488-810D-17015F9C82EB}" name="Door Name"/>
    <tableColumn id="5" xr3:uid="{E2D191E6-07EB-4AA7-8EEC-5E34A8BE9EAB}" name="Floor Name"/>
    <tableColumn id="6" xr3:uid="{44B12A26-E160-485A-9E33-FFBD04B2AB42}" name="Roof Name"/>
    <tableColumn id="7" xr3:uid="{62546CE7-8715-412E-8CAF-021183697B74}" name="AC System Name"/>
    <tableColumn id="8" xr3:uid="{6A3F3497-206E-4645-8046-B62F2FA678E6}" name="Maximum Load kWh/hr"/>
    <tableColumn id="9" xr3:uid="{22365955-A68D-4CA5-B5A6-1D594B2E7A18}" name="No. AC Systems"/>
    <tableColumn id="10" xr3:uid="{02F371D4-F66C-4D53-B0AA-C5C873808EB4}" name="Cooling Load (kWh/year)"/>
    <tableColumn id="11" xr3:uid="{534B8923-BA27-4FC3-8A95-90768702AB20}" name="System Cost (LKR)"/>
    <tableColumn id="12" xr3:uid="{4444CDB5-8681-4B91-A164-3E89086E2FA8}" name="Rotation Clockwise (Degrees)"/>
    <tableColumn id="13" xr3:uid="{F78F7F40-B709-4C34-A4E9-CDDB30470770}" name="Operational Energy Reduction (Percentage)"/>
    <tableColumn id="14" xr3:uid="{77C371B2-3DC2-4B4B-AEBC-6A4A692D0AC2}" name="System Cost Reduction (Percentage)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EAB54-6084-4627-9B7E-B4FC9F2D5673}" name="ORN_Sustainable_Friendly_Table" displayName="ORN_Sustainable_Friendly_Table" ref="A1:N361" totalsRowShown="0">
  <autoFilter ref="A1:N361" xr:uid="{784EAB54-6084-4627-9B7E-B4FC9F2D5673}"/>
  <tableColumns count="14">
    <tableColumn id="1" xr3:uid="{4108E136-0DCB-4A56-8F8A-53F42020BC02}" name="No."/>
    <tableColumn id="2" xr3:uid="{1DFFAB69-063D-41F4-9B24-D8D1F7D2BF81}" name="Wall Name"/>
    <tableColumn id="3" xr3:uid="{D8776676-89C9-490C-B70D-814A7E3F82EF}" name="Window Name"/>
    <tableColumn id="4" xr3:uid="{15DFF323-594E-4704-88AB-FE7C4382CF0E}" name="Door Name"/>
    <tableColumn id="5" xr3:uid="{C384827A-1E1F-4C3F-8913-42019D5A5765}" name="Floor Name"/>
    <tableColumn id="6" xr3:uid="{3D8C4D7A-723F-47A4-BEAC-D003CA53BF73}" name="Roof Name"/>
    <tableColumn id="7" xr3:uid="{A55F4388-50EB-43A7-A91F-1F2313519BD4}" name="AC System Name"/>
    <tableColumn id="8" xr3:uid="{D68B8B9E-A60E-40BA-A23C-8B55686F91B3}" name="Maximum Load kWh/hr"/>
    <tableColumn id="9" xr3:uid="{E59017C3-25C4-42C2-BBE9-D9284C93CA9A}" name="No. AC Systems"/>
    <tableColumn id="10" xr3:uid="{B0404AA7-910A-4911-9E9F-7789932C97C0}" name="Cooling Load (kWh/year)"/>
    <tableColumn id="11" xr3:uid="{37C7901B-8E0C-43DB-B65A-12C5C4EEBA18}" name="System Cost (LKR)"/>
    <tableColumn id="12" xr3:uid="{853BC29B-3990-4752-A29C-C342CAE9F3FE}" name="Rotation Clockwise (Degrees)"/>
    <tableColumn id="13" xr3:uid="{7B43C330-1B88-454E-AA96-01C2DFB1E9B1}" name="Operational Energy Reduction (Percentage)"/>
    <tableColumn id="14" xr3:uid="{8E6468D5-5F91-474A-9D10-4F79C262349A}" name="System Cost Reduction (Percentage)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228838B-8088-4496-B12F-DC0D5DBE60AC}" name="ORN_Net_Zero_Table" displayName="ORN_Net_Zero_Table" ref="A1:N361" totalsRowShown="0">
  <autoFilter ref="A1:N361" xr:uid="{0228838B-8088-4496-B12F-DC0D5DBE60AC}"/>
  <tableColumns count="14">
    <tableColumn id="1" xr3:uid="{0953A762-EC15-47C3-AF84-02B752ABEB86}" name="No."/>
    <tableColumn id="2" xr3:uid="{F8444472-5064-4C6D-8C63-043ADC48B10C}" name="Wall Name"/>
    <tableColumn id="3" xr3:uid="{6CB16355-5395-4EAC-AE14-BF3C0E123807}" name="Window Name"/>
    <tableColumn id="4" xr3:uid="{BC7425B8-A6C5-4D9B-A838-4F5C45582977}" name="Door Name"/>
    <tableColumn id="5" xr3:uid="{410DD7D5-1A00-4BD2-915D-E13FD10566FC}" name="Floor Name"/>
    <tableColumn id="6" xr3:uid="{FF033844-3C95-44B7-B3DE-E7FC08FB4AEE}" name="Roof Name"/>
    <tableColumn id="7" xr3:uid="{F5C2EBBD-FF44-42CE-8EAA-6FA9C964DFA0}" name="AC System Name"/>
    <tableColumn id="8" xr3:uid="{9E0B065D-1A3E-4599-86B5-3F0C83FF483E}" name="Maximum Load kWh/hr"/>
    <tableColumn id="9" xr3:uid="{D5D43E10-1511-423A-8B18-389B736126C8}" name="No. AC Systems"/>
    <tableColumn id="10" xr3:uid="{A7A9FD3A-D03D-4CCB-923A-6C156E508C73}" name="Cooling Load (kWh/year)"/>
    <tableColumn id="11" xr3:uid="{C95CF955-82C4-412F-944E-A97F894AAF77}" name="System Cost (LKR)"/>
    <tableColumn id="12" xr3:uid="{B0889A3A-88FA-42B9-B3E6-86A03B622EA1}" name="Rotation Clockwise (Degrees)"/>
    <tableColumn id="13" xr3:uid="{8455BEB0-A035-46EE-8DB6-85411A1EDB4C}" name="Operational Energy Reduction (Percentage)"/>
    <tableColumn id="14" xr3:uid="{DC6298FD-8797-42F0-B18A-A7CB73A6CBAB}" name="System Cost Reduction (Percentage)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1878375-BC3E-4934-90B2-282D433F950A}" name="Table20" displayName="Table20" ref="A3:F543" totalsRowShown="0">
  <autoFilter ref="A3:F543" xr:uid="{B1878375-BC3E-4934-90B2-282D433F950A}"/>
  <tableColumns count="6">
    <tableColumn id="1" xr3:uid="{2C089652-8CD5-4A4B-8C61-1A15957824B4}" name="Combination"/>
    <tableColumn id="2" xr3:uid="{EB10320A-D980-4BB3-83FF-CFF6301CEF13}" name="Total Energy (MJ) Variation"/>
    <tableColumn id="3" xr3:uid="{4EA4D307-CC0A-4890-BBFC-FD8733C215FF}" name="Total Cost (LKR Millions) Variation"/>
    <tableColumn id="4" xr3:uid="{19DE3731-C7DB-42C8-9C9D-7190D2B75ECC}" name="Total Carbon Footprint (Metric Ton) Variation"/>
    <tableColumn id="5" xr3:uid="{6F8886CE-3B9F-49C8-BEDF-80CABBEBB457}" name="Performance Score Variation - Pro Economic"/>
    <tableColumn id="6" xr3:uid="{023F8D44-91E8-4154-BE28-D1EF729EDA44}" name="Performance Score Variation - Sustainable Friendly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9B6DAD3-E414-4520-B5CD-2E31E0343D71}" name="Table21" displayName="Table21" ref="S3:T543" totalsRowShown="0">
  <autoFilter ref="S3:T543" xr:uid="{09B6DAD3-E414-4520-B5CD-2E31E0343D71}"/>
  <tableColumns count="2">
    <tableColumn id="1" xr3:uid="{31FFC886-8AB7-4A31-866B-3D42487CD6F5}" name="Combination"/>
    <tableColumn id="2" xr3:uid="{1EB51E01-80B1-47A0-8492-327F31284DA7}" name="Performance Score Variation - Net Zero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5A7B288-7D1A-4024-8203-826892544AA4}" name="Table22" displayName="Table22" ref="AG3:AM363" totalsRowShown="0">
  <autoFilter ref="AG3:AM363" xr:uid="{65A7B288-7D1A-4024-8203-826892544AA4}"/>
  <tableColumns count="7">
    <tableColumn id="1" xr3:uid="{1165DFDF-5310-40A6-810B-DBBAD0FC1753}" name="Rotation Angle (Degrees - Clockwise)"/>
    <tableColumn id="2" xr3:uid="{92C8B2A8-B020-463A-84D6-A0B4FD8952FF}" name="Operational Energy (kWh/year) Variation - Pro Economic"/>
    <tableColumn id="3" xr3:uid="{93C55243-BA33-4A62-9DA6-40A7EB5801A9}" name="Operational Energy Reduction (Percentage)"/>
    <tableColumn id="4" xr3:uid="{08DC41D0-B1AA-440E-8F9A-0DCAB77E9128}" name="Operational Energy (kWh/year) Variation - Sustainable Friendly"/>
    <tableColumn id="5" xr3:uid="{09DEF127-E833-4953-9515-4AEEF3912859}" name="Operational Energy Reduction (Percentage)2"/>
    <tableColumn id="6" xr3:uid="{2BB23025-0DC7-46CB-A665-C6B5270C0386}" name="Operational Energy (kWh/year) Variation - Net-Zero"/>
    <tableColumn id="7" xr3:uid="{982696FE-913F-45D3-A6DF-186783B536B1}" name="Operational Energy Reduction (Percentage)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drawing" Target="../drawings/drawing1.xml"/><Relationship Id="rId4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961AB-2E8B-4116-A495-D31611D454D0}">
  <sheetPr codeName="Sheet10"/>
  <dimension ref="A1:G7"/>
  <sheetViews>
    <sheetView workbookViewId="0">
      <selection activeCell="I1" sqref="I1"/>
    </sheetView>
  </sheetViews>
  <sheetFormatPr defaultRowHeight="14.4" x14ac:dyDescent="0.3"/>
  <cols>
    <col min="6" max="6" width="10.5546875" bestFit="1" customWidth="1"/>
  </cols>
  <sheetData>
    <row r="1" spans="1:7" x14ac:dyDescent="0.3">
      <c r="A1" t="s">
        <v>262</v>
      </c>
      <c r="B1" t="s">
        <v>263</v>
      </c>
      <c r="C1" t="s">
        <v>264</v>
      </c>
      <c r="D1" t="s">
        <v>265</v>
      </c>
      <c r="F1" s="263" t="s">
        <v>281</v>
      </c>
      <c r="G1" s="264">
        <f>SUM(Research_Doors_Table[Count])</f>
        <v>6</v>
      </c>
    </row>
    <row r="2" spans="1:7" x14ac:dyDescent="0.3">
      <c r="A2">
        <v>1</v>
      </c>
      <c r="B2">
        <v>0.91</v>
      </c>
      <c r="C2">
        <v>2.11</v>
      </c>
      <c r="D2">
        <f>Research_Doors_Table[[#This Row],[Width]]*Research_Doors_Table[[#This Row],[Height]]</f>
        <v>1.9200999999999999</v>
      </c>
      <c r="F2" s="263" t="s">
        <v>282</v>
      </c>
      <c r="G2" s="264">
        <f>SUM(Research_Doors_Table[Area])</f>
        <v>18.420300000000001</v>
      </c>
    </row>
    <row r="3" spans="1:7" x14ac:dyDescent="0.3">
      <c r="A3">
        <v>1</v>
      </c>
      <c r="B3">
        <v>2</v>
      </c>
      <c r="C3">
        <v>2.11</v>
      </c>
      <c r="D3">
        <f>Research_Doors_Table[[#This Row],[Width]]*Research_Doors_Table[[#This Row],[Height]]</f>
        <v>4.22</v>
      </c>
    </row>
    <row r="4" spans="1:7" x14ac:dyDescent="0.3">
      <c r="A4">
        <v>1</v>
      </c>
      <c r="B4">
        <v>0.91</v>
      </c>
      <c r="C4">
        <v>2.11</v>
      </c>
      <c r="D4">
        <f>Research_Doors_Table[[#This Row],[Width]]*Research_Doors_Table[[#This Row],[Height]]</f>
        <v>1.9200999999999999</v>
      </c>
    </row>
    <row r="5" spans="1:7" x14ac:dyDescent="0.3">
      <c r="A5">
        <v>1</v>
      </c>
      <c r="B5">
        <v>2</v>
      </c>
      <c r="C5">
        <v>2.11</v>
      </c>
      <c r="D5">
        <f>Research_Doors_Table[[#This Row],[Width]]*Research_Doors_Table[[#This Row],[Height]]</f>
        <v>4.22</v>
      </c>
    </row>
    <row r="6" spans="1:7" x14ac:dyDescent="0.3">
      <c r="A6">
        <v>1</v>
      </c>
      <c r="B6">
        <v>2</v>
      </c>
      <c r="C6">
        <v>2.11</v>
      </c>
      <c r="D6">
        <f>Research_Doors_Table[[#This Row],[Width]]*Research_Doors_Table[[#This Row],[Height]]</f>
        <v>4.22</v>
      </c>
    </row>
    <row r="7" spans="1:7" x14ac:dyDescent="0.3">
      <c r="A7">
        <v>1</v>
      </c>
      <c r="B7">
        <v>0.91</v>
      </c>
      <c r="C7">
        <v>2.11</v>
      </c>
      <c r="D7">
        <f>Research_Doors_Table[[#This Row],[Width]]*Research_Doors_Table[[#This Row],[Height]]</f>
        <v>1.9200999999999999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D8935-4C43-45B7-9D91-43732F3B311C}">
  <sheetPr codeName="Sheet11"/>
  <dimension ref="A1:E13"/>
  <sheetViews>
    <sheetView workbookViewId="0">
      <selection activeCell="G1" sqref="G1"/>
    </sheetView>
  </sheetViews>
  <sheetFormatPr defaultRowHeight="14.4" x14ac:dyDescent="0.3"/>
  <cols>
    <col min="1" max="1" width="11.6640625" bestFit="1" customWidth="1"/>
    <col min="2" max="2" width="10.6640625" customWidth="1"/>
    <col min="4" max="4" width="12.77734375" bestFit="1" customWidth="1"/>
  </cols>
  <sheetData>
    <row r="1" spans="1:5" x14ac:dyDescent="0.3">
      <c r="A1" t="s">
        <v>266</v>
      </c>
      <c r="B1" t="s">
        <v>267</v>
      </c>
      <c r="D1" s="263" t="s">
        <v>283</v>
      </c>
      <c r="E1" s="264">
        <f>MIN(Table7[Elevation])</f>
        <v>-3.6</v>
      </c>
    </row>
    <row r="2" spans="1:5" x14ac:dyDescent="0.3">
      <c r="A2" t="s">
        <v>268</v>
      </c>
      <c r="B2">
        <v>0.2</v>
      </c>
      <c r="D2" s="263" t="s">
        <v>284</v>
      </c>
      <c r="E2" s="264">
        <f>MAX(Table7[Elevation])</f>
        <v>32.270000000000003</v>
      </c>
    </row>
    <row r="3" spans="1:5" x14ac:dyDescent="0.3">
      <c r="A3" t="s">
        <v>269</v>
      </c>
      <c r="B3">
        <v>4.2</v>
      </c>
      <c r="D3" s="263" t="s">
        <v>285</v>
      </c>
      <c r="E3" s="264">
        <f>E2-E1</f>
        <v>35.870000000000005</v>
      </c>
    </row>
    <row r="4" spans="1:5" x14ac:dyDescent="0.3">
      <c r="A4" t="s">
        <v>270</v>
      </c>
      <c r="B4">
        <v>7.2</v>
      </c>
    </row>
    <row r="5" spans="1:5" x14ac:dyDescent="0.3">
      <c r="A5" t="s">
        <v>271</v>
      </c>
      <c r="B5">
        <v>10.7</v>
      </c>
    </row>
    <row r="6" spans="1:5" x14ac:dyDescent="0.3">
      <c r="A6" t="s">
        <v>272</v>
      </c>
      <c r="B6">
        <v>13.7</v>
      </c>
    </row>
    <row r="7" spans="1:5" x14ac:dyDescent="0.3">
      <c r="A7" t="s">
        <v>273</v>
      </c>
      <c r="B7">
        <v>16.7</v>
      </c>
    </row>
    <row r="8" spans="1:5" x14ac:dyDescent="0.3">
      <c r="A8" t="s">
        <v>274</v>
      </c>
      <c r="B8">
        <v>19.7</v>
      </c>
    </row>
    <row r="9" spans="1:5" x14ac:dyDescent="0.3">
      <c r="A9" t="s">
        <v>275</v>
      </c>
      <c r="B9">
        <v>22.7</v>
      </c>
    </row>
    <row r="10" spans="1:5" x14ac:dyDescent="0.3">
      <c r="A10" t="s">
        <v>276</v>
      </c>
      <c r="B10">
        <v>25.7</v>
      </c>
    </row>
    <row r="11" spans="1:5" x14ac:dyDescent="0.3">
      <c r="A11" t="s">
        <v>277</v>
      </c>
      <c r="B11">
        <v>28.7</v>
      </c>
    </row>
    <row r="12" spans="1:5" x14ac:dyDescent="0.3">
      <c r="A12" t="s">
        <v>278</v>
      </c>
      <c r="B12">
        <v>32.270000000000003</v>
      </c>
    </row>
    <row r="13" spans="1:5" x14ac:dyDescent="0.3">
      <c r="A13" t="s">
        <v>279</v>
      </c>
      <c r="B13">
        <v>-3.6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1A902-639F-4BA9-8533-16DEE602FC68}">
  <sheetPr codeName="Sheet12"/>
  <dimension ref="A1:I12"/>
  <sheetViews>
    <sheetView workbookViewId="0">
      <selection activeCell="K2" sqref="K2"/>
    </sheetView>
  </sheetViews>
  <sheetFormatPr defaultRowHeight="14.4" x14ac:dyDescent="0.3"/>
  <cols>
    <col min="4" max="4" width="17.5546875" bestFit="1" customWidth="1"/>
  </cols>
  <sheetData>
    <row r="1" spans="1:9" x14ac:dyDescent="0.3">
      <c r="A1" t="s">
        <v>262</v>
      </c>
      <c r="B1" t="s">
        <v>265</v>
      </c>
      <c r="D1" s="263" t="s">
        <v>286</v>
      </c>
      <c r="E1" s="265">
        <f>SUM(Table8[Area])</f>
        <v>12008.77</v>
      </c>
      <c r="F1" s="266" t="s">
        <v>289</v>
      </c>
      <c r="H1" s="266" t="s">
        <v>290</v>
      </c>
      <c r="I1" s="262">
        <f>E1*10.764</f>
        <v>129262.40028</v>
      </c>
    </row>
    <row r="2" spans="1:9" x14ac:dyDescent="0.3">
      <c r="A2">
        <v>1</v>
      </c>
      <c r="B2">
        <v>1092.92</v>
      </c>
      <c r="D2" s="263" t="s">
        <v>287</v>
      </c>
      <c r="E2" s="265">
        <f>AVERAGE(Table8[Area])</f>
        <v>1091.7063636363637</v>
      </c>
      <c r="F2" s="266"/>
      <c r="H2" s="266"/>
      <c r="I2" s="262">
        <f>E2*10.764</f>
        <v>11751.127298181818</v>
      </c>
    </row>
    <row r="3" spans="1:9" x14ac:dyDescent="0.3">
      <c r="A3">
        <v>1</v>
      </c>
      <c r="B3">
        <v>1092.92</v>
      </c>
      <c r="D3" s="263" t="s">
        <v>288</v>
      </c>
      <c r="E3" s="265">
        <f>E1-E2</f>
        <v>10917.063636363637</v>
      </c>
      <c r="F3" s="266"/>
      <c r="H3" s="266"/>
      <c r="I3" s="262">
        <f>E3*10.764</f>
        <v>117511.27298181818</v>
      </c>
    </row>
    <row r="4" spans="1:9" x14ac:dyDescent="0.3">
      <c r="A4">
        <v>1</v>
      </c>
      <c r="B4">
        <v>1082.48</v>
      </c>
    </row>
    <row r="5" spans="1:9" x14ac:dyDescent="0.3">
      <c r="A5">
        <v>1</v>
      </c>
      <c r="B5">
        <v>1082.48</v>
      </c>
    </row>
    <row r="6" spans="1:9" x14ac:dyDescent="0.3">
      <c r="A6">
        <v>1</v>
      </c>
      <c r="B6">
        <v>1082.48</v>
      </c>
    </row>
    <row r="7" spans="1:9" x14ac:dyDescent="0.3">
      <c r="A7">
        <v>1</v>
      </c>
      <c r="B7">
        <v>1082.48</v>
      </c>
    </row>
    <row r="8" spans="1:9" x14ac:dyDescent="0.3">
      <c r="A8">
        <v>1</v>
      </c>
      <c r="B8">
        <v>1082.48</v>
      </c>
    </row>
    <row r="9" spans="1:9" x14ac:dyDescent="0.3">
      <c r="A9">
        <v>1</v>
      </c>
      <c r="B9">
        <v>1082.48</v>
      </c>
    </row>
    <row r="10" spans="1:9" x14ac:dyDescent="0.3">
      <c r="A10">
        <v>1</v>
      </c>
      <c r="B10">
        <v>1092.92</v>
      </c>
    </row>
    <row r="11" spans="1:9" x14ac:dyDescent="0.3">
      <c r="A11">
        <v>1</v>
      </c>
      <c r="B11">
        <v>1118.42</v>
      </c>
    </row>
    <row r="12" spans="1:9" x14ac:dyDescent="0.3">
      <c r="A12">
        <v>1</v>
      </c>
      <c r="B12">
        <v>1116.71</v>
      </c>
    </row>
  </sheetData>
  <mergeCells count="2">
    <mergeCell ref="F1:F3"/>
    <mergeCell ref="H1:H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5132-A33E-4A46-B44D-119055900CBE}">
  <sheetPr codeName="Sheet13"/>
  <dimension ref="A1:S125"/>
  <sheetViews>
    <sheetView topLeftCell="B1" workbookViewId="0">
      <selection activeCell="J2" sqref="J2"/>
    </sheetView>
  </sheetViews>
  <sheetFormatPr defaultRowHeight="14.4" x14ac:dyDescent="0.3"/>
  <cols>
    <col min="4" max="4" width="9" customWidth="1"/>
    <col min="13" max="13" width="12.5546875" bestFit="1" customWidth="1"/>
    <col min="14" max="14" width="11.33203125" bestFit="1" customWidth="1"/>
    <col min="17" max="17" width="12.5546875" bestFit="1" customWidth="1"/>
    <col min="18" max="18" width="12.109375" customWidth="1"/>
  </cols>
  <sheetData>
    <row r="1" spans="1:19" x14ac:dyDescent="0.3">
      <c r="A1" t="s">
        <v>262</v>
      </c>
      <c r="B1" t="s">
        <v>265</v>
      </c>
      <c r="C1" t="s">
        <v>296</v>
      </c>
      <c r="D1" t="s">
        <v>292</v>
      </c>
      <c r="E1" t="s">
        <v>293</v>
      </c>
      <c r="F1" t="s">
        <v>291</v>
      </c>
      <c r="G1" t="s">
        <v>294</v>
      </c>
      <c r="H1" t="s">
        <v>295</v>
      </c>
      <c r="Q1" s="263" t="s">
        <v>300</v>
      </c>
      <c r="R1" s="271" t="s">
        <v>301</v>
      </c>
      <c r="S1" s="263" t="s">
        <v>302</v>
      </c>
    </row>
    <row r="2" spans="1:19" x14ac:dyDescent="0.3">
      <c r="A2">
        <v>1</v>
      </c>
      <c r="B2">
        <v>112.6</v>
      </c>
      <c r="C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">
        <v>0</v>
      </c>
      <c r="E2">
        <v>1</v>
      </c>
      <c r="F2">
        <v>1</v>
      </c>
      <c r="G2">
        <f>DEGREES(ASIN(Research_Wall_Table[[#This Row],[X value]]/Research_Wall_Table[[#This Row],[Length]]))</f>
        <v>0</v>
      </c>
      <c r="H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J2" s="267">
        <v>0</v>
      </c>
      <c r="Q2" s="262" t="s">
        <v>77</v>
      </c>
      <c r="R2" s="265">
        <f>IF(ISNUMBER(VLOOKUP("N",$M$1:$N$16,2,FALSE)),VLOOKUP("N",$M$1:$N$16,2,FALSE),0)</f>
        <v>1288.5999999999997</v>
      </c>
      <c r="S2" s="264">
        <f>R2*10.764</f>
        <v>13870.490399999995</v>
      </c>
    </row>
    <row r="3" spans="1:19" x14ac:dyDescent="0.3">
      <c r="A3">
        <v>1</v>
      </c>
      <c r="B3">
        <v>19.07</v>
      </c>
      <c r="C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">
        <v>1</v>
      </c>
      <c r="E3">
        <v>0</v>
      </c>
      <c r="F3">
        <v>1</v>
      </c>
      <c r="G3">
        <f>DEGREES(ASIN(Research_Wall_Table[[#This Row],[X value]]/Research_Wall_Table[[#This Row],[Length]]))</f>
        <v>90</v>
      </c>
      <c r="H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23.21</v>
      </c>
      <c r="C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">
        <v>-1</v>
      </c>
      <c r="E4">
        <v>0</v>
      </c>
      <c r="F4">
        <v>1</v>
      </c>
      <c r="G4">
        <f>DEGREES(ASIN(Research_Wall_Table[[#This Row],[X value]]/Research_Wall_Table[[#This Row],[Length]]))</f>
        <v>-90</v>
      </c>
      <c r="H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4" s="269" t="s">
        <v>175</v>
      </c>
      <c r="N4" s="270">
        <v>489.41999999999985</v>
      </c>
      <c r="Q4" s="262" t="s">
        <v>175</v>
      </c>
      <c r="R4" s="265">
        <f>IF(ISNUMBER(VLOOKUP("E",$M$1:$N$16,2,FALSE)),VLOOKUP("E",$M$1:$N$16,2,FALSE),0)</f>
        <v>489.41999999999985</v>
      </c>
      <c r="S4" s="264">
        <f t="shared" si="0"/>
        <v>5268.1168799999978</v>
      </c>
    </row>
    <row r="5" spans="1:19" x14ac:dyDescent="0.3">
      <c r="A5">
        <v>1</v>
      </c>
      <c r="B5">
        <v>2.79</v>
      </c>
      <c r="C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">
        <v>0</v>
      </c>
      <c r="E5">
        <v>1</v>
      </c>
      <c r="F5">
        <v>1</v>
      </c>
      <c r="G5">
        <f>DEGREES(ASIN(Research_Wall_Table[[#This Row],[X value]]/Research_Wall_Table[[#This Row],[Length]]))</f>
        <v>0</v>
      </c>
      <c r="H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M5" s="269" t="s">
        <v>77</v>
      </c>
      <c r="N5" s="270">
        <v>1288.5999999999997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23.62</v>
      </c>
      <c r="C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">
        <v>-1</v>
      </c>
      <c r="E6">
        <v>0</v>
      </c>
      <c r="F6">
        <v>1</v>
      </c>
      <c r="G6">
        <f>DEGREES(ASIN(Research_Wall_Table[[#This Row],[X value]]/Research_Wall_Table[[#This Row],[Length]]))</f>
        <v>-90</v>
      </c>
      <c r="H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6" s="269" t="s">
        <v>181</v>
      </c>
      <c r="N6" s="270">
        <v>1292.9699999999993</v>
      </c>
      <c r="Q6" s="262" t="s">
        <v>181</v>
      </c>
      <c r="R6" s="265">
        <f>IF(ISNUMBER(VLOOKUP("S",$M$1:$N$16,2,FALSE)),VLOOKUP("S",$M$1:$N$16,2,FALSE),0)</f>
        <v>1292.9699999999993</v>
      </c>
      <c r="S6" s="264">
        <f t="shared" si="0"/>
        <v>13917.529079999993</v>
      </c>
    </row>
    <row r="7" spans="1:19" x14ac:dyDescent="0.3">
      <c r="A7">
        <v>1</v>
      </c>
      <c r="B7">
        <v>4.5599999999999996</v>
      </c>
      <c r="C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">
        <v>-1</v>
      </c>
      <c r="E7">
        <v>0</v>
      </c>
      <c r="F7">
        <v>1</v>
      </c>
      <c r="G7">
        <f>DEGREES(ASIN(Research_Wall_Table[[#This Row],[X value]]/Research_Wall_Table[[#This Row],[Length]]))</f>
        <v>-90</v>
      </c>
      <c r="H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  <c r="M7" s="269" t="s">
        <v>179</v>
      </c>
      <c r="N7" s="270">
        <v>559.43000000000006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2.79</v>
      </c>
      <c r="C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">
        <v>0</v>
      </c>
      <c r="E8">
        <v>-1</v>
      </c>
      <c r="F8">
        <v>1</v>
      </c>
      <c r="G8">
        <f>DEGREES(ASIN(Research_Wall_Table[[#This Row],[X value]]/Research_Wall_Table[[#This Row],[Length]]))</f>
        <v>0</v>
      </c>
      <c r="H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M8" s="269" t="s">
        <v>298</v>
      </c>
      <c r="N8" s="270">
        <v>3630.4199999999992</v>
      </c>
      <c r="Q8" s="262" t="s">
        <v>179</v>
      </c>
      <c r="R8" s="265">
        <f>IF(ISNUMBER(VLOOKUP("W",$M$1:$N$16,2,FALSE)),VLOOKUP("W",$M$1:$N$16,2,FALSE),0)</f>
        <v>559.43000000000006</v>
      </c>
      <c r="S8" s="264">
        <f t="shared" si="0"/>
        <v>6021.7045200000002</v>
      </c>
    </row>
    <row r="9" spans="1:19" x14ac:dyDescent="0.3">
      <c r="A9">
        <v>1</v>
      </c>
      <c r="B9">
        <v>2.77</v>
      </c>
      <c r="C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">
        <v>0</v>
      </c>
      <c r="E9">
        <v>-1</v>
      </c>
      <c r="F9">
        <v>1</v>
      </c>
      <c r="G9">
        <f>DEGREES(ASIN(Research_Wall_Table[[#This Row],[X value]]/Research_Wall_Table[[#This Row],[Length]]))</f>
        <v>0</v>
      </c>
      <c r="H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4.5599999999999996</v>
      </c>
      <c r="C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">
        <v>1</v>
      </c>
      <c r="E10">
        <v>0</v>
      </c>
      <c r="F10">
        <v>1</v>
      </c>
      <c r="G10">
        <f>DEGREES(ASIN(Research_Wall_Table[[#This Row],[X value]]/Research_Wall_Table[[#This Row],[Length]]))</f>
        <v>90</v>
      </c>
      <c r="H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  <c r="R10" s="1"/>
      <c r="S10" s="1"/>
    </row>
    <row r="11" spans="1:19" x14ac:dyDescent="0.3">
      <c r="A11">
        <v>1</v>
      </c>
      <c r="B11">
        <v>2.77</v>
      </c>
      <c r="C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">
        <v>0</v>
      </c>
      <c r="E11">
        <v>1</v>
      </c>
      <c r="F11">
        <v>1</v>
      </c>
      <c r="G11">
        <f>DEGREES(ASIN(Research_Wall_Table[[#This Row],[X value]]/Research_Wall_Table[[#This Row],[Length]]))</f>
        <v>0</v>
      </c>
      <c r="H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  <c r="Q11" s="263" t="s">
        <v>303</v>
      </c>
      <c r="R11" s="264">
        <f>SUM(R2:R9)</f>
        <v>3630.4199999999992</v>
      </c>
      <c r="S11" s="264">
        <f>SUM(S2:S9)</f>
        <v>39077.840879999989</v>
      </c>
    </row>
    <row r="12" spans="1:19" x14ac:dyDescent="0.3">
      <c r="A12">
        <v>1</v>
      </c>
      <c r="B12">
        <v>20.09</v>
      </c>
      <c r="C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">
        <v>1</v>
      </c>
      <c r="E12">
        <v>0</v>
      </c>
      <c r="F12">
        <v>1</v>
      </c>
      <c r="G12">
        <f>DEGREES(ASIN(Research_Wall_Table[[#This Row],[X value]]/Research_Wall_Table[[#This Row],[Length]]))</f>
        <v>90</v>
      </c>
      <c r="H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3" spans="1:19" x14ac:dyDescent="0.3">
      <c r="A13">
        <v>1</v>
      </c>
      <c r="B13">
        <v>158.55000000000001</v>
      </c>
      <c r="C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3">
        <v>0</v>
      </c>
      <c r="E13">
        <v>1</v>
      </c>
      <c r="F13">
        <v>1</v>
      </c>
      <c r="G13">
        <f>DEGREES(ASIN(Research_Wall_Table[[#This Row],[X value]]/Research_Wall_Table[[#This Row],[Length]]))</f>
        <v>0</v>
      </c>
      <c r="H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4" spans="1:19" x14ac:dyDescent="0.3">
      <c r="A14">
        <v>1</v>
      </c>
      <c r="B14">
        <v>28.64</v>
      </c>
      <c r="C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4">
        <v>1</v>
      </c>
      <c r="E14">
        <v>0</v>
      </c>
      <c r="F14">
        <v>1</v>
      </c>
      <c r="G14">
        <f>DEGREES(ASIN(Research_Wall_Table[[#This Row],[X value]]/Research_Wall_Table[[#This Row],[Length]]))</f>
        <v>90</v>
      </c>
      <c r="H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5" spans="1:19" x14ac:dyDescent="0.3">
      <c r="A15">
        <v>1</v>
      </c>
      <c r="B15">
        <v>39.4</v>
      </c>
      <c r="C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5">
        <v>0</v>
      </c>
      <c r="E15">
        <v>-1</v>
      </c>
      <c r="F15">
        <v>1</v>
      </c>
      <c r="G15">
        <f>DEGREES(ASIN(Research_Wall_Table[[#This Row],[X value]]/Research_Wall_Table[[#This Row],[Length]]))</f>
        <v>0</v>
      </c>
      <c r="H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6" spans="1:19" x14ac:dyDescent="0.3">
      <c r="A16">
        <v>1</v>
      </c>
      <c r="B16">
        <v>34.79</v>
      </c>
      <c r="C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6">
        <v>-1</v>
      </c>
      <c r="E16">
        <v>0</v>
      </c>
      <c r="F16">
        <v>1</v>
      </c>
      <c r="G16">
        <f>DEGREES(ASIN(Research_Wall_Table[[#This Row],[X value]]/Research_Wall_Table[[#This Row],[Length]]))</f>
        <v>-90</v>
      </c>
      <c r="H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7" spans="1:8" x14ac:dyDescent="0.3">
      <c r="A17">
        <v>1</v>
      </c>
      <c r="B17">
        <v>3.72</v>
      </c>
      <c r="C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7">
        <v>0</v>
      </c>
      <c r="E17">
        <v>-1</v>
      </c>
      <c r="F17">
        <v>1</v>
      </c>
      <c r="G17">
        <f>DEGREES(ASIN(Research_Wall_Table[[#This Row],[X value]]/Research_Wall_Table[[#This Row],[Length]]))</f>
        <v>0</v>
      </c>
      <c r="H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8" spans="1:8" x14ac:dyDescent="0.3">
      <c r="A18">
        <v>1</v>
      </c>
      <c r="B18">
        <v>33.46</v>
      </c>
      <c r="C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8">
        <v>-1</v>
      </c>
      <c r="E18">
        <v>0</v>
      </c>
      <c r="F18">
        <v>1</v>
      </c>
      <c r="G18">
        <f>DEGREES(ASIN(Research_Wall_Table[[#This Row],[X value]]/Research_Wall_Table[[#This Row],[Length]]))</f>
        <v>-90</v>
      </c>
      <c r="H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9" spans="1:8" x14ac:dyDescent="0.3">
      <c r="A19">
        <v>1</v>
      </c>
      <c r="B19">
        <v>6.08</v>
      </c>
      <c r="C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9">
        <v>-1</v>
      </c>
      <c r="E19">
        <v>0</v>
      </c>
      <c r="F19">
        <v>1</v>
      </c>
      <c r="G19">
        <f>DEGREES(ASIN(Research_Wall_Table[[#This Row],[X value]]/Research_Wall_Table[[#This Row],[Length]]))</f>
        <v>-90</v>
      </c>
      <c r="H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20" spans="1:8" x14ac:dyDescent="0.3">
      <c r="A20">
        <v>1</v>
      </c>
      <c r="B20">
        <v>3.72</v>
      </c>
      <c r="C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0">
        <v>0</v>
      </c>
      <c r="E20">
        <v>1</v>
      </c>
      <c r="F20">
        <v>1</v>
      </c>
      <c r="G20">
        <f>DEGREES(ASIN(Research_Wall_Table[[#This Row],[X value]]/Research_Wall_Table[[#This Row],[Length]]))</f>
        <v>0</v>
      </c>
      <c r="H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1" spans="1:8" x14ac:dyDescent="0.3">
      <c r="A21">
        <v>1</v>
      </c>
      <c r="B21">
        <v>3.69</v>
      </c>
      <c r="C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1">
        <v>0</v>
      </c>
      <c r="E21">
        <v>-1</v>
      </c>
      <c r="F21">
        <v>1</v>
      </c>
      <c r="G21">
        <f>DEGREES(ASIN(Research_Wall_Table[[#This Row],[X value]]/Research_Wall_Table[[#This Row],[Length]]))</f>
        <v>0</v>
      </c>
      <c r="H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2" spans="1:8" x14ac:dyDescent="0.3">
      <c r="A22">
        <v>1</v>
      </c>
      <c r="B22">
        <v>6.08</v>
      </c>
      <c r="C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2">
        <v>1</v>
      </c>
      <c r="E22">
        <v>0</v>
      </c>
      <c r="F22">
        <v>1</v>
      </c>
      <c r="G22">
        <f>DEGREES(ASIN(Research_Wall_Table[[#This Row],[X value]]/Research_Wall_Table[[#This Row],[Length]]))</f>
        <v>90</v>
      </c>
      <c r="H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3" spans="1:8" x14ac:dyDescent="0.3">
      <c r="A23">
        <v>1</v>
      </c>
      <c r="B23">
        <v>3.69</v>
      </c>
      <c r="C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23">
        <v>0</v>
      </c>
      <c r="E23">
        <v>1</v>
      </c>
      <c r="F23">
        <v>1</v>
      </c>
      <c r="G23">
        <f>DEGREES(ASIN(Research_Wall_Table[[#This Row],[X value]]/Research_Wall_Table[[#This Row],[Length]]))</f>
        <v>0</v>
      </c>
      <c r="H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24" spans="1:8" x14ac:dyDescent="0.3">
      <c r="A24">
        <v>1</v>
      </c>
      <c r="B24">
        <v>28.66</v>
      </c>
      <c r="C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4">
        <v>1</v>
      </c>
      <c r="E24">
        <v>0</v>
      </c>
      <c r="F24">
        <v>1</v>
      </c>
      <c r="G24">
        <f>DEGREES(ASIN(Research_Wall_Table[[#This Row],[X value]]/Research_Wall_Table[[#This Row],[Length]]))</f>
        <v>90</v>
      </c>
      <c r="H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5" spans="1:8" x14ac:dyDescent="0.3">
      <c r="A25">
        <v>1</v>
      </c>
      <c r="B25">
        <v>5.65</v>
      </c>
      <c r="C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5">
        <v>1</v>
      </c>
      <c r="E25">
        <v>0</v>
      </c>
      <c r="F25">
        <v>1</v>
      </c>
      <c r="G25">
        <f>DEGREES(ASIN(Research_Wall_Table[[#This Row],[X value]]/Research_Wall_Table[[#This Row],[Length]]))</f>
        <v>90</v>
      </c>
      <c r="H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6" spans="1:8" x14ac:dyDescent="0.3">
      <c r="A26">
        <v>1</v>
      </c>
      <c r="B26">
        <v>4.3499999999999996</v>
      </c>
      <c r="C2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26">
        <v>1</v>
      </c>
      <c r="E26">
        <v>0</v>
      </c>
      <c r="F26">
        <v>1</v>
      </c>
      <c r="G26">
        <f>DEGREES(ASIN(Research_Wall_Table[[#This Row],[X value]]/Research_Wall_Table[[#This Row],[Length]]))</f>
        <v>90</v>
      </c>
      <c r="H2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27" spans="1:8" x14ac:dyDescent="0.3">
      <c r="A27">
        <v>1</v>
      </c>
      <c r="B27">
        <v>60.5</v>
      </c>
      <c r="C2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7">
        <v>0</v>
      </c>
      <c r="E27">
        <v>-1</v>
      </c>
      <c r="F27">
        <v>1</v>
      </c>
      <c r="G27">
        <f>DEGREES(ASIN(Research_Wall_Table[[#This Row],[X value]]/Research_Wall_Table[[#This Row],[Length]]))</f>
        <v>0</v>
      </c>
      <c r="H2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8" spans="1:8" x14ac:dyDescent="0.3">
      <c r="A28">
        <v>1</v>
      </c>
      <c r="B28">
        <v>40.6</v>
      </c>
      <c r="C2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8">
        <v>0</v>
      </c>
      <c r="E28">
        <v>-1</v>
      </c>
      <c r="F28">
        <v>1</v>
      </c>
      <c r="G28">
        <f>DEGREES(ASIN(Research_Wall_Table[[#This Row],[X value]]/Research_Wall_Table[[#This Row],[Length]]))</f>
        <v>0</v>
      </c>
      <c r="H2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29" spans="1:8" x14ac:dyDescent="0.3">
      <c r="A29">
        <v>1</v>
      </c>
      <c r="B29">
        <v>115.17</v>
      </c>
      <c r="C2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29">
        <v>0</v>
      </c>
      <c r="E29">
        <v>-1</v>
      </c>
      <c r="F29">
        <v>1</v>
      </c>
      <c r="G29">
        <f>DEGREES(ASIN(Research_Wall_Table[[#This Row],[X value]]/Research_Wall_Table[[#This Row],[Length]]))</f>
        <v>0</v>
      </c>
      <c r="H2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0" spans="1:8" x14ac:dyDescent="0.3">
      <c r="A30">
        <v>1</v>
      </c>
      <c r="B30">
        <v>139.21</v>
      </c>
      <c r="C3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0">
        <v>0</v>
      </c>
      <c r="E30">
        <v>1</v>
      </c>
      <c r="F30">
        <v>1</v>
      </c>
      <c r="G30">
        <f>DEGREES(ASIN(Research_Wall_Table[[#This Row],[X value]]/Research_Wall_Table[[#This Row],[Length]]))</f>
        <v>0</v>
      </c>
      <c r="H3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1" spans="1:8" x14ac:dyDescent="0.3">
      <c r="A31">
        <v>1</v>
      </c>
      <c r="B31">
        <v>23.85</v>
      </c>
      <c r="C3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1">
        <v>1</v>
      </c>
      <c r="E31">
        <v>0</v>
      </c>
      <c r="F31">
        <v>1</v>
      </c>
      <c r="G31">
        <f>DEGREES(ASIN(Research_Wall_Table[[#This Row],[X value]]/Research_Wall_Table[[#This Row],[Length]]))</f>
        <v>90</v>
      </c>
      <c r="H3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2" spans="1:8" x14ac:dyDescent="0.3">
      <c r="A32">
        <v>1</v>
      </c>
      <c r="B32">
        <v>28.17</v>
      </c>
      <c r="C3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2">
        <v>-1</v>
      </c>
      <c r="E32">
        <v>0</v>
      </c>
      <c r="F32">
        <v>1</v>
      </c>
      <c r="G32">
        <f>DEGREES(ASIN(Research_Wall_Table[[#This Row],[X value]]/Research_Wall_Table[[#This Row],[Length]]))</f>
        <v>-90</v>
      </c>
      <c r="H3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3" spans="1:8" x14ac:dyDescent="0.3">
      <c r="A33">
        <v>1</v>
      </c>
      <c r="B33">
        <v>3.26</v>
      </c>
      <c r="C3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3">
        <v>0</v>
      </c>
      <c r="E33">
        <v>1</v>
      </c>
      <c r="F33">
        <v>1</v>
      </c>
      <c r="G33">
        <f>DEGREES(ASIN(Research_Wall_Table[[#This Row],[X value]]/Research_Wall_Table[[#This Row],[Length]]))</f>
        <v>0</v>
      </c>
      <c r="H3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34" spans="1:8" x14ac:dyDescent="0.3">
      <c r="A34">
        <v>1</v>
      </c>
      <c r="B34">
        <v>28.41</v>
      </c>
      <c r="C3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4">
        <v>-1</v>
      </c>
      <c r="E34">
        <v>0</v>
      </c>
      <c r="F34">
        <v>1</v>
      </c>
      <c r="G34">
        <f>DEGREES(ASIN(Research_Wall_Table[[#This Row],[X value]]/Research_Wall_Table[[#This Row],[Length]]))</f>
        <v>-90</v>
      </c>
      <c r="H3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5" spans="1:8" x14ac:dyDescent="0.3">
      <c r="A35">
        <v>1</v>
      </c>
      <c r="B35">
        <v>5.32</v>
      </c>
      <c r="C3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35">
        <v>-1</v>
      </c>
      <c r="E35">
        <v>0</v>
      </c>
      <c r="F35">
        <v>1</v>
      </c>
      <c r="G35">
        <f>DEGREES(ASIN(Research_Wall_Table[[#This Row],[X value]]/Research_Wall_Table[[#This Row],[Length]]))</f>
        <v>-90</v>
      </c>
      <c r="H3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36" spans="1:8" x14ac:dyDescent="0.3">
      <c r="A36">
        <v>1</v>
      </c>
      <c r="B36">
        <v>3.26</v>
      </c>
      <c r="C3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6">
        <v>0</v>
      </c>
      <c r="E36">
        <v>-1</v>
      </c>
      <c r="F36">
        <v>1</v>
      </c>
      <c r="G36">
        <f>DEGREES(ASIN(Research_Wall_Table[[#This Row],[X value]]/Research_Wall_Table[[#This Row],[Length]]))</f>
        <v>0</v>
      </c>
      <c r="H3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7" spans="1:8" x14ac:dyDescent="0.3">
      <c r="A37">
        <v>1</v>
      </c>
      <c r="B37">
        <v>3.23</v>
      </c>
      <c r="C3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37">
        <v>0</v>
      </c>
      <c r="E37">
        <v>-1</v>
      </c>
      <c r="F37">
        <v>1</v>
      </c>
      <c r="G37">
        <f>DEGREES(ASIN(Research_Wall_Table[[#This Row],[X value]]/Research_Wall_Table[[#This Row],[Length]]))</f>
        <v>0</v>
      </c>
      <c r="H3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38" spans="1:8" x14ac:dyDescent="0.3">
      <c r="A38">
        <v>1</v>
      </c>
      <c r="B38">
        <v>5.32</v>
      </c>
      <c r="C3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38">
        <v>1</v>
      </c>
      <c r="E38">
        <v>0</v>
      </c>
      <c r="F38">
        <v>1</v>
      </c>
      <c r="G38">
        <f>DEGREES(ASIN(Research_Wall_Table[[#This Row],[X value]]/Research_Wall_Table[[#This Row],[Length]]))</f>
        <v>90</v>
      </c>
      <c r="H3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39" spans="1:8" x14ac:dyDescent="0.3">
      <c r="A39">
        <v>1</v>
      </c>
      <c r="B39">
        <v>3.23</v>
      </c>
      <c r="C3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39">
        <v>0</v>
      </c>
      <c r="E39">
        <v>1</v>
      </c>
      <c r="F39">
        <v>1</v>
      </c>
      <c r="G39">
        <f>DEGREES(ASIN(Research_Wall_Table[[#This Row],[X value]]/Research_Wall_Table[[#This Row],[Length]]))</f>
        <v>0</v>
      </c>
      <c r="H3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0" spans="1:8" x14ac:dyDescent="0.3">
      <c r="A40">
        <v>1</v>
      </c>
      <c r="B40">
        <v>25.04</v>
      </c>
      <c r="C4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0">
        <v>1</v>
      </c>
      <c r="E40">
        <v>0</v>
      </c>
      <c r="F40">
        <v>1</v>
      </c>
      <c r="G40">
        <f>DEGREES(ASIN(Research_Wall_Table[[#This Row],[X value]]/Research_Wall_Table[[#This Row],[Length]]))</f>
        <v>90</v>
      </c>
      <c r="H4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1" spans="1:8" x14ac:dyDescent="0.3">
      <c r="A41">
        <v>1</v>
      </c>
      <c r="B41">
        <v>141.44999999999999</v>
      </c>
      <c r="C4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1">
        <v>0</v>
      </c>
      <c r="E41">
        <v>-1</v>
      </c>
      <c r="F41">
        <v>1</v>
      </c>
      <c r="G41">
        <f>DEGREES(ASIN(Research_Wall_Table[[#This Row],[X value]]/Research_Wall_Table[[#This Row],[Length]]))</f>
        <v>0</v>
      </c>
      <c r="H4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2" spans="1:8" x14ac:dyDescent="0.3">
      <c r="A42">
        <v>1</v>
      </c>
      <c r="B42">
        <v>112.6</v>
      </c>
      <c r="C4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2">
        <v>0</v>
      </c>
      <c r="E42">
        <v>1</v>
      </c>
      <c r="F42">
        <v>1</v>
      </c>
      <c r="G42">
        <f>DEGREES(ASIN(Research_Wall_Table[[#This Row],[X value]]/Research_Wall_Table[[#This Row],[Length]]))</f>
        <v>0</v>
      </c>
      <c r="H4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3" spans="1:8" x14ac:dyDescent="0.3">
      <c r="A43">
        <v>1</v>
      </c>
      <c r="B43">
        <v>19.07</v>
      </c>
      <c r="C4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43">
        <v>1</v>
      </c>
      <c r="E43">
        <v>0</v>
      </c>
      <c r="F43">
        <v>1</v>
      </c>
      <c r="G43">
        <f>DEGREES(ASIN(Research_Wall_Table[[#This Row],[X value]]/Research_Wall_Table[[#This Row],[Length]]))</f>
        <v>90</v>
      </c>
      <c r="H4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44" spans="1:8" x14ac:dyDescent="0.3">
      <c r="A44">
        <v>1</v>
      </c>
      <c r="B44">
        <v>23.21</v>
      </c>
      <c r="C4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4">
        <v>-1</v>
      </c>
      <c r="E44">
        <v>0</v>
      </c>
      <c r="F44">
        <v>1</v>
      </c>
      <c r="G44">
        <f>DEGREES(ASIN(Research_Wall_Table[[#This Row],[X value]]/Research_Wall_Table[[#This Row],[Length]]))</f>
        <v>-90</v>
      </c>
      <c r="H4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5" spans="1:8" x14ac:dyDescent="0.3">
      <c r="A45">
        <v>1</v>
      </c>
      <c r="B45">
        <v>2.79</v>
      </c>
      <c r="C4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45">
        <v>0</v>
      </c>
      <c r="E45">
        <v>1</v>
      </c>
      <c r="F45">
        <v>1</v>
      </c>
      <c r="G45">
        <f>DEGREES(ASIN(Research_Wall_Table[[#This Row],[X value]]/Research_Wall_Table[[#This Row],[Length]]))</f>
        <v>0</v>
      </c>
      <c r="H4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46" spans="1:8" x14ac:dyDescent="0.3">
      <c r="A46">
        <v>1</v>
      </c>
      <c r="B46">
        <v>23.62</v>
      </c>
      <c r="C4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6">
        <v>-1</v>
      </c>
      <c r="E46">
        <v>0</v>
      </c>
      <c r="F46">
        <v>1</v>
      </c>
      <c r="G46">
        <f>DEGREES(ASIN(Research_Wall_Table[[#This Row],[X value]]/Research_Wall_Table[[#This Row],[Length]]))</f>
        <v>-90</v>
      </c>
      <c r="H4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7" spans="1:8" x14ac:dyDescent="0.3">
      <c r="A47">
        <v>1</v>
      </c>
      <c r="B47">
        <v>4.5599999999999996</v>
      </c>
      <c r="C4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47">
        <v>-1</v>
      </c>
      <c r="E47">
        <v>0</v>
      </c>
      <c r="F47">
        <v>1</v>
      </c>
      <c r="G47">
        <f>DEGREES(ASIN(Research_Wall_Table[[#This Row],[X value]]/Research_Wall_Table[[#This Row],[Length]]))</f>
        <v>-90</v>
      </c>
      <c r="H4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48" spans="1:8" x14ac:dyDescent="0.3">
      <c r="A48">
        <v>1</v>
      </c>
      <c r="B48">
        <v>2.79</v>
      </c>
      <c r="C4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8">
        <v>0</v>
      </c>
      <c r="E48">
        <v>-1</v>
      </c>
      <c r="F48">
        <v>1</v>
      </c>
      <c r="G48">
        <f>DEGREES(ASIN(Research_Wall_Table[[#This Row],[X value]]/Research_Wall_Table[[#This Row],[Length]]))</f>
        <v>0</v>
      </c>
      <c r="H4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49" spans="1:8" x14ac:dyDescent="0.3">
      <c r="A49">
        <v>1</v>
      </c>
      <c r="B49">
        <v>2.77</v>
      </c>
      <c r="C4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49">
        <v>0</v>
      </c>
      <c r="E49">
        <v>-1</v>
      </c>
      <c r="F49">
        <v>1</v>
      </c>
      <c r="G49">
        <f>DEGREES(ASIN(Research_Wall_Table[[#This Row],[X value]]/Research_Wall_Table[[#This Row],[Length]]))</f>
        <v>0</v>
      </c>
      <c r="H4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0" spans="1:8" x14ac:dyDescent="0.3">
      <c r="A50">
        <v>1</v>
      </c>
      <c r="B50">
        <v>4.5599999999999996</v>
      </c>
      <c r="C5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0">
        <v>1</v>
      </c>
      <c r="E50">
        <v>0</v>
      </c>
      <c r="F50">
        <v>1</v>
      </c>
      <c r="G50">
        <f>DEGREES(ASIN(Research_Wall_Table[[#This Row],[X value]]/Research_Wall_Table[[#This Row],[Length]]))</f>
        <v>90</v>
      </c>
      <c r="H5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1" spans="1:8" x14ac:dyDescent="0.3">
      <c r="A51">
        <v>1</v>
      </c>
      <c r="B51">
        <v>2.77</v>
      </c>
      <c r="C5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1">
        <v>0</v>
      </c>
      <c r="E51">
        <v>1</v>
      </c>
      <c r="F51">
        <v>1</v>
      </c>
      <c r="G51">
        <f>DEGREES(ASIN(Research_Wall_Table[[#This Row],[X value]]/Research_Wall_Table[[#This Row],[Length]]))</f>
        <v>0</v>
      </c>
      <c r="H5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2" spans="1:8" x14ac:dyDescent="0.3">
      <c r="A52">
        <v>1</v>
      </c>
      <c r="B52">
        <v>20.09</v>
      </c>
      <c r="C5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2">
        <v>1</v>
      </c>
      <c r="E52">
        <v>0</v>
      </c>
      <c r="F52">
        <v>1</v>
      </c>
      <c r="G52">
        <f>DEGREES(ASIN(Research_Wall_Table[[#This Row],[X value]]/Research_Wall_Table[[#This Row],[Length]]))</f>
        <v>90</v>
      </c>
      <c r="H5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3" spans="1:8" x14ac:dyDescent="0.3">
      <c r="A53">
        <v>1</v>
      </c>
      <c r="B53">
        <v>115.17</v>
      </c>
      <c r="C5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53">
        <v>0</v>
      </c>
      <c r="E53">
        <v>-1</v>
      </c>
      <c r="F53">
        <v>1</v>
      </c>
      <c r="G53">
        <f>DEGREES(ASIN(Research_Wall_Table[[#This Row],[X value]]/Research_Wall_Table[[#This Row],[Length]]))</f>
        <v>0</v>
      </c>
      <c r="H5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54" spans="1:8" x14ac:dyDescent="0.3">
      <c r="A54">
        <v>1</v>
      </c>
      <c r="B54">
        <v>112.6</v>
      </c>
      <c r="C5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4">
        <v>0</v>
      </c>
      <c r="E54">
        <v>1</v>
      </c>
      <c r="F54">
        <v>1</v>
      </c>
      <c r="G54">
        <f>DEGREES(ASIN(Research_Wall_Table[[#This Row],[X value]]/Research_Wall_Table[[#This Row],[Length]]))</f>
        <v>0</v>
      </c>
      <c r="H5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5" spans="1:8" x14ac:dyDescent="0.3">
      <c r="A55">
        <v>1</v>
      </c>
      <c r="B55">
        <v>19.07</v>
      </c>
      <c r="C5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55">
        <v>1</v>
      </c>
      <c r="E55">
        <v>0</v>
      </c>
      <c r="F55">
        <v>1</v>
      </c>
      <c r="G55">
        <f>DEGREES(ASIN(Research_Wall_Table[[#This Row],[X value]]/Research_Wall_Table[[#This Row],[Length]]))</f>
        <v>90</v>
      </c>
      <c r="H5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56" spans="1:8" x14ac:dyDescent="0.3">
      <c r="A56">
        <v>1</v>
      </c>
      <c r="B56">
        <v>23.21</v>
      </c>
      <c r="C5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6">
        <v>-1</v>
      </c>
      <c r="E56">
        <v>0</v>
      </c>
      <c r="F56">
        <v>1</v>
      </c>
      <c r="G56">
        <f>DEGREES(ASIN(Research_Wall_Table[[#This Row],[X value]]/Research_Wall_Table[[#This Row],[Length]]))</f>
        <v>-90</v>
      </c>
      <c r="H5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7" spans="1:8" x14ac:dyDescent="0.3">
      <c r="A57">
        <v>1</v>
      </c>
      <c r="B57">
        <v>2.79</v>
      </c>
      <c r="C5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57">
        <v>0</v>
      </c>
      <c r="E57">
        <v>1</v>
      </c>
      <c r="F57">
        <v>1</v>
      </c>
      <c r="G57">
        <f>DEGREES(ASIN(Research_Wall_Table[[#This Row],[X value]]/Research_Wall_Table[[#This Row],[Length]]))</f>
        <v>0</v>
      </c>
      <c r="H5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58" spans="1:8" x14ac:dyDescent="0.3">
      <c r="A58">
        <v>1</v>
      </c>
      <c r="B58">
        <v>23.62</v>
      </c>
      <c r="C5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8">
        <v>-1</v>
      </c>
      <c r="E58">
        <v>0</v>
      </c>
      <c r="F58">
        <v>1</v>
      </c>
      <c r="G58">
        <f>DEGREES(ASIN(Research_Wall_Table[[#This Row],[X value]]/Research_Wall_Table[[#This Row],[Length]]))</f>
        <v>-90</v>
      </c>
      <c r="H5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59" spans="1:8" x14ac:dyDescent="0.3">
      <c r="A59">
        <v>1</v>
      </c>
      <c r="B59">
        <v>4.5599999999999996</v>
      </c>
      <c r="C5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59">
        <v>-1</v>
      </c>
      <c r="E59">
        <v>0</v>
      </c>
      <c r="F59">
        <v>1</v>
      </c>
      <c r="G59">
        <f>DEGREES(ASIN(Research_Wall_Table[[#This Row],[X value]]/Research_Wall_Table[[#This Row],[Length]]))</f>
        <v>-90</v>
      </c>
      <c r="H5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0" spans="1:8" x14ac:dyDescent="0.3">
      <c r="A60">
        <v>1</v>
      </c>
      <c r="B60">
        <v>2.79</v>
      </c>
      <c r="C6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0">
        <v>0</v>
      </c>
      <c r="E60">
        <v>-1</v>
      </c>
      <c r="F60">
        <v>1</v>
      </c>
      <c r="G60">
        <f>DEGREES(ASIN(Research_Wall_Table[[#This Row],[X value]]/Research_Wall_Table[[#This Row],[Length]]))</f>
        <v>0</v>
      </c>
      <c r="H6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1" spans="1:8" x14ac:dyDescent="0.3">
      <c r="A61">
        <v>1</v>
      </c>
      <c r="B61">
        <v>2.77</v>
      </c>
      <c r="C6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1">
        <v>0</v>
      </c>
      <c r="E61">
        <v>-1</v>
      </c>
      <c r="F61">
        <v>1</v>
      </c>
      <c r="G61">
        <f>DEGREES(ASIN(Research_Wall_Table[[#This Row],[X value]]/Research_Wall_Table[[#This Row],[Length]]))</f>
        <v>0</v>
      </c>
      <c r="H6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2" spans="1:8" x14ac:dyDescent="0.3">
      <c r="A62">
        <v>1</v>
      </c>
      <c r="B62">
        <v>4.5599999999999996</v>
      </c>
      <c r="C6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2">
        <v>1</v>
      </c>
      <c r="E62">
        <v>0</v>
      </c>
      <c r="F62">
        <v>1</v>
      </c>
      <c r="G62">
        <f>DEGREES(ASIN(Research_Wall_Table[[#This Row],[X value]]/Research_Wall_Table[[#This Row],[Length]]))</f>
        <v>90</v>
      </c>
      <c r="H6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3" spans="1:8" x14ac:dyDescent="0.3">
      <c r="A63">
        <v>1</v>
      </c>
      <c r="B63">
        <v>2.77</v>
      </c>
      <c r="C6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3">
        <v>0</v>
      </c>
      <c r="E63">
        <v>1</v>
      </c>
      <c r="F63">
        <v>1</v>
      </c>
      <c r="G63">
        <f>DEGREES(ASIN(Research_Wall_Table[[#This Row],[X value]]/Research_Wall_Table[[#This Row],[Length]]))</f>
        <v>0</v>
      </c>
      <c r="H6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4" spans="1:8" x14ac:dyDescent="0.3">
      <c r="A64">
        <v>1</v>
      </c>
      <c r="B64">
        <v>20.09</v>
      </c>
      <c r="C6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4">
        <v>1</v>
      </c>
      <c r="E64">
        <v>0</v>
      </c>
      <c r="F64">
        <v>1</v>
      </c>
      <c r="G64">
        <f>DEGREES(ASIN(Research_Wall_Table[[#This Row],[X value]]/Research_Wall_Table[[#This Row],[Length]]))</f>
        <v>90</v>
      </c>
      <c r="H6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5" spans="1:8" x14ac:dyDescent="0.3">
      <c r="A65">
        <v>1</v>
      </c>
      <c r="B65">
        <v>115.17</v>
      </c>
      <c r="C6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65">
        <v>0</v>
      </c>
      <c r="E65">
        <v>-1</v>
      </c>
      <c r="F65">
        <v>1</v>
      </c>
      <c r="G65">
        <f>DEGREES(ASIN(Research_Wall_Table[[#This Row],[X value]]/Research_Wall_Table[[#This Row],[Length]]))</f>
        <v>0</v>
      </c>
      <c r="H6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66" spans="1:8" x14ac:dyDescent="0.3">
      <c r="A66">
        <v>1</v>
      </c>
      <c r="B66">
        <v>112.6</v>
      </c>
      <c r="C6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6">
        <v>0</v>
      </c>
      <c r="E66">
        <v>1</v>
      </c>
      <c r="F66">
        <v>1</v>
      </c>
      <c r="G66">
        <f>DEGREES(ASIN(Research_Wall_Table[[#This Row],[X value]]/Research_Wall_Table[[#This Row],[Length]]))</f>
        <v>0</v>
      </c>
      <c r="H6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67" spans="1:8" x14ac:dyDescent="0.3">
      <c r="A67">
        <v>1</v>
      </c>
      <c r="B67">
        <v>19.07</v>
      </c>
      <c r="C6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67">
        <v>1</v>
      </c>
      <c r="E67">
        <v>0</v>
      </c>
      <c r="F67">
        <v>1</v>
      </c>
      <c r="G67">
        <f>DEGREES(ASIN(Research_Wall_Table[[#This Row],[X value]]/Research_Wall_Table[[#This Row],[Length]]))</f>
        <v>90</v>
      </c>
      <c r="H6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68" spans="1:8" x14ac:dyDescent="0.3">
      <c r="A68">
        <v>1</v>
      </c>
      <c r="B68">
        <v>23.21</v>
      </c>
      <c r="C6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68">
        <v>-1</v>
      </c>
      <c r="E68">
        <v>0</v>
      </c>
      <c r="F68">
        <v>1</v>
      </c>
      <c r="G68">
        <f>DEGREES(ASIN(Research_Wall_Table[[#This Row],[X value]]/Research_Wall_Table[[#This Row],[Length]]))</f>
        <v>-90</v>
      </c>
      <c r="H6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69" spans="1:8" x14ac:dyDescent="0.3">
      <c r="A69">
        <v>1</v>
      </c>
      <c r="B69">
        <v>2.79</v>
      </c>
      <c r="C6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69">
        <v>0</v>
      </c>
      <c r="E69">
        <v>1</v>
      </c>
      <c r="F69">
        <v>1</v>
      </c>
      <c r="G69">
        <f>DEGREES(ASIN(Research_Wall_Table[[#This Row],[X value]]/Research_Wall_Table[[#This Row],[Length]]))</f>
        <v>0</v>
      </c>
      <c r="H6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0" spans="1:8" x14ac:dyDescent="0.3">
      <c r="A70">
        <v>1</v>
      </c>
      <c r="B70">
        <v>23.62</v>
      </c>
      <c r="C7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0">
        <v>-1</v>
      </c>
      <c r="E70">
        <v>0</v>
      </c>
      <c r="F70">
        <v>1</v>
      </c>
      <c r="G70">
        <f>DEGREES(ASIN(Research_Wall_Table[[#This Row],[X value]]/Research_Wall_Table[[#This Row],[Length]]))</f>
        <v>-90</v>
      </c>
      <c r="H7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1" spans="1:8" x14ac:dyDescent="0.3">
      <c r="A71">
        <v>1</v>
      </c>
      <c r="B71">
        <v>4.5599999999999996</v>
      </c>
      <c r="C7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71">
        <v>-1</v>
      </c>
      <c r="E71">
        <v>0</v>
      </c>
      <c r="F71">
        <v>1</v>
      </c>
      <c r="G71">
        <f>DEGREES(ASIN(Research_Wall_Table[[#This Row],[X value]]/Research_Wall_Table[[#This Row],[Length]]))</f>
        <v>-90</v>
      </c>
      <c r="H7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72" spans="1:8" x14ac:dyDescent="0.3">
      <c r="A72">
        <v>1</v>
      </c>
      <c r="B72">
        <v>2.79</v>
      </c>
      <c r="C7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2">
        <v>0</v>
      </c>
      <c r="E72">
        <v>-1</v>
      </c>
      <c r="F72">
        <v>1</v>
      </c>
      <c r="G72">
        <f>DEGREES(ASIN(Research_Wall_Table[[#This Row],[X value]]/Research_Wall_Table[[#This Row],[Length]]))</f>
        <v>0</v>
      </c>
      <c r="H7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3" spans="1:8" x14ac:dyDescent="0.3">
      <c r="A73">
        <v>1</v>
      </c>
      <c r="B73">
        <v>2.77</v>
      </c>
      <c r="C7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3">
        <v>0</v>
      </c>
      <c r="E73">
        <v>-1</v>
      </c>
      <c r="F73">
        <v>1</v>
      </c>
      <c r="G73">
        <f>DEGREES(ASIN(Research_Wall_Table[[#This Row],[X value]]/Research_Wall_Table[[#This Row],[Length]]))</f>
        <v>0</v>
      </c>
      <c r="H7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4" spans="1:8" x14ac:dyDescent="0.3">
      <c r="A74">
        <v>1</v>
      </c>
      <c r="B74">
        <v>4.5599999999999996</v>
      </c>
      <c r="C7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4">
        <v>1</v>
      </c>
      <c r="E74">
        <v>0</v>
      </c>
      <c r="F74">
        <v>1</v>
      </c>
      <c r="G74">
        <f>DEGREES(ASIN(Research_Wall_Table[[#This Row],[X value]]/Research_Wall_Table[[#This Row],[Length]]))</f>
        <v>90</v>
      </c>
      <c r="H7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5" spans="1:8" x14ac:dyDescent="0.3">
      <c r="A75">
        <v>1</v>
      </c>
      <c r="B75">
        <v>2.77</v>
      </c>
      <c r="C7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5">
        <v>0</v>
      </c>
      <c r="E75">
        <v>1</v>
      </c>
      <c r="F75">
        <v>1</v>
      </c>
      <c r="G75">
        <f>DEGREES(ASIN(Research_Wall_Table[[#This Row],[X value]]/Research_Wall_Table[[#This Row],[Length]]))</f>
        <v>0</v>
      </c>
      <c r="H7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6" spans="1:8" x14ac:dyDescent="0.3">
      <c r="A76">
        <v>1</v>
      </c>
      <c r="B76">
        <v>20.09</v>
      </c>
      <c r="C7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6">
        <v>1</v>
      </c>
      <c r="E76">
        <v>0</v>
      </c>
      <c r="F76">
        <v>1</v>
      </c>
      <c r="G76">
        <f>DEGREES(ASIN(Research_Wall_Table[[#This Row],[X value]]/Research_Wall_Table[[#This Row],[Length]]))</f>
        <v>90</v>
      </c>
      <c r="H7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77" spans="1:8" x14ac:dyDescent="0.3">
      <c r="A77">
        <v>1</v>
      </c>
      <c r="B77">
        <v>115.17</v>
      </c>
      <c r="C7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77">
        <v>0</v>
      </c>
      <c r="E77">
        <v>-1</v>
      </c>
      <c r="F77">
        <v>1</v>
      </c>
      <c r="G77">
        <f>DEGREES(ASIN(Research_Wall_Table[[#This Row],[X value]]/Research_Wall_Table[[#This Row],[Length]]))</f>
        <v>0</v>
      </c>
      <c r="H7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78" spans="1:8" x14ac:dyDescent="0.3">
      <c r="A78">
        <v>1</v>
      </c>
      <c r="B78">
        <v>112.6</v>
      </c>
      <c r="C7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78">
        <v>0</v>
      </c>
      <c r="E78">
        <v>1</v>
      </c>
      <c r="F78">
        <v>1</v>
      </c>
      <c r="G78">
        <f>DEGREES(ASIN(Research_Wall_Table[[#This Row],[X value]]/Research_Wall_Table[[#This Row],[Length]]))</f>
        <v>0</v>
      </c>
      <c r="H7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79" spans="1:8" x14ac:dyDescent="0.3">
      <c r="A79">
        <v>1</v>
      </c>
      <c r="B79">
        <v>19.07</v>
      </c>
      <c r="C7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79">
        <v>1</v>
      </c>
      <c r="E79">
        <v>0</v>
      </c>
      <c r="F79">
        <v>1</v>
      </c>
      <c r="G79">
        <f>DEGREES(ASIN(Research_Wall_Table[[#This Row],[X value]]/Research_Wall_Table[[#This Row],[Length]]))</f>
        <v>90</v>
      </c>
      <c r="H7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0" spans="1:8" x14ac:dyDescent="0.3">
      <c r="A80">
        <v>1</v>
      </c>
      <c r="B80">
        <v>23.21</v>
      </c>
      <c r="C8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0">
        <v>-1</v>
      </c>
      <c r="E80">
        <v>0</v>
      </c>
      <c r="F80">
        <v>1</v>
      </c>
      <c r="G80">
        <f>DEGREES(ASIN(Research_Wall_Table[[#This Row],[X value]]/Research_Wall_Table[[#This Row],[Length]]))</f>
        <v>-90</v>
      </c>
      <c r="H8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1" spans="1:8" x14ac:dyDescent="0.3">
      <c r="A81">
        <v>1</v>
      </c>
      <c r="B81">
        <v>2.79</v>
      </c>
      <c r="C8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1">
        <v>0</v>
      </c>
      <c r="E81">
        <v>1</v>
      </c>
      <c r="F81">
        <v>1</v>
      </c>
      <c r="G81">
        <f>DEGREES(ASIN(Research_Wall_Table[[#This Row],[X value]]/Research_Wall_Table[[#This Row],[Length]]))</f>
        <v>0</v>
      </c>
      <c r="H8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2" spans="1:8" x14ac:dyDescent="0.3">
      <c r="A82">
        <v>1</v>
      </c>
      <c r="B82">
        <v>23.62</v>
      </c>
      <c r="C8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2">
        <v>-1</v>
      </c>
      <c r="E82">
        <v>0</v>
      </c>
      <c r="F82">
        <v>1</v>
      </c>
      <c r="G82">
        <f>DEGREES(ASIN(Research_Wall_Table[[#This Row],[X value]]/Research_Wall_Table[[#This Row],[Length]]))</f>
        <v>-90</v>
      </c>
      <c r="H8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3" spans="1:8" x14ac:dyDescent="0.3">
      <c r="A83">
        <v>1</v>
      </c>
      <c r="B83">
        <v>4.5599999999999996</v>
      </c>
      <c r="C8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83">
        <v>-1</v>
      </c>
      <c r="E83">
        <v>0</v>
      </c>
      <c r="F83">
        <v>1</v>
      </c>
      <c r="G83">
        <f>DEGREES(ASIN(Research_Wall_Table[[#This Row],[X value]]/Research_Wall_Table[[#This Row],[Length]]))</f>
        <v>-90</v>
      </c>
      <c r="H8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84" spans="1:8" x14ac:dyDescent="0.3">
      <c r="A84">
        <v>1</v>
      </c>
      <c r="B84">
        <v>2.79</v>
      </c>
      <c r="C8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4">
        <v>0</v>
      </c>
      <c r="E84">
        <v>-1</v>
      </c>
      <c r="F84">
        <v>1</v>
      </c>
      <c r="G84">
        <f>DEGREES(ASIN(Research_Wall_Table[[#This Row],[X value]]/Research_Wall_Table[[#This Row],[Length]]))</f>
        <v>0</v>
      </c>
      <c r="H8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5" spans="1:8" x14ac:dyDescent="0.3">
      <c r="A85">
        <v>1</v>
      </c>
      <c r="B85">
        <v>2.77</v>
      </c>
      <c r="C8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5">
        <v>0</v>
      </c>
      <c r="E85">
        <v>-1</v>
      </c>
      <c r="F85">
        <v>1</v>
      </c>
      <c r="G85">
        <f>DEGREES(ASIN(Research_Wall_Table[[#This Row],[X value]]/Research_Wall_Table[[#This Row],[Length]]))</f>
        <v>0</v>
      </c>
      <c r="H8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86" spans="1:8" x14ac:dyDescent="0.3">
      <c r="A86">
        <v>1</v>
      </c>
      <c r="B86">
        <v>4.5599999999999996</v>
      </c>
      <c r="C8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6">
        <v>1</v>
      </c>
      <c r="E86">
        <v>0</v>
      </c>
      <c r="F86">
        <v>1</v>
      </c>
      <c r="G86">
        <f>DEGREES(ASIN(Research_Wall_Table[[#This Row],[X value]]/Research_Wall_Table[[#This Row],[Length]]))</f>
        <v>90</v>
      </c>
      <c r="H8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7" spans="1:8" x14ac:dyDescent="0.3">
      <c r="A87">
        <v>1</v>
      </c>
      <c r="B87">
        <v>2.77</v>
      </c>
      <c r="C8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87">
        <v>0</v>
      </c>
      <c r="E87">
        <v>1</v>
      </c>
      <c r="F87">
        <v>1</v>
      </c>
      <c r="G87">
        <f>DEGREES(ASIN(Research_Wall_Table[[#This Row],[X value]]/Research_Wall_Table[[#This Row],[Length]]))</f>
        <v>0</v>
      </c>
      <c r="H8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88" spans="1:8" x14ac:dyDescent="0.3">
      <c r="A88">
        <v>1</v>
      </c>
      <c r="B88">
        <v>20.09</v>
      </c>
      <c r="C8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88">
        <v>1</v>
      </c>
      <c r="E88">
        <v>0</v>
      </c>
      <c r="F88">
        <v>1</v>
      </c>
      <c r="G88">
        <f>DEGREES(ASIN(Research_Wall_Table[[#This Row],[X value]]/Research_Wall_Table[[#This Row],[Length]]))</f>
        <v>90</v>
      </c>
      <c r="H8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89" spans="1:8" x14ac:dyDescent="0.3">
      <c r="A89">
        <v>1</v>
      </c>
      <c r="B89">
        <v>115.17</v>
      </c>
      <c r="C8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89">
        <v>0</v>
      </c>
      <c r="E89">
        <v>-1</v>
      </c>
      <c r="F89">
        <v>1</v>
      </c>
      <c r="G89">
        <f>DEGREES(ASIN(Research_Wall_Table[[#This Row],[X value]]/Research_Wall_Table[[#This Row],[Length]]))</f>
        <v>0</v>
      </c>
      <c r="H8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0" spans="1:8" x14ac:dyDescent="0.3">
      <c r="A90">
        <v>1</v>
      </c>
      <c r="B90">
        <v>112.6</v>
      </c>
      <c r="C9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0">
        <v>0</v>
      </c>
      <c r="E90">
        <v>1</v>
      </c>
      <c r="F90">
        <v>1</v>
      </c>
      <c r="G90">
        <f>DEGREES(ASIN(Research_Wall_Table[[#This Row],[X value]]/Research_Wall_Table[[#This Row],[Length]]))</f>
        <v>0</v>
      </c>
      <c r="H9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1" spans="1:8" x14ac:dyDescent="0.3">
      <c r="A91">
        <v>1</v>
      </c>
      <c r="B91">
        <v>19.07</v>
      </c>
      <c r="C9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1">
        <v>1</v>
      </c>
      <c r="E91">
        <v>0</v>
      </c>
      <c r="F91">
        <v>1</v>
      </c>
      <c r="G91">
        <f>DEGREES(ASIN(Research_Wall_Table[[#This Row],[X value]]/Research_Wall_Table[[#This Row],[Length]]))</f>
        <v>90</v>
      </c>
      <c r="H9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2" spans="1:8" x14ac:dyDescent="0.3">
      <c r="A92">
        <v>1</v>
      </c>
      <c r="B92">
        <v>23.21</v>
      </c>
      <c r="C9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2">
        <v>-1</v>
      </c>
      <c r="E92">
        <v>0</v>
      </c>
      <c r="F92">
        <v>1</v>
      </c>
      <c r="G92">
        <f>DEGREES(ASIN(Research_Wall_Table[[#This Row],[X value]]/Research_Wall_Table[[#This Row],[Length]]))</f>
        <v>-90</v>
      </c>
      <c r="H9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3" spans="1:8" x14ac:dyDescent="0.3">
      <c r="A93">
        <v>1</v>
      </c>
      <c r="B93">
        <v>2.79</v>
      </c>
      <c r="C9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3">
        <v>0</v>
      </c>
      <c r="E93">
        <v>1</v>
      </c>
      <c r="F93">
        <v>1</v>
      </c>
      <c r="G93">
        <f>DEGREES(ASIN(Research_Wall_Table[[#This Row],[X value]]/Research_Wall_Table[[#This Row],[Length]]))</f>
        <v>0</v>
      </c>
      <c r="H9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94" spans="1:8" x14ac:dyDescent="0.3">
      <c r="A94">
        <v>1</v>
      </c>
      <c r="B94">
        <v>23.62</v>
      </c>
      <c r="C9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4">
        <v>-1</v>
      </c>
      <c r="E94">
        <v>0</v>
      </c>
      <c r="F94">
        <v>1</v>
      </c>
      <c r="G94">
        <f>DEGREES(ASIN(Research_Wall_Table[[#This Row],[X value]]/Research_Wall_Table[[#This Row],[Length]]))</f>
        <v>-90</v>
      </c>
      <c r="H9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5" spans="1:8" x14ac:dyDescent="0.3">
      <c r="A95">
        <v>1</v>
      </c>
      <c r="B95">
        <v>4.5599999999999996</v>
      </c>
      <c r="C9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95">
        <v>-1</v>
      </c>
      <c r="E95">
        <v>0</v>
      </c>
      <c r="F95">
        <v>1</v>
      </c>
      <c r="G95">
        <f>DEGREES(ASIN(Research_Wall_Table[[#This Row],[X value]]/Research_Wall_Table[[#This Row],[Length]]))</f>
        <v>-90</v>
      </c>
      <c r="H9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96" spans="1:8" x14ac:dyDescent="0.3">
      <c r="A96">
        <v>1</v>
      </c>
      <c r="B96">
        <v>2.79</v>
      </c>
      <c r="C9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6">
        <v>0</v>
      </c>
      <c r="E96">
        <v>-1</v>
      </c>
      <c r="F96">
        <v>1</v>
      </c>
      <c r="G96">
        <f>DEGREES(ASIN(Research_Wall_Table[[#This Row],[X value]]/Research_Wall_Table[[#This Row],[Length]]))</f>
        <v>0</v>
      </c>
      <c r="H9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7" spans="1:8" x14ac:dyDescent="0.3">
      <c r="A97">
        <v>1</v>
      </c>
      <c r="B97">
        <v>2.77</v>
      </c>
      <c r="C9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97">
        <v>0</v>
      </c>
      <c r="E97">
        <v>-1</v>
      </c>
      <c r="F97">
        <v>1</v>
      </c>
      <c r="G97">
        <f>DEGREES(ASIN(Research_Wall_Table[[#This Row],[X value]]/Research_Wall_Table[[#This Row],[Length]]))</f>
        <v>0</v>
      </c>
      <c r="H9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98" spans="1:8" x14ac:dyDescent="0.3">
      <c r="A98">
        <v>1</v>
      </c>
      <c r="B98">
        <v>4.5599999999999996</v>
      </c>
      <c r="C9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98">
        <v>1</v>
      </c>
      <c r="E98">
        <v>0</v>
      </c>
      <c r="F98">
        <v>1</v>
      </c>
      <c r="G98">
        <f>DEGREES(ASIN(Research_Wall_Table[[#This Row],[X value]]/Research_Wall_Table[[#This Row],[Length]]))</f>
        <v>90</v>
      </c>
      <c r="H9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99" spans="1:8" x14ac:dyDescent="0.3">
      <c r="A99">
        <v>1</v>
      </c>
      <c r="B99">
        <v>2.77</v>
      </c>
      <c r="C9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99">
        <v>0</v>
      </c>
      <c r="E99">
        <v>1</v>
      </c>
      <c r="F99">
        <v>1</v>
      </c>
      <c r="G99">
        <f>DEGREES(ASIN(Research_Wall_Table[[#This Row],[X value]]/Research_Wall_Table[[#This Row],[Length]]))</f>
        <v>0</v>
      </c>
      <c r="H9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0" spans="1:8" x14ac:dyDescent="0.3">
      <c r="A100">
        <v>1</v>
      </c>
      <c r="B100">
        <v>20.09</v>
      </c>
      <c r="C10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0">
        <v>1</v>
      </c>
      <c r="E100">
        <v>0</v>
      </c>
      <c r="F100">
        <v>1</v>
      </c>
      <c r="G100">
        <f>DEGREES(ASIN(Research_Wall_Table[[#This Row],[X value]]/Research_Wall_Table[[#This Row],[Length]]))</f>
        <v>90</v>
      </c>
      <c r="H10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1" spans="1:8" x14ac:dyDescent="0.3">
      <c r="A101">
        <v>1</v>
      </c>
      <c r="B101">
        <v>115.17</v>
      </c>
      <c r="C10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1">
        <v>0</v>
      </c>
      <c r="E101">
        <v>-1</v>
      </c>
      <c r="F101">
        <v>1</v>
      </c>
      <c r="G101">
        <f>DEGREES(ASIN(Research_Wall_Table[[#This Row],[X value]]/Research_Wall_Table[[#This Row],[Length]]))</f>
        <v>0</v>
      </c>
      <c r="H10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2" spans="1:8" x14ac:dyDescent="0.3">
      <c r="A102">
        <v>1</v>
      </c>
      <c r="B102">
        <v>112.6</v>
      </c>
      <c r="C10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2">
        <v>0</v>
      </c>
      <c r="E102">
        <v>1</v>
      </c>
      <c r="F102">
        <v>1</v>
      </c>
      <c r="G102">
        <f>DEGREES(ASIN(Research_Wall_Table[[#This Row],[X value]]/Research_Wall_Table[[#This Row],[Length]]))</f>
        <v>0</v>
      </c>
      <c r="H10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3" spans="1:8" x14ac:dyDescent="0.3">
      <c r="A103">
        <v>1</v>
      </c>
      <c r="B103">
        <v>19.07</v>
      </c>
      <c r="C10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03">
        <v>1</v>
      </c>
      <c r="E103">
        <v>0</v>
      </c>
      <c r="F103">
        <v>1</v>
      </c>
      <c r="G103">
        <f>DEGREES(ASIN(Research_Wall_Table[[#This Row],[X value]]/Research_Wall_Table[[#This Row],[Length]]))</f>
        <v>90</v>
      </c>
      <c r="H10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04" spans="1:8" x14ac:dyDescent="0.3">
      <c r="A104">
        <v>1</v>
      </c>
      <c r="B104">
        <v>23.21</v>
      </c>
      <c r="C10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4">
        <v>-1</v>
      </c>
      <c r="E104">
        <v>0</v>
      </c>
      <c r="F104">
        <v>1</v>
      </c>
      <c r="G104">
        <f>DEGREES(ASIN(Research_Wall_Table[[#This Row],[X value]]/Research_Wall_Table[[#This Row],[Length]]))</f>
        <v>-90</v>
      </c>
      <c r="H10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5" spans="1:8" x14ac:dyDescent="0.3">
      <c r="A105">
        <v>1</v>
      </c>
      <c r="B105">
        <v>2.79</v>
      </c>
      <c r="C10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05">
        <v>0</v>
      </c>
      <c r="E105">
        <v>1</v>
      </c>
      <c r="F105">
        <v>1</v>
      </c>
      <c r="G105">
        <f>DEGREES(ASIN(Research_Wall_Table[[#This Row],[X value]]/Research_Wall_Table[[#This Row],[Length]]))</f>
        <v>0</v>
      </c>
      <c r="H10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06" spans="1:8" x14ac:dyDescent="0.3">
      <c r="A106">
        <v>1</v>
      </c>
      <c r="B106">
        <v>23.62</v>
      </c>
      <c r="C10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6">
        <v>-1</v>
      </c>
      <c r="E106">
        <v>0</v>
      </c>
      <c r="F106">
        <v>1</v>
      </c>
      <c r="G106">
        <f>DEGREES(ASIN(Research_Wall_Table[[#This Row],[X value]]/Research_Wall_Table[[#This Row],[Length]]))</f>
        <v>-90</v>
      </c>
      <c r="H10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7" spans="1:8" x14ac:dyDescent="0.3">
      <c r="A107">
        <v>1</v>
      </c>
      <c r="B107">
        <v>4.5599999999999996</v>
      </c>
      <c r="C10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07">
        <v>-1</v>
      </c>
      <c r="E107">
        <v>0</v>
      </c>
      <c r="F107">
        <v>1</v>
      </c>
      <c r="G107">
        <f>DEGREES(ASIN(Research_Wall_Table[[#This Row],[X value]]/Research_Wall_Table[[#This Row],[Length]]))</f>
        <v>-90</v>
      </c>
      <c r="H10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08" spans="1:8" x14ac:dyDescent="0.3">
      <c r="A108">
        <v>1</v>
      </c>
      <c r="B108">
        <v>2.79</v>
      </c>
      <c r="C10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8">
        <v>0</v>
      </c>
      <c r="E108">
        <v>-1</v>
      </c>
      <c r="F108">
        <v>1</v>
      </c>
      <c r="G108">
        <f>DEGREES(ASIN(Research_Wall_Table[[#This Row],[X value]]/Research_Wall_Table[[#This Row],[Length]]))</f>
        <v>0</v>
      </c>
      <c r="H10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09" spans="1:8" x14ac:dyDescent="0.3">
      <c r="A109">
        <v>1</v>
      </c>
      <c r="B109">
        <v>2.77</v>
      </c>
      <c r="C10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09">
        <v>0</v>
      </c>
      <c r="E109">
        <v>-1</v>
      </c>
      <c r="F109">
        <v>1</v>
      </c>
      <c r="G109">
        <f>DEGREES(ASIN(Research_Wall_Table[[#This Row],[X value]]/Research_Wall_Table[[#This Row],[Length]]))</f>
        <v>0</v>
      </c>
      <c r="H10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0" spans="1:8" x14ac:dyDescent="0.3">
      <c r="A110">
        <v>1</v>
      </c>
      <c r="B110">
        <v>4.5599999999999996</v>
      </c>
      <c r="C11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0">
        <v>1</v>
      </c>
      <c r="E110">
        <v>0</v>
      </c>
      <c r="F110">
        <v>1</v>
      </c>
      <c r="G110">
        <f>DEGREES(ASIN(Research_Wall_Table[[#This Row],[X value]]/Research_Wall_Table[[#This Row],[Length]]))</f>
        <v>90</v>
      </c>
      <c r="H11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1" spans="1:8" x14ac:dyDescent="0.3">
      <c r="A111">
        <v>1</v>
      </c>
      <c r="B111">
        <v>2.77</v>
      </c>
      <c r="C11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1">
        <v>0</v>
      </c>
      <c r="E111">
        <v>1</v>
      </c>
      <c r="F111">
        <v>1</v>
      </c>
      <c r="G111">
        <f>DEGREES(ASIN(Research_Wall_Table[[#This Row],[X value]]/Research_Wall_Table[[#This Row],[Length]]))</f>
        <v>0</v>
      </c>
      <c r="H11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2" spans="1:8" x14ac:dyDescent="0.3">
      <c r="A112">
        <v>1</v>
      </c>
      <c r="B112">
        <v>20.09</v>
      </c>
      <c r="C11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2">
        <v>1</v>
      </c>
      <c r="E112">
        <v>0</v>
      </c>
      <c r="F112">
        <v>1</v>
      </c>
      <c r="G112">
        <f>DEGREES(ASIN(Research_Wall_Table[[#This Row],[X value]]/Research_Wall_Table[[#This Row],[Length]]))</f>
        <v>90</v>
      </c>
      <c r="H11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3" spans="1:8" x14ac:dyDescent="0.3">
      <c r="A113">
        <v>1</v>
      </c>
      <c r="B113">
        <v>115.17</v>
      </c>
      <c r="C11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13">
        <v>0</v>
      </c>
      <c r="E113">
        <v>-1</v>
      </c>
      <c r="F113">
        <v>1</v>
      </c>
      <c r="G113">
        <f>DEGREES(ASIN(Research_Wall_Table[[#This Row],[X value]]/Research_Wall_Table[[#This Row],[Length]]))</f>
        <v>0</v>
      </c>
      <c r="H11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14" spans="1:8" x14ac:dyDescent="0.3">
      <c r="A114">
        <v>1</v>
      </c>
      <c r="B114">
        <v>143.19999999999999</v>
      </c>
      <c r="C11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4">
        <v>0</v>
      </c>
      <c r="E114">
        <v>1</v>
      </c>
      <c r="F114">
        <v>1</v>
      </c>
      <c r="G114">
        <f>DEGREES(ASIN(Research_Wall_Table[[#This Row],[X value]]/Research_Wall_Table[[#This Row],[Length]]))</f>
        <v>0</v>
      </c>
      <c r="H11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5" spans="1:8" x14ac:dyDescent="0.3">
      <c r="A115">
        <v>1</v>
      </c>
      <c r="B115">
        <v>24.57</v>
      </c>
      <c r="C11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15">
        <v>1</v>
      </c>
      <c r="E115">
        <v>0</v>
      </c>
      <c r="F115">
        <v>1</v>
      </c>
      <c r="G115">
        <f>DEGREES(ASIN(Research_Wall_Table[[#This Row],[X value]]/Research_Wall_Table[[#This Row],[Length]]))</f>
        <v>90</v>
      </c>
      <c r="H11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16" spans="1:8" x14ac:dyDescent="0.3">
      <c r="A116">
        <v>1</v>
      </c>
      <c r="B116">
        <v>28.91</v>
      </c>
      <c r="C116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6">
        <v>-1</v>
      </c>
      <c r="E116">
        <v>0</v>
      </c>
      <c r="F116">
        <v>1</v>
      </c>
      <c r="G116">
        <f>DEGREES(ASIN(Research_Wall_Table[[#This Row],[X value]]/Research_Wall_Table[[#This Row],[Length]]))</f>
        <v>-90</v>
      </c>
      <c r="H116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7" spans="1:8" x14ac:dyDescent="0.3">
      <c r="A117">
        <v>1</v>
      </c>
      <c r="B117">
        <v>3.32</v>
      </c>
      <c r="C117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17">
        <v>0</v>
      </c>
      <c r="E117">
        <v>1</v>
      </c>
      <c r="F117">
        <v>1</v>
      </c>
      <c r="G117">
        <f>DEGREES(ASIN(Research_Wall_Table[[#This Row],[X value]]/Research_Wall_Table[[#This Row],[Length]]))</f>
        <v>0</v>
      </c>
      <c r="H117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18" spans="1:8" x14ac:dyDescent="0.3">
      <c r="A118">
        <v>1</v>
      </c>
      <c r="B118">
        <v>29.12</v>
      </c>
      <c r="C118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8">
        <v>-1</v>
      </c>
      <c r="E118">
        <v>0</v>
      </c>
      <c r="F118">
        <v>1</v>
      </c>
      <c r="G118">
        <f>DEGREES(ASIN(Research_Wall_Table[[#This Row],[X value]]/Research_Wall_Table[[#This Row],[Length]]))</f>
        <v>-90</v>
      </c>
      <c r="H118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19" spans="1:8" x14ac:dyDescent="0.3">
      <c r="A119">
        <v>1</v>
      </c>
      <c r="B119">
        <v>5.44</v>
      </c>
      <c r="C119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W</v>
      </c>
      <c r="D119">
        <v>-1</v>
      </c>
      <c r="E119">
        <v>0</v>
      </c>
      <c r="F119">
        <v>1</v>
      </c>
      <c r="G119">
        <f>DEGREES(ASIN(Research_Wall_Table[[#This Row],[X value]]/Research_Wall_Table[[#This Row],[Length]]))</f>
        <v>-90</v>
      </c>
      <c r="H119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270</v>
      </c>
    </row>
    <row r="120" spans="1:8" x14ac:dyDescent="0.3">
      <c r="A120">
        <v>1</v>
      </c>
      <c r="B120">
        <v>3.32</v>
      </c>
      <c r="C120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0">
        <v>0</v>
      </c>
      <c r="E120">
        <v>-1</v>
      </c>
      <c r="F120">
        <v>1</v>
      </c>
      <c r="G120">
        <f>DEGREES(ASIN(Research_Wall_Table[[#This Row],[X value]]/Research_Wall_Table[[#This Row],[Length]]))</f>
        <v>0</v>
      </c>
      <c r="H120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1" spans="1:8" x14ac:dyDescent="0.3">
      <c r="A121">
        <v>1</v>
      </c>
      <c r="B121">
        <v>3.3</v>
      </c>
      <c r="C121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1">
        <v>0</v>
      </c>
      <c r="E121">
        <v>-1</v>
      </c>
      <c r="F121">
        <v>1</v>
      </c>
      <c r="G121">
        <f>DEGREES(ASIN(Research_Wall_Table[[#This Row],[X value]]/Research_Wall_Table[[#This Row],[Length]]))</f>
        <v>0</v>
      </c>
      <c r="H121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  <row r="122" spans="1:8" x14ac:dyDescent="0.3">
      <c r="A122">
        <v>1</v>
      </c>
      <c r="B122">
        <v>5.44</v>
      </c>
      <c r="C122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2">
        <v>1</v>
      </c>
      <c r="E122">
        <v>0</v>
      </c>
      <c r="F122">
        <v>1</v>
      </c>
      <c r="G122">
        <f>DEGREES(ASIN(Research_Wall_Table[[#This Row],[X value]]/Research_Wall_Table[[#This Row],[Length]]))</f>
        <v>90</v>
      </c>
      <c r="H122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3" spans="1:8" x14ac:dyDescent="0.3">
      <c r="A123">
        <v>1</v>
      </c>
      <c r="B123">
        <v>3.3</v>
      </c>
      <c r="C123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N</v>
      </c>
      <c r="D123">
        <v>0</v>
      </c>
      <c r="E123">
        <v>1</v>
      </c>
      <c r="F123">
        <v>1</v>
      </c>
      <c r="G123">
        <f>DEGREES(ASIN(Research_Wall_Table[[#This Row],[X value]]/Research_Wall_Table[[#This Row],[Length]]))</f>
        <v>0</v>
      </c>
      <c r="H123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0</v>
      </c>
    </row>
    <row r="124" spans="1:8" x14ac:dyDescent="0.3">
      <c r="A124">
        <v>1</v>
      </c>
      <c r="B124">
        <v>25.78</v>
      </c>
      <c r="C124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E</v>
      </c>
      <c r="D124">
        <v>1</v>
      </c>
      <c r="E124">
        <v>0</v>
      </c>
      <c r="F124">
        <v>1</v>
      </c>
      <c r="G124">
        <f>DEGREES(ASIN(Research_Wall_Table[[#This Row],[X value]]/Research_Wall_Table[[#This Row],[Length]]))</f>
        <v>90</v>
      </c>
      <c r="H124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90</v>
      </c>
    </row>
    <row r="125" spans="1:8" x14ac:dyDescent="0.3">
      <c r="A125">
        <v>1</v>
      </c>
      <c r="B125">
        <v>145.38999999999999</v>
      </c>
      <c r="C125" t="str">
        <f>_xlfn.IFS(Research_Wall_Table[[#This Row],[Updated Sin Inverse]]&lt;22.5,"N",Research_Wall_Table[[#This Row],[Updated Sin Inverse]]&lt;67.5,"NE",Research_Wall_Table[[#This Row],[Updated Sin Inverse]]&lt;112.5,"E",Research_Wall_Table[[#This Row],[Updated Sin Inverse]]&lt;157.5,"SE",Research_Wall_Table[[#This Row],[Updated Sin Inverse]]&lt;202.5,"S",Research_Wall_Table[[#This Row],[Updated Sin Inverse]]&lt;247.5,"SW",Research_Wall_Table[[#This Row],[Updated Sin Inverse]]&lt;292.5,"W",Research_Wall_Table[[#This Row],[Updated Sin Inverse]]&lt;337.5,"NW",Research_Wall_Table[[#This Row],[Updated Sin Inverse]]&gt;=337.5,"N")</f>
        <v>S</v>
      </c>
      <c r="D125">
        <v>0</v>
      </c>
      <c r="E125">
        <v>-1</v>
      </c>
      <c r="F125">
        <v>1</v>
      </c>
      <c r="G125">
        <f>DEGREES(ASIN(Research_Wall_Table[[#This Row],[X value]]/Research_Wall_Table[[#This Row],[Length]]))</f>
        <v>0</v>
      </c>
      <c r="H125">
        <f>IF((_xlfn.IFS(AND(Research_Wall_Table[[#This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Inverse]])+$J$2)&lt;360,(_xlfn.IFS(AND(Research_Wall_Table[[#This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Inverse]])+$J$2),(_xlfn.IFS(AND(Research_Wall_Table[[#This Row],[Sin Inverse]]&gt;=0,Research_Wall_Table[[#This Row],[Y value]]&gt;=0),Research_Wall_Table[[#This Row],[Sin Inverse]],AND(Research_Wall_Table[[#This Row],[Sin Inverse]]&gt;=0,Research_Wall_Table[[#This Row],[Y value]]&lt;0),180-Research_Wall_Table[[#This Row],[Sin Inverse]],AND(Research_Wall_Table[[#This Row],[Sin Inverse]]&lt;0,Research_Wall_Table[[#This Row],[Y value]]&gt;=0),360+Research_Wall_Table[[#This Row],[Sin Inverse]],AND(Research_Wall_Table[[#This Row],[Sin Inverse]]&lt;0,Research_Wall_Table[[#This Row],[Y value]]&lt;0),180-Research_Wall_Table[[#This Row],[Sin Inverse]])+$J$2)-360)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21FD4-99B7-4DD3-AC02-F15843C235AD}">
  <sheetPr codeName="Sheet14"/>
  <dimension ref="A1:S348"/>
  <sheetViews>
    <sheetView workbookViewId="0">
      <selection activeCell="U2" sqref="U2"/>
    </sheetView>
  </sheetViews>
  <sheetFormatPr defaultRowHeight="14.4" x14ac:dyDescent="0.3"/>
  <cols>
    <col min="6" max="6" width="9" customWidth="1"/>
    <col min="13" max="13" width="12.5546875" bestFit="1" customWidth="1"/>
    <col min="14" max="14" width="11.33203125" bestFit="1" customWidth="1"/>
    <col min="17" max="17" width="15.77734375" bestFit="1" customWidth="1"/>
    <col min="18" max="18" width="9.88671875" bestFit="1" customWidth="1"/>
    <col min="19" max="19" width="9.33203125" bestFit="1" customWidth="1"/>
  </cols>
  <sheetData>
    <row r="1" spans="1:19" x14ac:dyDescent="0.3">
      <c r="A1" t="s">
        <v>262</v>
      </c>
      <c r="B1" t="s">
        <v>263</v>
      </c>
      <c r="C1" t="s">
        <v>264</v>
      </c>
      <c r="D1" t="s">
        <v>265</v>
      </c>
      <c r="E1" t="s">
        <v>296</v>
      </c>
      <c r="F1" t="s">
        <v>292</v>
      </c>
      <c r="G1" t="s">
        <v>293</v>
      </c>
      <c r="H1" t="s">
        <v>291</v>
      </c>
      <c r="I1" t="s">
        <v>294</v>
      </c>
      <c r="J1" t="s">
        <v>295</v>
      </c>
      <c r="Q1" s="263" t="s">
        <v>304</v>
      </c>
      <c r="R1" s="271" t="s">
        <v>301</v>
      </c>
      <c r="S1" s="263" t="s">
        <v>302</v>
      </c>
    </row>
    <row r="2" spans="1:19" x14ac:dyDescent="0.3">
      <c r="A2">
        <v>1</v>
      </c>
      <c r="B2">
        <v>1.43</v>
      </c>
      <c r="C2">
        <v>1.19</v>
      </c>
      <c r="D2">
        <f>Research_Window_Table[[#This Row],[Width]]*Research_Window_Table[[#This Row],[Height]]</f>
        <v>1.7016999999999998</v>
      </c>
      <c r="E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">
        <v>0</v>
      </c>
      <c r="G2">
        <v>1</v>
      </c>
      <c r="H2">
        <v>1</v>
      </c>
      <c r="I2">
        <f>DEGREES(ASIN(Research_Window_Table[[#This Row],[X value]]/Research_Window_Table[[#This Row],[Length]]))</f>
        <v>0</v>
      </c>
      <c r="J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2" s="262" t="s">
        <v>77</v>
      </c>
      <c r="R2" s="265">
        <f>IF(ISNUMBER(VLOOKUP("N",$M$1:$N$16,2,FALSE)),VLOOKUP("N",$M$1:$N$16,2,FALSE),0)</f>
        <v>468.99169999999924</v>
      </c>
      <c r="S2" s="264">
        <f>R2*10.764</f>
        <v>5048.2266587999911</v>
      </c>
    </row>
    <row r="3" spans="1:19" x14ac:dyDescent="0.3">
      <c r="A3">
        <v>1</v>
      </c>
      <c r="B3">
        <v>1.43</v>
      </c>
      <c r="C3">
        <v>1.19</v>
      </c>
      <c r="D3">
        <f>Research_Window_Table[[#This Row],[Width]]*Research_Window_Table[[#This Row],[Height]]</f>
        <v>1.7016999999999998</v>
      </c>
      <c r="E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">
        <v>0</v>
      </c>
      <c r="G3">
        <v>1</v>
      </c>
      <c r="H3">
        <v>1</v>
      </c>
      <c r="I3">
        <f>DEGREES(ASIN(Research_Window_Table[[#This Row],[X value]]/Research_Window_Table[[#This Row],[Length]]))</f>
        <v>0</v>
      </c>
      <c r="J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3" s="268" t="s">
        <v>297</v>
      </c>
      <c r="N3" t="s">
        <v>299</v>
      </c>
      <c r="Q3" s="262" t="s">
        <v>176</v>
      </c>
      <c r="R3" s="265">
        <f>IF(ISNUMBER(VLOOKUP("NE",$M$1:$N$16,2,FALSE)),VLOOKUP("NE",$M$1:$N$16,2,FALSE),0)</f>
        <v>0</v>
      </c>
      <c r="S3" s="264">
        <f t="shared" ref="S3:S9" si="0">R3*10.764</f>
        <v>0</v>
      </c>
    </row>
    <row r="4" spans="1:19" x14ac:dyDescent="0.3">
      <c r="A4">
        <v>1</v>
      </c>
      <c r="B4">
        <v>1.43</v>
      </c>
      <c r="C4">
        <v>1.19</v>
      </c>
      <c r="D4">
        <f>Research_Window_Table[[#This Row],[Width]]*Research_Window_Table[[#This Row],[Height]]</f>
        <v>1.7016999999999998</v>
      </c>
      <c r="E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4">
        <v>0</v>
      </c>
      <c r="G4">
        <v>1</v>
      </c>
      <c r="H4">
        <v>1</v>
      </c>
      <c r="I4">
        <f>DEGREES(ASIN(Research_Window_Table[[#This Row],[X value]]/Research_Window_Table[[#This Row],[Length]]))</f>
        <v>0</v>
      </c>
      <c r="J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4" s="269" t="s">
        <v>175</v>
      </c>
      <c r="N4" s="270">
        <v>193.56400000000005</v>
      </c>
      <c r="Q4" s="262" t="s">
        <v>175</v>
      </c>
      <c r="R4" s="265">
        <f>IF(ISNUMBER(VLOOKUP("E",$M$1:$N$16,2,FALSE)),VLOOKUP("E",$M$1:$N$16,2,FALSE),0)</f>
        <v>193.56400000000005</v>
      </c>
      <c r="S4" s="264">
        <f t="shared" si="0"/>
        <v>2083.5228960000004</v>
      </c>
    </row>
    <row r="5" spans="1:19" x14ac:dyDescent="0.3">
      <c r="A5">
        <v>1</v>
      </c>
      <c r="B5">
        <v>1.43</v>
      </c>
      <c r="C5">
        <v>1.19</v>
      </c>
      <c r="D5">
        <f>Research_Window_Table[[#This Row],[Width]]*Research_Window_Table[[#This Row],[Height]]</f>
        <v>1.7016999999999998</v>
      </c>
      <c r="E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5">
        <v>0</v>
      </c>
      <c r="G5">
        <v>1</v>
      </c>
      <c r="H5">
        <v>1</v>
      </c>
      <c r="I5">
        <f>DEGREES(ASIN(Research_Window_Table[[#This Row],[X value]]/Research_Window_Table[[#This Row],[Length]]))</f>
        <v>0</v>
      </c>
      <c r="J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5" s="269" t="s">
        <v>77</v>
      </c>
      <c r="N5" s="270">
        <v>468.99169999999924</v>
      </c>
      <c r="Q5" s="262" t="s">
        <v>177</v>
      </c>
      <c r="R5" s="265">
        <f>IF(ISNUMBER(VLOOKUP("SE",$M$1:$N$16,2,FALSE)),VLOOKUP("SE",$M$1:$N$16,2,FALSE),0)</f>
        <v>0</v>
      </c>
      <c r="S5" s="264">
        <f t="shared" si="0"/>
        <v>0</v>
      </c>
    </row>
    <row r="6" spans="1:19" x14ac:dyDescent="0.3">
      <c r="A6">
        <v>1</v>
      </c>
      <c r="B6">
        <v>1.43</v>
      </c>
      <c r="C6">
        <v>1.19</v>
      </c>
      <c r="D6">
        <f>Research_Window_Table[[#This Row],[Width]]*Research_Window_Table[[#This Row],[Height]]</f>
        <v>1.7016999999999998</v>
      </c>
      <c r="E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">
        <v>0</v>
      </c>
      <c r="G6">
        <v>1</v>
      </c>
      <c r="H6">
        <v>1</v>
      </c>
      <c r="I6">
        <f>DEGREES(ASIN(Research_Window_Table[[#This Row],[X value]]/Research_Window_Table[[#This Row],[Length]]))</f>
        <v>0</v>
      </c>
      <c r="J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6" s="269" t="s">
        <v>181</v>
      </c>
      <c r="N6" s="270">
        <v>445.43379999999962</v>
      </c>
      <c r="Q6" s="262" t="s">
        <v>181</v>
      </c>
      <c r="R6" s="265">
        <f>IF(ISNUMBER(VLOOKUP("S",$M$1:$N$16,2,FALSE)),VLOOKUP("S",$M$1:$N$16,2,FALSE),0)</f>
        <v>445.43379999999962</v>
      </c>
      <c r="S6" s="264">
        <f t="shared" si="0"/>
        <v>4794.6494231999959</v>
      </c>
    </row>
    <row r="7" spans="1:19" x14ac:dyDescent="0.3">
      <c r="A7">
        <v>1</v>
      </c>
      <c r="B7">
        <v>2.23</v>
      </c>
      <c r="C7">
        <v>2.17</v>
      </c>
      <c r="D7">
        <f>Research_Window_Table[[#This Row],[Width]]*Research_Window_Table[[#This Row],[Height]]</f>
        <v>4.8391000000000002</v>
      </c>
      <c r="E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">
        <v>0</v>
      </c>
      <c r="G7">
        <v>1</v>
      </c>
      <c r="H7">
        <v>1</v>
      </c>
      <c r="I7">
        <f>DEGREES(ASIN(Research_Window_Table[[#This Row],[X value]]/Research_Window_Table[[#This Row],[Length]]))</f>
        <v>0</v>
      </c>
      <c r="J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7" s="269" t="s">
        <v>179</v>
      </c>
      <c r="N7" s="270">
        <v>114.49130000000008</v>
      </c>
      <c r="Q7" s="262" t="s">
        <v>178</v>
      </c>
      <c r="R7" s="265">
        <f>IF(ISNUMBER(VLOOKUP("SW",$M$1:$N$16,2,FALSE)),VLOOKUP("SW",$M$1:$N$16,2,FALSE),0)</f>
        <v>0</v>
      </c>
      <c r="S7" s="264">
        <f t="shared" si="0"/>
        <v>0</v>
      </c>
    </row>
    <row r="8" spans="1:19" x14ac:dyDescent="0.3">
      <c r="A8">
        <v>1</v>
      </c>
      <c r="B8">
        <v>2.23</v>
      </c>
      <c r="C8">
        <v>2.17</v>
      </c>
      <c r="D8">
        <f>Research_Window_Table[[#This Row],[Width]]*Research_Window_Table[[#This Row],[Height]]</f>
        <v>4.8391000000000002</v>
      </c>
      <c r="E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8">
        <v>0</v>
      </c>
      <c r="G8">
        <v>1</v>
      </c>
      <c r="H8">
        <v>1</v>
      </c>
      <c r="I8">
        <f>DEGREES(ASIN(Research_Window_Table[[#This Row],[X value]]/Research_Window_Table[[#This Row],[Length]]))</f>
        <v>0</v>
      </c>
      <c r="J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M8" s="269" t="s">
        <v>298</v>
      </c>
      <c r="N8" s="270">
        <v>1222.4807999999991</v>
      </c>
      <c r="Q8" s="262" t="s">
        <v>179</v>
      </c>
      <c r="R8" s="265">
        <f>IF(ISNUMBER(VLOOKUP("W",$M$1:$N$16,2,FALSE)),VLOOKUP("W",$M$1:$N$16,2,FALSE),0)</f>
        <v>114.49130000000008</v>
      </c>
      <c r="S8" s="264">
        <f t="shared" si="0"/>
        <v>1232.3843532000008</v>
      </c>
    </row>
    <row r="9" spans="1:19" x14ac:dyDescent="0.3">
      <c r="A9">
        <v>1</v>
      </c>
      <c r="B9">
        <v>2.23</v>
      </c>
      <c r="C9">
        <v>2.17</v>
      </c>
      <c r="D9">
        <f>Research_Window_Table[[#This Row],[Width]]*Research_Window_Table[[#This Row],[Height]]</f>
        <v>4.8391000000000002</v>
      </c>
      <c r="E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">
        <v>0</v>
      </c>
      <c r="G9">
        <v>1</v>
      </c>
      <c r="H9">
        <v>1</v>
      </c>
      <c r="I9">
        <f>DEGREES(ASIN(Research_Window_Table[[#This Row],[X value]]/Research_Window_Table[[#This Row],[Length]]))</f>
        <v>0</v>
      </c>
      <c r="J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9" s="262" t="s">
        <v>180</v>
      </c>
      <c r="R9" s="265">
        <f>IF(ISNUMBER(VLOOKUP("NW",$M$1:$N$16,2,FALSE)),VLOOKUP("NW",$M$1:$N$16,2,FALSE),0)</f>
        <v>0</v>
      </c>
      <c r="S9" s="264">
        <f t="shared" si="0"/>
        <v>0</v>
      </c>
    </row>
    <row r="10" spans="1:19" x14ac:dyDescent="0.3">
      <c r="A10">
        <v>1</v>
      </c>
      <c r="B10">
        <v>2.23</v>
      </c>
      <c r="C10">
        <v>2.17</v>
      </c>
      <c r="D10">
        <f>Research_Window_Table[[#This Row],[Width]]*Research_Window_Table[[#This Row],[Height]]</f>
        <v>4.8391000000000002</v>
      </c>
      <c r="E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">
        <v>0</v>
      </c>
      <c r="G10">
        <v>1</v>
      </c>
      <c r="H10">
        <v>1</v>
      </c>
      <c r="I10">
        <f>DEGREES(ASIN(Research_Window_Table[[#This Row],[X value]]/Research_Window_Table[[#This Row],[Length]]))</f>
        <v>0</v>
      </c>
      <c r="J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0" s="1"/>
      <c r="S10" s="1"/>
    </row>
    <row r="11" spans="1:19" x14ac:dyDescent="0.3">
      <c r="A11">
        <v>1</v>
      </c>
      <c r="B11">
        <v>2.23</v>
      </c>
      <c r="C11">
        <v>2.17</v>
      </c>
      <c r="D11">
        <f>Research_Window_Table[[#This Row],[Width]]*Research_Window_Table[[#This Row],[Height]]</f>
        <v>4.8391000000000002</v>
      </c>
      <c r="E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1">
        <v>0</v>
      </c>
      <c r="G11">
        <v>1</v>
      </c>
      <c r="H11">
        <v>1</v>
      </c>
      <c r="I11">
        <f>DEGREES(ASIN(Research_Window_Table[[#This Row],[X value]]/Research_Window_Table[[#This Row],[Length]]))</f>
        <v>0</v>
      </c>
      <c r="J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1" s="263" t="s">
        <v>303</v>
      </c>
      <c r="R11" s="264">
        <f>SUM(R2:R9)</f>
        <v>1222.4807999999991</v>
      </c>
      <c r="S11" s="264">
        <f>SUM(S2:S9)</f>
        <v>13158.783331199988</v>
      </c>
    </row>
    <row r="12" spans="1:19" x14ac:dyDescent="0.3">
      <c r="A12">
        <v>1</v>
      </c>
      <c r="B12">
        <v>2.23</v>
      </c>
      <c r="C12">
        <v>2.17</v>
      </c>
      <c r="D12">
        <f>Research_Window_Table[[#This Row],[Width]]*Research_Window_Table[[#This Row],[Height]]</f>
        <v>4.8391000000000002</v>
      </c>
      <c r="E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2">
        <v>0</v>
      </c>
      <c r="G12">
        <v>1</v>
      </c>
      <c r="H12">
        <v>1</v>
      </c>
      <c r="I12">
        <f>DEGREES(ASIN(Research_Window_Table[[#This Row],[X value]]/Research_Window_Table[[#This Row],[Length]]))</f>
        <v>0</v>
      </c>
      <c r="J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R12" s="1"/>
      <c r="S12" s="1"/>
    </row>
    <row r="13" spans="1:19" x14ac:dyDescent="0.3">
      <c r="A13">
        <v>1</v>
      </c>
      <c r="B13">
        <v>2.23</v>
      </c>
      <c r="C13">
        <v>2.17</v>
      </c>
      <c r="D13">
        <f>Research_Window_Table[[#This Row],[Width]]*Research_Window_Table[[#This Row],[Height]]</f>
        <v>4.8391000000000002</v>
      </c>
      <c r="E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">
        <v>0</v>
      </c>
      <c r="G13">
        <v>1</v>
      </c>
      <c r="H13">
        <v>1</v>
      </c>
      <c r="I13">
        <f>DEGREES(ASIN(Research_Window_Table[[#This Row],[X value]]/Research_Window_Table[[#This Row],[Length]]))</f>
        <v>0</v>
      </c>
      <c r="J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  <c r="Q13" s="263" t="s">
        <v>305</v>
      </c>
      <c r="R13" s="264">
        <f>SUM(Research_Window_Table[Count])</f>
        <v>347</v>
      </c>
      <c r="S13" s="1"/>
    </row>
    <row r="14" spans="1:19" x14ac:dyDescent="0.3">
      <c r="A14">
        <v>1</v>
      </c>
      <c r="B14">
        <v>2.23</v>
      </c>
      <c r="C14">
        <v>2.17</v>
      </c>
      <c r="D14">
        <f>Research_Window_Table[[#This Row],[Width]]*Research_Window_Table[[#This Row],[Height]]</f>
        <v>4.8391000000000002</v>
      </c>
      <c r="E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">
        <v>0</v>
      </c>
      <c r="G14">
        <v>1</v>
      </c>
      <c r="H14">
        <v>1</v>
      </c>
      <c r="I14">
        <f>DEGREES(ASIN(Research_Window_Table[[#This Row],[X value]]/Research_Window_Table[[#This Row],[Length]]))</f>
        <v>0</v>
      </c>
      <c r="J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5" spans="1:19" x14ac:dyDescent="0.3">
      <c r="A15">
        <v>1</v>
      </c>
      <c r="B15">
        <v>2.23</v>
      </c>
      <c r="C15">
        <v>2.17</v>
      </c>
      <c r="D15">
        <f>Research_Window_Table[[#This Row],[Width]]*Research_Window_Table[[#This Row],[Height]]</f>
        <v>4.8391000000000002</v>
      </c>
      <c r="E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">
        <v>-1</v>
      </c>
      <c r="G15">
        <v>0</v>
      </c>
      <c r="H15">
        <v>1</v>
      </c>
      <c r="I15">
        <f>DEGREES(ASIN(Research_Window_Table[[#This Row],[X value]]/Research_Window_Table[[#This Row],[Length]]))</f>
        <v>-90</v>
      </c>
      <c r="J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6" spans="1:19" x14ac:dyDescent="0.3">
      <c r="A16">
        <v>1</v>
      </c>
      <c r="B16">
        <v>1.43</v>
      </c>
      <c r="C16">
        <v>1.19</v>
      </c>
      <c r="D16">
        <f>Research_Window_Table[[#This Row],[Width]]*Research_Window_Table[[#This Row],[Height]]</f>
        <v>1.7016999999999998</v>
      </c>
      <c r="E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6">
        <v>-1</v>
      </c>
      <c r="G16">
        <v>0</v>
      </c>
      <c r="H16">
        <v>1</v>
      </c>
      <c r="I16">
        <f>DEGREES(ASIN(Research_Window_Table[[#This Row],[X value]]/Research_Window_Table[[#This Row],[Length]]))</f>
        <v>-90</v>
      </c>
      <c r="J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7" spans="1:10" x14ac:dyDescent="0.3">
      <c r="A17">
        <v>1</v>
      </c>
      <c r="B17">
        <v>2.23</v>
      </c>
      <c r="C17">
        <v>2.17</v>
      </c>
      <c r="D17">
        <f>Research_Window_Table[[#This Row],[Width]]*Research_Window_Table[[#This Row],[Height]]</f>
        <v>4.8391000000000002</v>
      </c>
      <c r="E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7">
        <v>1</v>
      </c>
      <c r="G17">
        <v>0</v>
      </c>
      <c r="H17">
        <v>1</v>
      </c>
      <c r="I17">
        <f>DEGREES(ASIN(Research_Window_Table[[#This Row],[X value]]/Research_Window_Table[[#This Row],[Length]]))</f>
        <v>90</v>
      </c>
      <c r="J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" spans="1:10" x14ac:dyDescent="0.3">
      <c r="A18">
        <v>1</v>
      </c>
      <c r="B18">
        <v>2.23</v>
      </c>
      <c r="C18">
        <v>2.17</v>
      </c>
      <c r="D18">
        <f>Research_Window_Table[[#This Row],[Width]]*Research_Window_Table[[#This Row],[Height]]</f>
        <v>4.8391000000000002</v>
      </c>
      <c r="E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">
        <v>1</v>
      </c>
      <c r="G18">
        <v>0</v>
      </c>
      <c r="H18">
        <v>1</v>
      </c>
      <c r="I18">
        <f>DEGREES(ASIN(Research_Window_Table[[#This Row],[X value]]/Research_Window_Table[[#This Row],[Length]]))</f>
        <v>90</v>
      </c>
      <c r="J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9" spans="1:10" x14ac:dyDescent="0.3">
      <c r="A19">
        <v>1</v>
      </c>
      <c r="B19">
        <v>2.23</v>
      </c>
      <c r="C19">
        <v>2.17</v>
      </c>
      <c r="D19">
        <f>Research_Window_Table[[#This Row],[Width]]*Research_Window_Table[[#This Row],[Height]]</f>
        <v>4.8391000000000002</v>
      </c>
      <c r="E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9">
        <v>1</v>
      </c>
      <c r="G19">
        <v>0</v>
      </c>
      <c r="H19">
        <v>1</v>
      </c>
      <c r="I19">
        <f>DEGREES(ASIN(Research_Window_Table[[#This Row],[X value]]/Research_Window_Table[[#This Row],[Length]]))</f>
        <v>90</v>
      </c>
      <c r="J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0" spans="1:10" x14ac:dyDescent="0.3">
      <c r="A20">
        <v>1</v>
      </c>
      <c r="B20">
        <v>2.23</v>
      </c>
      <c r="C20">
        <v>2.17</v>
      </c>
      <c r="D20">
        <f>Research_Window_Table[[#This Row],[Width]]*Research_Window_Table[[#This Row],[Height]]</f>
        <v>4.8391000000000002</v>
      </c>
      <c r="E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0">
        <v>1</v>
      </c>
      <c r="G20">
        <v>0</v>
      </c>
      <c r="H20">
        <v>1</v>
      </c>
      <c r="I20">
        <f>DEGREES(ASIN(Research_Window_Table[[#This Row],[X value]]/Research_Window_Table[[#This Row],[Length]]))</f>
        <v>90</v>
      </c>
      <c r="J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1" spans="1:10" x14ac:dyDescent="0.3">
      <c r="A21">
        <v>1</v>
      </c>
      <c r="B21">
        <v>1.43</v>
      </c>
      <c r="C21">
        <v>1.19</v>
      </c>
      <c r="D21">
        <f>Research_Window_Table[[#This Row],[Width]]*Research_Window_Table[[#This Row],[Height]]</f>
        <v>1.7016999999999998</v>
      </c>
      <c r="E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">
        <v>-1</v>
      </c>
      <c r="G21">
        <v>0</v>
      </c>
      <c r="H21">
        <v>1</v>
      </c>
      <c r="I21">
        <f>DEGREES(ASIN(Research_Window_Table[[#This Row],[X value]]/Research_Window_Table[[#This Row],[Length]]))</f>
        <v>-90</v>
      </c>
      <c r="J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" spans="1:10" x14ac:dyDescent="0.3">
      <c r="A22">
        <v>1</v>
      </c>
      <c r="B22">
        <v>1.43</v>
      </c>
      <c r="C22">
        <v>1.19</v>
      </c>
      <c r="D22">
        <f>Research_Window_Table[[#This Row],[Width]]*Research_Window_Table[[#This Row],[Height]]</f>
        <v>1.7016999999999998</v>
      </c>
      <c r="E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">
        <v>-1</v>
      </c>
      <c r="G22">
        <v>0</v>
      </c>
      <c r="H22">
        <v>1</v>
      </c>
      <c r="I22">
        <f>DEGREES(ASIN(Research_Window_Table[[#This Row],[X value]]/Research_Window_Table[[#This Row],[Length]]))</f>
        <v>-90</v>
      </c>
      <c r="J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3" spans="1:10" x14ac:dyDescent="0.3">
      <c r="A23">
        <v>1</v>
      </c>
      <c r="B23">
        <v>1.43</v>
      </c>
      <c r="C23">
        <v>1.19</v>
      </c>
      <c r="D23">
        <f>Research_Window_Table[[#This Row],[Width]]*Research_Window_Table[[#This Row],[Height]]</f>
        <v>1.7016999999999998</v>
      </c>
      <c r="E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3">
        <v>-1</v>
      </c>
      <c r="G23">
        <v>0</v>
      </c>
      <c r="H23">
        <v>1</v>
      </c>
      <c r="I23">
        <f>DEGREES(ASIN(Research_Window_Table[[#This Row],[X value]]/Research_Window_Table[[#This Row],[Length]]))</f>
        <v>-90</v>
      </c>
      <c r="J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4" spans="1:10" x14ac:dyDescent="0.3">
      <c r="A24">
        <v>1</v>
      </c>
      <c r="B24">
        <v>2</v>
      </c>
      <c r="C24">
        <v>2.2000000000000002</v>
      </c>
      <c r="D24">
        <f>Research_Window_Table[[#This Row],[Width]]*Research_Window_Table[[#This Row],[Height]]</f>
        <v>4.4000000000000004</v>
      </c>
      <c r="E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">
        <v>0</v>
      </c>
      <c r="G24">
        <v>1</v>
      </c>
      <c r="H24">
        <v>1</v>
      </c>
      <c r="I24">
        <f>DEGREES(ASIN(Research_Window_Table[[#This Row],[X value]]/Research_Window_Table[[#This Row],[Length]]))</f>
        <v>0</v>
      </c>
      <c r="J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" spans="1:10" x14ac:dyDescent="0.3">
      <c r="A25">
        <v>1</v>
      </c>
      <c r="B25">
        <v>2.23</v>
      </c>
      <c r="C25">
        <v>2.17</v>
      </c>
      <c r="D25">
        <f>Research_Window_Table[[#This Row],[Width]]*Research_Window_Table[[#This Row],[Height]]</f>
        <v>4.8391000000000002</v>
      </c>
      <c r="E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">
        <v>1</v>
      </c>
      <c r="G25">
        <v>0</v>
      </c>
      <c r="H25">
        <v>1</v>
      </c>
      <c r="I25">
        <f>DEGREES(ASIN(Research_Window_Table[[#This Row],[X value]]/Research_Window_Table[[#This Row],[Length]]))</f>
        <v>90</v>
      </c>
      <c r="J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" spans="1:10" x14ac:dyDescent="0.3">
      <c r="A26">
        <v>1</v>
      </c>
      <c r="B26">
        <v>2.23</v>
      </c>
      <c r="C26">
        <v>2.17</v>
      </c>
      <c r="D26">
        <f>Research_Window_Table[[#This Row],[Width]]*Research_Window_Table[[#This Row],[Height]]</f>
        <v>4.8391000000000002</v>
      </c>
      <c r="E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6">
        <v>1</v>
      </c>
      <c r="G26">
        <v>0</v>
      </c>
      <c r="H26">
        <v>1</v>
      </c>
      <c r="I26">
        <f>DEGREES(ASIN(Research_Window_Table[[#This Row],[X value]]/Research_Window_Table[[#This Row],[Length]]))</f>
        <v>90</v>
      </c>
      <c r="J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7" spans="1:10" x14ac:dyDescent="0.3">
      <c r="A27">
        <v>1</v>
      </c>
      <c r="B27">
        <v>2.23</v>
      </c>
      <c r="C27">
        <v>2.17</v>
      </c>
      <c r="D27">
        <f>Research_Window_Table[[#This Row],[Width]]*Research_Window_Table[[#This Row],[Height]]</f>
        <v>4.8391000000000002</v>
      </c>
      <c r="E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7">
        <v>1</v>
      </c>
      <c r="G27">
        <v>0</v>
      </c>
      <c r="H27">
        <v>1</v>
      </c>
      <c r="I27">
        <f>DEGREES(ASIN(Research_Window_Table[[#This Row],[X value]]/Research_Window_Table[[#This Row],[Length]]))</f>
        <v>90</v>
      </c>
      <c r="J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8" spans="1:10" x14ac:dyDescent="0.3">
      <c r="A28">
        <v>1</v>
      </c>
      <c r="B28">
        <v>2.23</v>
      </c>
      <c r="C28">
        <v>2.17</v>
      </c>
      <c r="D28">
        <f>Research_Window_Table[[#This Row],[Width]]*Research_Window_Table[[#This Row],[Height]]</f>
        <v>4.8391000000000002</v>
      </c>
      <c r="E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8">
        <v>1</v>
      </c>
      <c r="G28">
        <v>0</v>
      </c>
      <c r="H28">
        <v>1</v>
      </c>
      <c r="I28">
        <f>DEGREES(ASIN(Research_Window_Table[[#This Row],[X value]]/Research_Window_Table[[#This Row],[Length]]))</f>
        <v>90</v>
      </c>
      <c r="J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" spans="1:10" x14ac:dyDescent="0.3">
      <c r="A29">
        <v>1</v>
      </c>
      <c r="B29">
        <v>2.23</v>
      </c>
      <c r="C29">
        <v>2.17</v>
      </c>
      <c r="D29">
        <f>Research_Window_Table[[#This Row],[Width]]*Research_Window_Table[[#This Row],[Height]]</f>
        <v>4.8391000000000002</v>
      </c>
      <c r="E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">
        <v>-1</v>
      </c>
      <c r="G29">
        <v>0</v>
      </c>
      <c r="H29">
        <v>1</v>
      </c>
      <c r="I29">
        <f>DEGREES(ASIN(Research_Window_Table[[#This Row],[X value]]/Research_Window_Table[[#This Row],[Length]]))</f>
        <v>-90</v>
      </c>
      <c r="J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0" spans="1:10" x14ac:dyDescent="0.3">
      <c r="A30">
        <v>1</v>
      </c>
      <c r="B30">
        <v>2.23</v>
      </c>
      <c r="C30">
        <v>2.17</v>
      </c>
      <c r="D30">
        <f>Research_Window_Table[[#This Row],[Width]]*Research_Window_Table[[#This Row],[Height]]</f>
        <v>4.8391000000000002</v>
      </c>
      <c r="E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0">
        <v>-1</v>
      </c>
      <c r="G30">
        <v>0</v>
      </c>
      <c r="H30">
        <v>1</v>
      </c>
      <c r="I30">
        <f>DEGREES(ASIN(Research_Window_Table[[#This Row],[X value]]/Research_Window_Table[[#This Row],[Length]]))</f>
        <v>-90</v>
      </c>
      <c r="J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1" spans="1:10" x14ac:dyDescent="0.3">
      <c r="A31">
        <v>1</v>
      </c>
      <c r="B31">
        <v>3</v>
      </c>
      <c r="C31">
        <v>2.2000000000000002</v>
      </c>
      <c r="D31">
        <f>Research_Window_Table[[#This Row],[Width]]*Research_Window_Table[[#This Row],[Height]]</f>
        <v>6.6000000000000005</v>
      </c>
      <c r="E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">
        <v>0</v>
      </c>
      <c r="G31">
        <v>1</v>
      </c>
      <c r="H31">
        <v>1</v>
      </c>
      <c r="I31">
        <f>DEGREES(ASIN(Research_Window_Table[[#This Row],[X value]]/Research_Window_Table[[#This Row],[Length]]))</f>
        <v>0</v>
      </c>
      <c r="J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" spans="1:10" x14ac:dyDescent="0.3">
      <c r="A32">
        <v>1</v>
      </c>
      <c r="B32">
        <v>3</v>
      </c>
      <c r="C32">
        <v>2.2000000000000002</v>
      </c>
      <c r="D32">
        <f>Research_Window_Table[[#This Row],[Width]]*Research_Window_Table[[#This Row],[Height]]</f>
        <v>6.6000000000000005</v>
      </c>
      <c r="E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">
        <v>0</v>
      </c>
      <c r="G32">
        <v>1</v>
      </c>
      <c r="H32">
        <v>1</v>
      </c>
      <c r="I32">
        <f>DEGREES(ASIN(Research_Window_Table[[#This Row],[X value]]/Research_Window_Table[[#This Row],[Length]]))</f>
        <v>0</v>
      </c>
      <c r="J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3" spans="1:10" x14ac:dyDescent="0.3">
      <c r="A33">
        <v>1</v>
      </c>
      <c r="B33">
        <v>3</v>
      </c>
      <c r="C33">
        <v>2.2000000000000002</v>
      </c>
      <c r="D33">
        <f>Research_Window_Table[[#This Row],[Width]]*Research_Window_Table[[#This Row],[Height]]</f>
        <v>6.6000000000000005</v>
      </c>
      <c r="E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3">
        <v>0</v>
      </c>
      <c r="G33">
        <v>1</v>
      </c>
      <c r="H33">
        <v>1</v>
      </c>
      <c r="I33">
        <f>DEGREES(ASIN(Research_Window_Table[[#This Row],[X value]]/Research_Window_Table[[#This Row],[Length]]))</f>
        <v>0</v>
      </c>
      <c r="J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4" spans="1:10" x14ac:dyDescent="0.3">
      <c r="A34">
        <v>1</v>
      </c>
      <c r="B34">
        <v>3</v>
      </c>
      <c r="C34">
        <v>2.2000000000000002</v>
      </c>
      <c r="D34">
        <f>Research_Window_Table[[#This Row],[Width]]*Research_Window_Table[[#This Row],[Height]]</f>
        <v>6.6000000000000005</v>
      </c>
      <c r="E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4">
        <v>0</v>
      </c>
      <c r="G34">
        <v>1</v>
      </c>
      <c r="H34">
        <v>1</v>
      </c>
      <c r="I34">
        <f>DEGREES(ASIN(Research_Window_Table[[#This Row],[X value]]/Research_Window_Table[[#This Row],[Length]]))</f>
        <v>0</v>
      </c>
      <c r="J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5" spans="1:10" x14ac:dyDescent="0.3">
      <c r="A35">
        <v>1</v>
      </c>
      <c r="B35">
        <v>3</v>
      </c>
      <c r="C35">
        <v>2.2000000000000002</v>
      </c>
      <c r="D35">
        <f>Research_Window_Table[[#This Row],[Width]]*Research_Window_Table[[#This Row],[Height]]</f>
        <v>6.6000000000000005</v>
      </c>
      <c r="E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5">
        <v>0</v>
      </c>
      <c r="G35">
        <v>1</v>
      </c>
      <c r="H35">
        <v>1</v>
      </c>
      <c r="I35">
        <f>DEGREES(ASIN(Research_Window_Table[[#This Row],[X value]]/Research_Window_Table[[#This Row],[Length]]))</f>
        <v>0</v>
      </c>
      <c r="J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6" spans="1:10" x14ac:dyDescent="0.3">
      <c r="A36">
        <v>1</v>
      </c>
      <c r="B36">
        <v>3</v>
      </c>
      <c r="C36">
        <v>2.2000000000000002</v>
      </c>
      <c r="D36">
        <f>Research_Window_Table[[#This Row],[Width]]*Research_Window_Table[[#This Row],[Height]]</f>
        <v>6.6000000000000005</v>
      </c>
      <c r="E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6">
        <v>0</v>
      </c>
      <c r="G36">
        <v>1</v>
      </c>
      <c r="H36">
        <v>1</v>
      </c>
      <c r="I36">
        <f>DEGREES(ASIN(Research_Window_Table[[#This Row],[X value]]/Research_Window_Table[[#This Row],[Length]]))</f>
        <v>0</v>
      </c>
      <c r="J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7" spans="1:10" x14ac:dyDescent="0.3">
      <c r="A37">
        <v>1</v>
      </c>
      <c r="B37">
        <v>3</v>
      </c>
      <c r="C37">
        <v>2.2000000000000002</v>
      </c>
      <c r="D37">
        <f>Research_Window_Table[[#This Row],[Width]]*Research_Window_Table[[#This Row],[Height]]</f>
        <v>6.6000000000000005</v>
      </c>
      <c r="E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7">
        <v>0</v>
      </c>
      <c r="G37">
        <v>-1</v>
      </c>
      <c r="H37">
        <v>1</v>
      </c>
      <c r="I37">
        <f>DEGREES(ASIN(Research_Window_Table[[#This Row],[X value]]/Research_Window_Table[[#This Row],[Length]]))</f>
        <v>0</v>
      </c>
      <c r="J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8" spans="1:10" x14ac:dyDescent="0.3">
      <c r="A38">
        <v>1</v>
      </c>
      <c r="B38">
        <v>3</v>
      </c>
      <c r="C38">
        <v>2.2000000000000002</v>
      </c>
      <c r="D38">
        <f>Research_Window_Table[[#This Row],[Width]]*Research_Window_Table[[#This Row],[Height]]</f>
        <v>6.6000000000000005</v>
      </c>
      <c r="E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8">
        <v>0</v>
      </c>
      <c r="G38">
        <v>-1</v>
      </c>
      <c r="H38">
        <v>1</v>
      </c>
      <c r="I38">
        <f>DEGREES(ASIN(Research_Window_Table[[#This Row],[X value]]/Research_Window_Table[[#This Row],[Length]]))</f>
        <v>0</v>
      </c>
      <c r="J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9" spans="1:10" x14ac:dyDescent="0.3">
      <c r="A39">
        <v>1</v>
      </c>
      <c r="B39">
        <v>3</v>
      </c>
      <c r="C39">
        <v>2.2000000000000002</v>
      </c>
      <c r="D39">
        <f>Research_Window_Table[[#This Row],[Width]]*Research_Window_Table[[#This Row],[Height]]</f>
        <v>6.6000000000000005</v>
      </c>
      <c r="E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9">
        <v>0</v>
      </c>
      <c r="G39">
        <v>-1</v>
      </c>
      <c r="H39">
        <v>1</v>
      </c>
      <c r="I39">
        <f>DEGREES(ASIN(Research_Window_Table[[#This Row],[X value]]/Research_Window_Table[[#This Row],[Length]]))</f>
        <v>0</v>
      </c>
      <c r="J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0" spans="1:10" x14ac:dyDescent="0.3">
      <c r="A40">
        <v>1</v>
      </c>
      <c r="B40">
        <v>3</v>
      </c>
      <c r="C40">
        <v>2.2000000000000002</v>
      </c>
      <c r="D40">
        <f>Research_Window_Table[[#This Row],[Width]]*Research_Window_Table[[#This Row],[Height]]</f>
        <v>6.6000000000000005</v>
      </c>
      <c r="E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0">
        <v>0</v>
      </c>
      <c r="G40">
        <v>-1</v>
      </c>
      <c r="H40">
        <v>1</v>
      </c>
      <c r="I40">
        <f>DEGREES(ASIN(Research_Window_Table[[#This Row],[X value]]/Research_Window_Table[[#This Row],[Length]]))</f>
        <v>0</v>
      </c>
      <c r="J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1" spans="1:10" x14ac:dyDescent="0.3">
      <c r="A41">
        <v>1</v>
      </c>
      <c r="B41">
        <v>3</v>
      </c>
      <c r="C41">
        <v>2.2000000000000002</v>
      </c>
      <c r="D41">
        <f>Research_Window_Table[[#This Row],[Width]]*Research_Window_Table[[#This Row],[Height]]</f>
        <v>6.6000000000000005</v>
      </c>
      <c r="E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1">
        <v>0</v>
      </c>
      <c r="G41">
        <v>-1</v>
      </c>
      <c r="H41">
        <v>1</v>
      </c>
      <c r="I41">
        <f>DEGREES(ASIN(Research_Window_Table[[#This Row],[X value]]/Research_Window_Table[[#This Row],[Length]]))</f>
        <v>0</v>
      </c>
      <c r="J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2" spans="1:10" x14ac:dyDescent="0.3">
      <c r="A42">
        <v>1</v>
      </c>
      <c r="B42">
        <v>3</v>
      </c>
      <c r="C42">
        <v>2.2000000000000002</v>
      </c>
      <c r="D42">
        <f>Research_Window_Table[[#This Row],[Width]]*Research_Window_Table[[#This Row],[Height]]</f>
        <v>6.6000000000000005</v>
      </c>
      <c r="E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2">
        <v>0</v>
      </c>
      <c r="G42">
        <v>-1</v>
      </c>
      <c r="H42">
        <v>1</v>
      </c>
      <c r="I42">
        <f>DEGREES(ASIN(Research_Window_Table[[#This Row],[X value]]/Research_Window_Table[[#This Row],[Length]]))</f>
        <v>0</v>
      </c>
      <c r="J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3" spans="1:10" x14ac:dyDescent="0.3">
      <c r="A43">
        <v>1</v>
      </c>
      <c r="B43">
        <v>3</v>
      </c>
      <c r="C43">
        <v>2.2000000000000002</v>
      </c>
      <c r="D43">
        <f>Research_Window_Table[[#This Row],[Width]]*Research_Window_Table[[#This Row],[Height]]</f>
        <v>6.6000000000000005</v>
      </c>
      <c r="E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3">
        <v>0</v>
      </c>
      <c r="G43">
        <v>-1</v>
      </c>
      <c r="H43">
        <v>1</v>
      </c>
      <c r="I43">
        <f>DEGREES(ASIN(Research_Window_Table[[#This Row],[X value]]/Research_Window_Table[[#This Row],[Length]]))</f>
        <v>0</v>
      </c>
      <c r="J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4" spans="1:10" x14ac:dyDescent="0.3">
      <c r="A44">
        <v>1</v>
      </c>
      <c r="B44">
        <v>3</v>
      </c>
      <c r="C44">
        <v>2.2000000000000002</v>
      </c>
      <c r="D44">
        <f>Research_Window_Table[[#This Row],[Width]]*Research_Window_Table[[#This Row],[Height]]</f>
        <v>6.6000000000000005</v>
      </c>
      <c r="E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4">
        <v>0</v>
      </c>
      <c r="G44">
        <v>-1</v>
      </c>
      <c r="H44">
        <v>1</v>
      </c>
      <c r="I44">
        <f>DEGREES(ASIN(Research_Window_Table[[#This Row],[X value]]/Research_Window_Table[[#This Row],[Length]]))</f>
        <v>0</v>
      </c>
      <c r="J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5" spans="1:10" x14ac:dyDescent="0.3">
      <c r="A45">
        <v>1</v>
      </c>
      <c r="B45">
        <v>2</v>
      </c>
      <c r="C45">
        <v>2.2000000000000002</v>
      </c>
      <c r="D45">
        <f>Research_Window_Table[[#This Row],[Width]]*Research_Window_Table[[#This Row],[Height]]</f>
        <v>4.4000000000000004</v>
      </c>
      <c r="E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5">
        <v>0</v>
      </c>
      <c r="G45">
        <v>-1</v>
      </c>
      <c r="H45">
        <v>1</v>
      </c>
      <c r="I45">
        <f>DEGREES(ASIN(Research_Window_Table[[#This Row],[X value]]/Research_Window_Table[[#This Row],[Length]]))</f>
        <v>0</v>
      </c>
      <c r="J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6" spans="1:10" x14ac:dyDescent="0.3">
      <c r="A46">
        <v>1</v>
      </c>
      <c r="B46">
        <v>2</v>
      </c>
      <c r="C46">
        <v>2.2000000000000002</v>
      </c>
      <c r="D46">
        <f>Research_Window_Table[[#This Row],[Width]]*Research_Window_Table[[#This Row],[Height]]</f>
        <v>4.4000000000000004</v>
      </c>
      <c r="E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6">
        <v>0</v>
      </c>
      <c r="G46">
        <v>-1</v>
      </c>
      <c r="H46">
        <v>1</v>
      </c>
      <c r="I46">
        <f>DEGREES(ASIN(Research_Window_Table[[#This Row],[X value]]/Research_Window_Table[[#This Row],[Length]]))</f>
        <v>0</v>
      </c>
      <c r="J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7" spans="1:10" x14ac:dyDescent="0.3">
      <c r="A47">
        <v>1</v>
      </c>
      <c r="B47">
        <v>1.43</v>
      </c>
      <c r="C47">
        <v>1.19</v>
      </c>
      <c r="D47">
        <f>Research_Window_Table[[#This Row],[Width]]*Research_Window_Table[[#This Row],[Height]]</f>
        <v>1.7016999999999998</v>
      </c>
      <c r="E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7">
        <v>0</v>
      </c>
      <c r="G47">
        <v>-1</v>
      </c>
      <c r="H47">
        <v>1</v>
      </c>
      <c r="I47">
        <f>DEGREES(ASIN(Research_Window_Table[[#This Row],[X value]]/Research_Window_Table[[#This Row],[Length]]))</f>
        <v>0</v>
      </c>
      <c r="J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8" spans="1:10" x14ac:dyDescent="0.3">
      <c r="A48">
        <v>1</v>
      </c>
      <c r="B48">
        <v>1.43</v>
      </c>
      <c r="C48">
        <v>1.19</v>
      </c>
      <c r="D48">
        <f>Research_Window_Table[[#This Row],[Width]]*Research_Window_Table[[#This Row],[Height]]</f>
        <v>1.7016999999999998</v>
      </c>
      <c r="E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8">
        <v>0</v>
      </c>
      <c r="G48">
        <v>-1</v>
      </c>
      <c r="H48">
        <v>1</v>
      </c>
      <c r="I48">
        <f>DEGREES(ASIN(Research_Window_Table[[#This Row],[X value]]/Research_Window_Table[[#This Row],[Length]]))</f>
        <v>0</v>
      </c>
      <c r="J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49" spans="1:10" x14ac:dyDescent="0.3">
      <c r="A49">
        <v>1</v>
      </c>
      <c r="B49">
        <v>1.43</v>
      </c>
      <c r="C49">
        <v>1.19</v>
      </c>
      <c r="D49">
        <f>Research_Window_Table[[#This Row],[Width]]*Research_Window_Table[[#This Row],[Height]]</f>
        <v>1.7016999999999998</v>
      </c>
      <c r="E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49">
        <v>0</v>
      </c>
      <c r="G49">
        <v>-1</v>
      </c>
      <c r="H49">
        <v>1</v>
      </c>
      <c r="I49">
        <f>DEGREES(ASIN(Research_Window_Table[[#This Row],[X value]]/Research_Window_Table[[#This Row],[Length]]))</f>
        <v>0</v>
      </c>
      <c r="J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0" spans="1:10" x14ac:dyDescent="0.3">
      <c r="A50">
        <v>1</v>
      </c>
      <c r="B50">
        <v>1.43</v>
      </c>
      <c r="C50">
        <v>1.19</v>
      </c>
      <c r="D50">
        <f>Research_Window_Table[[#This Row],[Width]]*Research_Window_Table[[#This Row],[Height]]</f>
        <v>1.7016999999999998</v>
      </c>
      <c r="E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0">
        <v>0</v>
      </c>
      <c r="G50">
        <v>-1</v>
      </c>
      <c r="H50">
        <v>1</v>
      </c>
      <c r="I50">
        <f>DEGREES(ASIN(Research_Window_Table[[#This Row],[X value]]/Research_Window_Table[[#This Row],[Length]]))</f>
        <v>0</v>
      </c>
      <c r="J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1" spans="1:10" x14ac:dyDescent="0.3">
      <c r="A51">
        <v>1</v>
      </c>
      <c r="B51">
        <v>1.43</v>
      </c>
      <c r="C51">
        <v>1.19</v>
      </c>
      <c r="D51">
        <f>Research_Window_Table[[#This Row],[Width]]*Research_Window_Table[[#This Row],[Height]]</f>
        <v>1.7016999999999998</v>
      </c>
      <c r="E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1">
        <v>0</v>
      </c>
      <c r="G51">
        <v>-1</v>
      </c>
      <c r="H51">
        <v>1</v>
      </c>
      <c r="I51">
        <f>DEGREES(ASIN(Research_Window_Table[[#This Row],[X value]]/Research_Window_Table[[#This Row],[Length]]))</f>
        <v>0</v>
      </c>
      <c r="J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2" spans="1:10" x14ac:dyDescent="0.3">
      <c r="A52">
        <v>1</v>
      </c>
      <c r="B52">
        <v>1.43</v>
      </c>
      <c r="C52">
        <v>1.19</v>
      </c>
      <c r="D52">
        <f>Research_Window_Table[[#This Row],[Width]]*Research_Window_Table[[#This Row],[Height]]</f>
        <v>1.7016999999999998</v>
      </c>
      <c r="E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2">
        <v>0</v>
      </c>
      <c r="G52">
        <v>-1</v>
      </c>
      <c r="H52">
        <v>1</v>
      </c>
      <c r="I52">
        <f>DEGREES(ASIN(Research_Window_Table[[#This Row],[X value]]/Research_Window_Table[[#This Row],[Length]]))</f>
        <v>0</v>
      </c>
      <c r="J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3" spans="1:10" x14ac:dyDescent="0.3">
      <c r="A53">
        <v>1</v>
      </c>
      <c r="B53">
        <v>1.43</v>
      </c>
      <c r="C53">
        <v>1.19</v>
      </c>
      <c r="D53">
        <f>Research_Window_Table[[#This Row],[Width]]*Research_Window_Table[[#This Row],[Height]]</f>
        <v>1.7016999999999998</v>
      </c>
      <c r="E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3">
        <v>0</v>
      </c>
      <c r="G53">
        <v>-1</v>
      </c>
      <c r="H53">
        <v>1</v>
      </c>
      <c r="I53">
        <f>DEGREES(ASIN(Research_Window_Table[[#This Row],[X value]]/Research_Window_Table[[#This Row],[Length]]))</f>
        <v>0</v>
      </c>
      <c r="J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4" spans="1:10" x14ac:dyDescent="0.3">
      <c r="A54">
        <v>1</v>
      </c>
      <c r="B54">
        <v>1.43</v>
      </c>
      <c r="C54">
        <v>1.19</v>
      </c>
      <c r="D54">
        <f>Research_Window_Table[[#This Row],[Width]]*Research_Window_Table[[#This Row],[Height]]</f>
        <v>1.7016999999999998</v>
      </c>
      <c r="E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4">
        <v>0</v>
      </c>
      <c r="G54">
        <v>-1</v>
      </c>
      <c r="H54">
        <v>1</v>
      </c>
      <c r="I54">
        <f>DEGREES(ASIN(Research_Window_Table[[#This Row],[X value]]/Research_Window_Table[[#This Row],[Length]]))</f>
        <v>0</v>
      </c>
      <c r="J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5" spans="1:10" x14ac:dyDescent="0.3">
      <c r="A55">
        <v>1</v>
      </c>
      <c r="B55">
        <v>2.23</v>
      </c>
      <c r="C55">
        <v>2.17</v>
      </c>
      <c r="D55">
        <f>Research_Window_Table[[#This Row],[Width]]*Research_Window_Table[[#This Row],[Height]]</f>
        <v>4.8391000000000002</v>
      </c>
      <c r="E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5">
        <v>0</v>
      </c>
      <c r="G55">
        <v>-1</v>
      </c>
      <c r="H55">
        <v>1</v>
      </c>
      <c r="I55">
        <f>DEGREES(ASIN(Research_Window_Table[[#This Row],[X value]]/Research_Window_Table[[#This Row],[Length]]))</f>
        <v>0</v>
      </c>
      <c r="J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6" spans="1:10" x14ac:dyDescent="0.3">
      <c r="A56">
        <v>1</v>
      </c>
      <c r="B56">
        <v>2.23</v>
      </c>
      <c r="C56">
        <v>2.17</v>
      </c>
      <c r="D56">
        <f>Research_Window_Table[[#This Row],[Width]]*Research_Window_Table[[#This Row],[Height]]</f>
        <v>4.8391000000000002</v>
      </c>
      <c r="E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6">
        <v>0</v>
      </c>
      <c r="G56">
        <v>-1</v>
      </c>
      <c r="H56">
        <v>1</v>
      </c>
      <c r="I56">
        <f>DEGREES(ASIN(Research_Window_Table[[#This Row],[X value]]/Research_Window_Table[[#This Row],[Length]]))</f>
        <v>0</v>
      </c>
      <c r="J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7" spans="1:10" x14ac:dyDescent="0.3">
      <c r="A57">
        <v>1</v>
      </c>
      <c r="B57">
        <v>2.23</v>
      </c>
      <c r="C57">
        <v>2.17</v>
      </c>
      <c r="D57">
        <f>Research_Window_Table[[#This Row],[Width]]*Research_Window_Table[[#This Row],[Height]]</f>
        <v>4.8391000000000002</v>
      </c>
      <c r="E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7">
        <v>0</v>
      </c>
      <c r="G57">
        <v>-1</v>
      </c>
      <c r="H57">
        <v>1</v>
      </c>
      <c r="I57">
        <f>DEGREES(ASIN(Research_Window_Table[[#This Row],[X value]]/Research_Window_Table[[#This Row],[Length]]))</f>
        <v>0</v>
      </c>
      <c r="J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8" spans="1:10" x14ac:dyDescent="0.3">
      <c r="A58">
        <v>1</v>
      </c>
      <c r="B58">
        <v>2.23</v>
      </c>
      <c r="C58">
        <v>2.17</v>
      </c>
      <c r="D58">
        <f>Research_Window_Table[[#This Row],[Width]]*Research_Window_Table[[#This Row],[Height]]</f>
        <v>4.8391000000000002</v>
      </c>
      <c r="E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8">
        <v>0</v>
      </c>
      <c r="G58">
        <v>-1</v>
      </c>
      <c r="H58">
        <v>1</v>
      </c>
      <c r="I58">
        <f>DEGREES(ASIN(Research_Window_Table[[#This Row],[X value]]/Research_Window_Table[[#This Row],[Length]]))</f>
        <v>0</v>
      </c>
      <c r="J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59" spans="1:10" x14ac:dyDescent="0.3">
      <c r="A59">
        <v>1</v>
      </c>
      <c r="B59">
        <v>2.23</v>
      </c>
      <c r="C59">
        <v>2.17</v>
      </c>
      <c r="D59">
        <f>Research_Window_Table[[#This Row],[Width]]*Research_Window_Table[[#This Row],[Height]]</f>
        <v>4.8391000000000002</v>
      </c>
      <c r="E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59">
        <v>0</v>
      </c>
      <c r="G59">
        <v>-1</v>
      </c>
      <c r="H59">
        <v>1</v>
      </c>
      <c r="I59">
        <f>DEGREES(ASIN(Research_Window_Table[[#This Row],[X value]]/Research_Window_Table[[#This Row],[Length]]))</f>
        <v>0</v>
      </c>
      <c r="J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0" spans="1:10" x14ac:dyDescent="0.3">
      <c r="A60">
        <v>1</v>
      </c>
      <c r="B60">
        <v>2.23</v>
      </c>
      <c r="C60">
        <v>2.17</v>
      </c>
      <c r="D60">
        <f>Research_Window_Table[[#This Row],[Width]]*Research_Window_Table[[#This Row],[Height]]</f>
        <v>4.8391000000000002</v>
      </c>
      <c r="E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60">
        <v>0</v>
      </c>
      <c r="G60">
        <v>-1</v>
      </c>
      <c r="H60">
        <v>1</v>
      </c>
      <c r="I60">
        <f>DEGREES(ASIN(Research_Window_Table[[#This Row],[X value]]/Research_Window_Table[[#This Row],[Length]]))</f>
        <v>0</v>
      </c>
      <c r="J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61" spans="1:10" x14ac:dyDescent="0.3">
      <c r="A61">
        <v>1</v>
      </c>
      <c r="B61">
        <v>1.43</v>
      </c>
      <c r="C61">
        <v>1.19</v>
      </c>
      <c r="D61">
        <f>Research_Window_Table[[#This Row],[Width]]*Research_Window_Table[[#This Row],[Height]]</f>
        <v>1.7016999999999998</v>
      </c>
      <c r="E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1">
        <v>0</v>
      </c>
      <c r="G61">
        <v>1</v>
      </c>
      <c r="H61">
        <v>1</v>
      </c>
      <c r="I61">
        <f>DEGREES(ASIN(Research_Window_Table[[#This Row],[X value]]/Research_Window_Table[[#This Row],[Length]]))</f>
        <v>0</v>
      </c>
      <c r="J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2" spans="1:10" x14ac:dyDescent="0.3">
      <c r="A62">
        <v>1</v>
      </c>
      <c r="B62">
        <v>1.43</v>
      </c>
      <c r="C62">
        <v>1.19</v>
      </c>
      <c r="D62">
        <f>Research_Window_Table[[#This Row],[Width]]*Research_Window_Table[[#This Row],[Height]]</f>
        <v>1.7016999999999998</v>
      </c>
      <c r="E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2">
        <v>0</v>
      </c>
      <c r="G62">
        <v>1</v>
      </c>
      <c r="H62">
        <v>1</v>
      </c>
      <c r="I62">
        <f>DEGREES(ASIN(Research_Window_Table[[#This Row],[X value]]/Research_Window_Table[[#This Row],[Length]]))</f>
        <v>0</v>
      </c>
      <c r="J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3" spans="1:10" x14ac:dyDescent="0.3">
      <c r="A63">
        <v>1</v>
      </c>
      <c r="B63">
        <v>1.43</v>
      </c>
      <c r="C63">
        <v>1.19</v>
      </c>
      <c r="D63">
        <f>Research_Window_Table[[#This Row],[Width]]*Research_Window_Table[[#This Row],[Height]]</f>
        <v>1.7016999999999998</v>
      </c>
      <c r="E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3">
        <v>0</v>
      </c>
      <c r="G63">
        <v>1</v>
      </c>
      <c r="H63">
        <v>1</v>
      </c>
      <c r="I63">
        <f>DEGREES(ASIN(Research_Window_Table[[#This Row],[X value]]/Research_Window_Table[[#This Row],[Length]]))</f>
        <v>0</v>
      </c>
      <c r="J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4" spans="1:10" x14ac:dyDescent="0.3">
      <c r="A64">
        <v>1</v>
      </c>
      <c r="B64">
        <v>1.43</v>
      </c>
      <c r="C64">
        <v>1.19</v>
      </c>
      <c r="D64">
        <f>Research_Window_Table[[#This Row],[Width]]*Research_Window_Table[[#This Row],[Height]]</f>
        <v>1.7016999999999998</v>
      </c>
      <c r="E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4">
        <v>0</v>
      </c>
      <c r="G64">
        <v>1</v>
      </c>
      <c r="H64">
        <v>1</v>
      </c>
      <c r="I64">
        <f>DEGREES(ASIN(Research_Window_Table[[#This Row],[X value]]/Research_Window_Table[[#This Row],[Length]]))</f>
        <v>0</v>
      </c>
      <c r="J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5" spans="1:10" x14ac:dyDescent="0.3">
      <c r="A65">
        <v>1</v>
      </c>
      <c r="B65">
        <v>1.43</v>
      </c>
      <c r="C65">
        <v>1.19</v>
      </c>
      <c r="D65">
        <f>Research_Window_Table[[#This Row],[Width]]*Research_Window_Table[[#This Row],[Height]]</f>
        <v>1.7016999999999998</v>
      </c>
      <c r="E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5">
        <v>0</v>
      </c>
      <c r="G65">
        <v>1</v>
      </c>
      <c r="H65">
        <v>1</v>
      </c>
      <c r="I65">
        <f>DEGREES(ASIN(Research_Window_Table[[#This Row],[X value]]/Research_Window_Table[[#This Row],[Length]]))</f>
        <v>0</v>
      </c>
      <c r="J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6" spans="1:10" x14ac:dyDescent="0.3">
      <c r="A66">
        <v>1</v>
      </c>
      <c r="B66">
        <v>2.23</v>
      </c>
      <c r="C66">
        <v>2.17</v>
      </c>
      <c r="D66">
        <f>Research_Window_Table[[#This Row],[Width]]*Research_Window_Table[[#This Row],[Height]]</f>
        <v>4.8391000000000002</v>
      </c>
      <c r="E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6">
        <v>0</v>
      </c>
      <c r="G66">
        <v>1</v>
      </c>
      <c r="H66">
        <v>1</v>
      </c>
      <c r="I66">
        <f>DEGREES(ASIN(Research_Window_Table[[#This Row],[X value]]/Research_Window_Table[[#This Row],[Length]]))</f>
        <v>0</v>
      </c>
      <c r="J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7" spans="1:10" x14ac:dyDescent="0.3">
      <c r="A67">
        <v>1</v>
      </c>
      <c r="B67">
        <v>2.23</v>
      </c>
      <c r="C67">
        <v>2.17</v>
      </c>
      <c r="D67">
        <f>Research_Window_Table[[#This Row],[Width]]*Research_Window_Table[[#This Row],[Height]]</f>
        <v>4.8391000000000002</v>
      </c>
      <c r="E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7">
        <v>0</v>
      </c>
      <c r="G67">
        <v>1</v>
      </c>
      <c r="H67">
        <v>1</v>
      </c>
      <c r="I67">
        <f>DEGREES(ASIN(Research_Window_Table[[#This Row],[X value]]/Research_Window_Table[[#This Row],[Length]]))</f>
        <v>0</v>
      </c>
      <c r="J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8" spans="1:10" x14ac:dyDescent="0.3">
      <c r="A68">
        <v>1</v>
      </c>
      <c r="B68">
        <v>2.23</v>
      </c>
      <c r="C68">
        <v>2.17</v>
      </c>
      <c r="D68">
        <f>Research_Window_Table[[#This Row],[Width]]*Research_Window_Table[[#This Row],[Height]]</f>
        <v>4.8391000000000002</v>
      </c>
      <c r="E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8">
        <v>0</v>
      </c>
      <c r="G68">
        <v>1</v>
      </c>
      <c r="H68">
        <v>1</v>
      </c>
      <c r="I68">
        <f>DEGREES(ASIN(Research_Window_Table[[#This Row],[X value]]/Research_Window_Table[[#This Row],[Length]]))</f>
        <v>0</v>
      </c>
      <c r="J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69" spans="1:10" x14ac:dyDescent="0.3">
      <c r="A69">
        <v>1</v>
      </c>
      <c r="B69">
        <v>2.23</v>
      </c>
      <c r="C69">
        <v>2.17</v>
      </c>
      <c r="D69">
        <f>Research_Window_Table[[#This Row],[Width]]*Research_Window_Table[[#This Row],[Height]]</f>
        <v>4.8391000000000002</v>
      </c>
      <c r="E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69">
        <v>0</v>
      </c>
      <c r="G69">
        <v>1</v>
      </c>
      <c r="H69">
        <v>1</v>
      </c>
      <c r="I69">
        <f>DEGREES(ASIN(Research_Window_Table[[#This Row],[X value]]/Research_Window_Table[[#This Row],[Length]]))</f>
        <v>0</v>
      </c>
      <c r="J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0" spans="1:10" x14ac:dyDescent="0.3">
      <c r="A70">
        <v>1</v>
      </c>
      <c r="B70">
        <v>2.23</v>
      </c>
      <c r="C70">
        <v>2.17</v>
      </c>
      <c r="D70">
        <f>Research_Window_Table[[#This Row],[Width]]*Research_Window_Table[[#This Row],[Height]]</f>
        <v>4.8391000000000002</v>
      </c>
      <c r="E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0">
        <v>0</v>
      </c>
      <c r="G70">
        <v>1</v>
      </c>
      <c r="H70">
        <v>1</v>
      </c>
      <c r="I70">
        <f>DEGREES(ASIN(Research_Window_Table[[#This Row],[X value]]/Research_Window_Table[[#This Row],[Length]]))</f>
        <v>0</v>
      </c>
      <c r="J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1" spans="1:10" x14ac:dyDescent="0.3">
      <c r="A71">
        <v>1</v>
      </c>
      <c r="B71">
        <v>2.23</v>
      </c>
      <c r="C71">
        <v>2.17</v>
      </c>
      <c r="D71">
        <f>Research_Window_Table[[#This Row],[Width]]*Research_Window_Table[[#This Row],[Height]]</f>
        <v>4.8391000000000002</v>
      </c>
      <c r="E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1">
        <v>0</v>
      </c>
      <c r="G71">
        <v>1</v>
      </c>
      <c r="H71">
        <v>1</v>
      </c>
      <c r="I71">
        <f>DEGREES(ASIN(Research_Window_Table[[#This Row],[X value]]/Research_Window_Table[[#This Row],[Length]]))</f>
        <v>0</v>
      </c>
      <c r="J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2" spans="1:10" x14ac:dyDescent="0.3">
      <c r="A72">
        <v>1</v>
      </c>
      <c r="B72">
        <v>2.23</v>
      </c>
      <c r="C72">
        <v>2.17</v>
      </c>
      <c r="D72">
        <f>Research_Window_Table[[#This Row],[Width]]*Research_Window_Table[[#This Row],[Height]]</f>
        <v>4.8391000000000002</v>
      </c>
      <c r="E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2">
        <v>0</v>
      </c>
      <c r="G72">
        <v>1</v>
      </c>
      <c r="H72">
        <v>1</v>
      </c>
      <c r="I72">
        <f>DEGREES(ASIN(Research_Window_Table[[#This Row],[X value]]/Research_Window_Table[[#This Row],[Length]]))</f>
        <v>0</v>
      </c>
      <c r="J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3" spans="1:10" x14ac:dyDescent="0.3">
      <c r="A73">
        <v>1</v>
      </c>
      <c r="B73">
        <v>2.23</v>
      </c>
      <c r="C73">
        <v>2.17</v>
      </c>
      <c r="D73">
        <f>Research_Window_Table[[#This Row],[Width]]*Research_Window_Table[[#This Row],[Height]]</f>
        <v>4.8391000000000002</v>
      </c>
      <c r="E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73">
        <v>0</v>
      </c>
      <c r="G73">
        <v>1</v>
      </c>
      <c r="H73">
        <v>1</v>
      </c>
      <c r="I73">
        <f>DEGREES(ASIN(Research_Window_Table[[#This Row],[X value]]/Research_Window_Table[[#This Row],[Length]]))</f>
        <v>0</v>
      </c>
      <c r="J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74" spans="1:10" x14ac:dyDescent="0.3">
      <c r="A74">
        <v>1</v>
      </c>
      <c r="B74">
        <v>2.23</v>
      </c>
      <c r="C74">
        <v>2.17</v>
      </c>
      <c r="D74">
        <f>Research_Window_Table[[#This Row],[Width]]*Research_Window_Table[[#This Row],[Height]]</f>
        <v>4.8391000000000002</v>
      </c>
      <c r="E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4">
        <v>-1</v>
      </c>
      <c r="G74">
        <v>0</v>
      </c>
      <c r="H74">
        <v>1</v>
      </c>
      <c r="I74">
        <f>DEGREES(ASIN(Research_Window_Table[[#This Row],[X value]]/Research_Window_Table[[#This Row],[Length]]))</f>
        <v>-90</v>
      </c>
      <c r="J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5" spans="1:10" x14ac:dyDescent="0.3">
      <c r="A75">
        <v>1</v>
      </c>
      <c r="B75">
        <v>1.43</v>
      </c>
      <c r="C75">
        <v>1.19</v>
      </c>
      <c r="D75">
        <f>Research_Window_Table[[#This Row],[Width]]*Research_Window_Table[[#This Row],[Height]]</f>
        <v>1.7016999999999998</v>
      </c>
      <c r="E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75">
        <v>-1</v>
      </c>
      <c r="G75">
        <v>0</v>
      </c>
      <c r="H75">
        <v>1</v>
      </c>
      <c r="I75">
        <f>DEGREES(ASIN(Research_Window_Table[[#This Row],[X value]]/Research_Window_Table[[#This Row],[Length]]))</f>
        <v>-90</v>
      </c>
      <c r="J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76" spans="1:10" x14ac:dyDescent="0.3">
      <c r="A76">
        <v>1</v>
      </c>
      <c r="B76">
        <v>2.23</v>
      </c>
      <c r="C76">
        <v>2.17</v>
      </c>
      <c r="D76">
        <f>Research_Window_Table[[#This Row],[Width]]*Research_Window_Table[[#This Row],[Height]]</f>
        <v>4.8391000000000002</v>
      </c>
      <c r="E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6">
        <v>1</v>
      </c>
      <c r="G76">
        <v>0</v>
      </c>
      <c r="H76">
        <v>1</v>
      </c>
      <c r="I76">
        <f>DEGREES(ASIN(Research_Window_Table[[#This Row],[X value]]/Research_Window_Table[[#This Row],[Length]]))</f>
        <v>90</v>
      </c>
      <c r="J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7" spans="1:10" x14ac:dyDescent="0.3">
      <c r="A77">
        <v>1</v>
      </c>
      <c r="B77">
        <v>2.23</v>
      </c>
      <c r="C77">
        <v>2.17</v>
      </c>
      <c r="D77">
        <f>Research_Window_Table[[#This Row],[Width]]*Research_Window_Table[[#This Row],[Height]]</f>
        <v>4.8391000000000002</v>
      </c>
      <c r="E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7">
        <v>1</v>
      </c>
      <c r="G77">
        <v>0</v>
      </c>
      <c r="H77">
        <v>1</v>
      </c>
      <c r="I77">
        <f>DEGREES(ASIN(Research_Window_Table[[#This Row],[X value]]/Research_Window_Table[[#This Row],[Length]]))</f>
        <v>90</v>
      </c>
      <c r="J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8" spans="1:10" x14ac:dyDescent="0.3">
      <c r="A78">
        <v>1</v>
      </c>
      <c r="B78">
        <v>2.23</v>
      </c>
      <c r="C78">
        <v>2.17</v>
      </c>
      <c r="D78">
        <f>Research_Window_Table[[#This Row],[Width]]*Research_Window_Table[[#This Row],[Height]]</f>
        <v>4.8391000000000002</v>
      </c>
      <c r="E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8">
        <v>1</v>
      </c>
      <c r="G78">
        <v>0</v>
      </c>
      <c r="H78">
        <v>1</v>
      </c>
      <c r="I78">
        <f>DEGREES(ASIN(Research_Window_Table[[#This Row],[X value]]/Research_Window_Table[[#This Row],[Length]]))</f>
        <v>90</v>
      </c>
      <c r="J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79" spans="1:10" x14ac:dyDescent="0.3">
      <c r="A79">
        <v>1</v>
      </c>
      <c r="B79">
        <v>2.23</v>
      </c>
      <c r="C79">
        <v>2.17</v>
      </c>
      <c r="D79">
        <f>Research_Window_Table[[#This Row],[Width]]*Research_Window_Table[[#This Row],[Height]]</f>
        <v>4.8391000000000002</v>
      </c>
      <c r="E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79">
        <v>1</v>
      </c>
      <c r="G79">
        <v>0</v>
      </c>
      <c r="H79">
        <v>1</v>
      </c>
      <c r="I79">
        <f>DEGREES(ASIN(Research_Window_Table[[#This Row],[X value]]/Research_Window_Table[[#This Row],[Length]]))</f>
        <v>90</v>
      </c>
      <c r="J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80" spans="1:10" x14ac:dyDescent="0.3">
      <c r="A80">
        <v>1</v>
      </c>
      <c r="B80">
        <v>1.43</v>
      </c>
      <c r="C80">
        <v>1.19</v>
      </c>
      <c r="D80">
        <f>Research_Window_Table[[#This Row],[Width]]*Research_Window_Table[[#This Row],[Height]]</f>
        <v>1.7016999999999998</v>
      </c>
      <c r="E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0">
        <v>-1</v>
      </c>
      <c r="G80">
        <v>0</v>
      </c>
      <c r="H80">
        <v>1</v>
      </c>
      <c r="I80">
        <f>DEGREES(ASIN(Research_Window_Table[[#This Row],[X value]]/Research_Window_Table[[#This Row],[Length]]))</f>
        <v>-90</v>
      </c>
      <c r="J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1" spans="1:10" x14ac:dyDescent="0.3">
      <c r="A81">
        <v>1</v>
      </c>
      <c r="B81">
        <v>1.43</v>
      </c>
      <c r="C81">
        <v>1.19</v>
      </c>
      <c r="D81">
        <f>Research_Window_Table[[#This Row],[Width]]*Research_Window_Table[[#This Row],[Height]]</f>
        <v>1.7016999999999998</v>
      </c>
      <c r="E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1">
        <v>-1</v>
      </c>
      <c r="G81">
        <v>0</v>
      </c>
      <c r="H81">
        <v>1</v>
      </c>
      <c r="I81">
        <f>DEGREES(ASIN(Research_Window_Table[[#This Row],[X value]]/Research_Window_Table[[#This Row],[Length]]))</f>
        <v>-90</v>
      </c>
      <c r="J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2" spans="1:10" x14ac:dyDescent="0.3">
      <c r="A82">
        <v>1</v>
      </c>
      <c r="B82">
        <v>1.43</v>
      </c>
      <c r="C82">
        <v>1.19</v>
      </c>
      <c r="D82">
        <f>Research_Window_Table[[#This Row],[Width]]*Research_Window_Table[[#This Row],[Height]]</f>
        <v>1.7016999999999998</v>
      </c>
      <c r="E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82">
        <v>-1</v>
      </c>
      <c r="G82">
        <v>0</v>
      </c>
      <c r="H82">
        <v>1</v>
      </c>
      <c r="I82">
        <f>DEGREES(ASIN(Research_Window_Table[[#This Row],[X value]]/Research_Window_Table[[#This Row],[Length]]))</f>
        <v>-90</v>
      </c>
      <c r="J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83" spans="1:10" x14ac:dyDescent="0.3">
      <c r="A83">
        <v>1</v>
      </c>
      <c r="B83">
        <v>1.43</v>
      </c>
      <c r="C83">
        <v>1.19</v>
      </c>
      <c r="D83">
        <f>Research_Window_Table[[#This Row],[Width]]*Research_Window_Table[[#This Row],[Height]]</f>
        <v>1.7016999999999998</v>
      </c>
      <c r="E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3">
        <v>0</v>
      </c>
      <c r="G83">
        <v>-1</v>
      </c>
      <c r="H83">
        <v>1</v>
      </c>
      <c r="I83">
        <f>DEGREES(ASIN(Research_Window_Table[[#This Row],[X value]]/Research_Window_Table[[#This Row],[Length]]))</f>
        <v>0</v>
      </c>
      <c r="J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4" spans="1:10" x14ac:dyDescent="0.3">
      <c r="A84">
        <v>1</v>
      </c>
      <c r="B84">
        <v>1.43</v>
      </c>
      <c r="C84">
        <v>1.19</v>
      </c>
      <c r="D84">
        <f>Research_Window_Table[[#This Row],[Width]]*Research_Window_Table[[#This Row],[Height]]</f>
        <v>1.7016999999999998</v>
      </c>
      <c r="E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4">
        <v>0</v>
      </c>
      <c r="G84">
        <v>-1</v>
      </c>
      <c r="H84">
        <v>1</v>
      </c>
      <c r="I84">
        <f>DEGREES(ASIN(Research_Window_Table[[#This Row],[X value]]/Research_Window_Table[[#This Row],[Length]]))</f>
        <v>0</v>
      </c>
      <c r="J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5" spans="1:10" x14ac:dyDescent="0.3">
      <c r="A85">
        <v>1</v>
      </c>
      <c r="B85">
        <v>1.43</v>
      </c>
      <c r="C85">
        <v>1.19</v>
      </c>
      <c r="D85">
        <f>Research_Window_Table[[#This Row],[Width]]*Research_Window_Table[[#This Row],[Height]]</f>
        <v>1.7016999999999998</v>
      </c>
      <c r="E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5">
        <v>0</v>
      </c>
      <c r="G85">
        <v>-1</v>
      </c>
      <c r="H85">
        <v>1</v>
      </c>
      <c r="I85">
        <f>DEGREES(ASIN(Research_Window_Table[[#This Row],[X value]]/Research_Window_Table[[#This Row],[Length]]))</f>
        <v>0</v>
      </c>
      <c r="J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6" spans="1:10" x14ac:dyDescent="0.3">
      <c r="A86">
        <v>1</v>
      </c>
      <c r="B86">
        <v>1.43</v>
      </c>
      <c r="C86">
        <v>1.19</v>
      </c>
      <c r="D86">
        <f>Research_Window_Table[[#This Row],[Width]]*Research_Window_Table[[#This Row],[Height]]</f>
        <v>1.7016999999999998</v>
      </c>
      <c r="E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6">
        <v>0</v>
      </c>
      <c r="G86">
        <v>-1</v>
      </c>
      <c r="H86">
        <v>1</v>
      </c>
      <c r="I86">
        <f>DEGREES(ASIN(Research_Window_Table[[#This Row],[X value]]/Research_Window_Table[[#This Row],[Length]]))</f>
        <v>0</v>
      </c>
      <c r="J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7" spans="1:10" x14ac:dyDescent="0.3">
      <c r="A87">
        <v>1</v>
      </c>
      <c r="B87">
        <v>1.43</v>
      </c>
      <c r="C87">
        <v>1.19</v>
      </c>
      <c r="D87">
        <f>Research_Window_Table[[#This Row],[Width]]*Research_Window_Table[[#This Row],[Height]]</f>
        <v>1.7016999999999998</v>
      </c>
      <c r="E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7">
        <v>0</v>
      </c>
      <c r="G87">
        <v>-1</v>
      </c>
      <c r="H87">
        <v>1</v>
      </c>
      <c r="I87">
        <f>DEGREES(ASIN(Research_Window_Table[[#This Row],[X value]]/Research_Window_Table[[#This Row],[Length]]))</f>
        <v>0</v>
      </c>
      <c r="J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8" spans="1:10" x14ac:dyDescent="0.3">
      <c r="A88">
        <v>1</v>
      </c>
      <c r="B88">
        <v>1.43</v>
      </c>
      <c r="C88">
        <v>1.19</v>
      </c>
      <c r="D88">
        <f>Research_Window_Table[[#This Row],[Width]]*Research_Window_Table[[#This Row],[Height]]</f>
        <v>1.7016999999999998</v>
      </c>
      <c r="E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8">
        <v>0</v>
      </c>
      <c r="G88">
        <v>-1</v>
      </c>
      <c r="H88">
        <v>1</v>
      </c>
      <c r="I88">
        <f>DEGREES(ASIN(Research_Window_Table[[#This Row],[X value]]/Research_Window_Table[[#This Row],[Length]]))</f>
        <v>0</v>
      </c>
      <c r="J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89" spans="1:10" x14ac:dyDescent="0.3">
      <c r="A89">
        <v>1</v>
      </c>
      <c r="B89">
        <v>1.43</v>
      </c>
      <c r="C89">
        <v>1.19</v>
      </c>
      <c r="D89">
        <f>Research_Window_Table[[#This Row],[Width]]*Research_Window_Table[[#This Row],[Height]]</f>
        <v>1.7016999999999998</v>
      </c>
      <c r="E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89">
        <v>0</v>
      </c>
      <c r="G89">
        <v>-1</v>
      </c>
      <c r="H89">
        <v>1</v>
      </c>
      <c r="I89">
        <f>DEGREES(ASIN(Research_Window_Table[[#This Row],[X value]]/Research_Window_Table[[#This Row],[Length]]))</f>
        <v>0</v>
      </c>
      <c r="J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0" spans="1:10" x14ac:dyDescent="0.3">
      <c r="A90">
        <v>1</v>
      </c>
      <c r="B90">
        <v>1.43</v>
      </c>
      <c r="C90">
        <v>1.19</v>
      </c>
      <c r="D90">
        <f>Research_Window_Table[[#This Row],[Width]]*Research_Window_Table[[#This Row],[Height]]</f>
        <v>1.7016999999999998</v>
      </c>
      <c r="E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0">
        <v>0</v>
      </c>
      <c r="G90">
        <v>-1</v>
      </c>
      <c r="H90">
        <v>1</v>
      </c>
      <c r="I90">
        <f>DEGREES(ASIN(Research_Window_Table[[#This Row],[X value]]/Research_Window_Table[[#This Row],[Length]]))</f>
        <v>0</v>
      </c>
      <c r="J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1" spans="1:10" x14ac:dyDescent="0.3">
      <c r="A91">
        <v>1</v>
      </c>
      <c r="B91">
        <v>2.23</v>
      </c>
      <c r="C91">
        <v>2.17</v>
      </c>
      <c r="D91">
        <f>Research_Window_Table[[#This Row],[Width]]*Research_Window_Table[[#This Row],[Height]]</f>
        <v>4.8391000000000002</v>
      </c>
      <c r="E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1">
        <v>0</v>
      </c>
      <c r="G91">
        <v>-1</v>
      </c>
      <c r="H91">
        <v>1</v>
      </c>
      <c r="I91">
        <f>DEGREES(ASIN(Research_Window_Table[[#This Row],[X value]]/Research_Window_Table[[#This Row],[Length]]))</f>
        <v>0</v>
      </c>
      <c r="J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2" spans="1:10" x14ac:dyDescent="0.3">
      <c r="A92">
        <v>1</v>
      </c>
      <c r="B92">
        <v>2.23</v>
      </c>
      <c r="C92">
        <v>2.17</v>
      </c>
      <c r="D92">
        <f>Research_Window_Table[[#This Row],[Width]]*Research_Window_Table[[#This Row],[Height]]</f>
        <v>4.8391000000000002</v>
      </c>
      <c r="E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2">
        <v>0</v>
      </c>
      <c r="G92">
        <v>-1</v>
      </c>
      <c r="H92">
        <v>1</v>
      </c>
      <c r="I92">
        <f>DEGREES(ASIN(Research_Window_Table[[#This Row],[X value]]/Research_Window_Table[[#This Row],[Length]]))</f>
        <v>0</v>
      </c>
      <c r="J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3" spans="1:10" x14ac:dyDescent="0.3">
      <c r="A93">
        <v>1</v>
      </c>
      <c r="B93">
        <v>2.23</v>
      </c>
      <c r="C93">
        <v>2.17</v>
      </c>
      <c r="D93">
        <f>Research_Window_Table[[#This Row],[Width]]*Research_Window_Table[[#This Row],[Height]]</f>
        <v>4.8391000000000002</v>
      </c>
      <c r="E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3">
        <v>0</v>
      </c>
      <c r="G93">
        <v>-1</v>
      </c>
      <c r="H93">
        <v>1</v>
      </c>
      <c r="I93">
        <f>DEGREES(ASIN(Research_Window_Table[[#This Row],[X value]]/Research_Window_Table[[#This Row],[Length]]))</f>
        <v>0</v>
      </c>
      <c r="J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4" spans="1:10" x14ac:dyDescent="0.3">
      <c r="A94">
        <v>1</v>
      </c>
      <c r="B94">
        <v>2.23</v>
      </c>
      <c r="C94">
        <v>2.17</v>
      </c>
      <c r="D94">
        <f>Research_Window_Table[[#This Row],[Width]]*Research_Window_Table[[#This Row],[Height]]</f>
        <v>4.8391000000000002</v>
      </c>
      <c r="E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4">
        <v>0</v>
      </c>
      <c r="G94">
        <v>-1</v>
      </c>
      <c r="H94">
        <v>1</v>
      </c>
      <c r="I94">
        <f>DEGREES(ASIN(Research_Window_Table[[#This Row],[X value]]/Research_Window_Table[[#This Row],[Length]]))</f>
        <v>0</v>
      </c>
      <c r="J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5" spans="1:10" x14ac:dyDescent="0.3">
      <c r="A95">
        <v>1</v>
      </c>
      <c r="B95">
        <v>2.23</v>
      </c>
      <c r="C95">
        <v>2.17</v>
      </c>
      <c r="D95">
        <f>Research_Window_Table[[#This Row],[Width]]*Research_Window_Table[[#This Row],[Height]]</f>
        <v>4.8391000000000002</v>
      </c>
      <c r="E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5">
        <v>0</v>
      </c>
      <c r="G95">
        <v>-1</v>
      </c>
      <c r="H95">
        <v>1</v>
      </c>
      <c r="I95">
        <f>DEGREES(ASIN(Research_Window_Table[[#This Row],[X value]]/Research_Window_Table[[#This Row],[Length]]))</f>
        <v>0</v>
      </c>
      <c r="J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6" spans="1:10" x14ac:dyDescent="0.3">
      <c r="A96">
        <v>1</v>
      </c>
      <c r="B96">
        <v>2.23</v>
      </c>
      <c r="C96">
        <v>2.17</v>
      </c>
      <c r="D96">
        <f>Research_Window_Table[[#This Row],[Width]]*Research_Window_Table[[#This Row],[Height]]</f>
        <v>4.8391000000000002</v>
      </c>
      <c r="E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96">
        <v>0</v>
      </c>
      <c r="G96">
        <v>-1</v>
      </c>
      <c r="H96">
        <v>1</v>
      </c>
      <c r="I96">
        <f>DEGREES(ASIN(Research_Window_Table[[#This Row],[X value]]/Research_Window_Table[[#This Row],[Length]]))</f>
        <v>0</v>
      </c>
      <c r="J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97" spans="1:10" x14ac:dyDescent="0.3">
      <c r="A97">
        <v>1</v>
      </c>
      <c r="B97">
        <v>1.43</v>
      </c>
      <c r="C97">
        <v>1.19</v>
      </c>
      <c r="D97">
        <f>Research_Window_Table[[#This Row],[Width]]*Research_Window_Table[[#This Row],[Height]]</f>
        <v>1.7016999999999998</v>
      </c>
      <c r="E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7">
        <v>0</v>
      </c>
      <c r="G97">
        <v>1</v>
      </c>
      <c r="H97">
        <v>1</v>
      </c>
      <c r="I97">
        <f>DEGREES(ASIN(Research_Window_Table[[#This Row],[X value]]/Research_Window_Table[[#This Row],[Length]]))</f>
        <v>0</v>
      </c>
      <c r="J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8" spans="1:10" x14ac:dyDescent="0.3">
      <c r="A98">
        <v>1</v>
      </c>
      <c r="B98">
        <v>1.43</v>
      </c>
      <c r="C98">
        <v>1.19</v>
      </c>
      <c r="D98">
        <f>Research_Window_Table[[#This Row],[Width]]*Research_Window_Table[[#This Row],[Height]]</f>
        <v>1.7016999999999998</v>
      </c>
      <c r="E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8">
        <v>0</v>
      </c>
      <c r="G98">
        <v>1</v>
      </c>
      <c r="H98">
        <v>1</v>
      </c>
      <c r="I98">
        <f>DEGREES(ASIN(Research_Window_Table[[#This Row],[X value]]/Research_Window_Table[[#This Row],[Length]]))</f>
        <v>0</v>
      </c>
      <c r="J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99" spans="1:10" x14ac:dyDescent="0.3">
      <c r="A99">
        <v>1</v>
      </c>
      <c r="B99">
        <v>1.43</v>
      </c>
      <c r="C99">
        <v>1.19</v>
      </c>
      <c r="D99">
        <f>Research_Window_Table[[#This Row],[Width]]*Research_Window_Table[[#This Row],[Height]]</f>
        <v>1.7016999999999998</v>
      </c>
      <c r="E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99">
        <v>0</v>
      </c>
      <c r="G99">
        <v>1</v>
      </c>
      <c r="H99">
        <v>1</v>
      </c>
      <c r="I99">
        <f>DEGREES(ASIN(Research_Window_Table[[#This Row],[X value]]/Research_Window_Table[[#This Row],[Length]]))</f>
        <v>0</v>
      </c>
      <c r="J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0" spans="1:10" x14ac:dyDescent="0.3">
      <c r="A100">
        <v>1</v>
      </c>
      <c r="B100">
        <v>1.43</v>
      </c>
      <c r="C100">
        <v>1.19</v>
      </c>
      <c r="D100">
        <f>Research_Window_Table[[#This Row],[Width]]*Research_Window_Table[[#This Row],[Height]]</f>
        <v>1.7016999999999998</v>
      </c>
      <c r="E1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0">
        <v>0</v>
      </c>
      <c r="G100">
        <v>1</v>
      </c>
      <c r="H100">
        <v>1</v>
      </c>
      <c r="I100">
        <f>DEGREES(ASIN(Research_Window_Table[[#This Row],[X value]]/Research_Window_Table[[#This Row],[Length]]))</f>
        <v>0</v>
      </c>
      <c r="J1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1" spans="1:10" x14ac:dyDescent="0.3">
      <c r="A101">
        <v>1</v>
      </c>
      <c r="B101">
        <v>1.43</v>
      </c>
      <c r="C101">
        <v>1.19</v>
      </c>
      <c r="D101">
        <f>Research_Window_Table[[#This Row],[Width]]*Research_Window_Table[[#This Row],[Height]]</f>
        <v>1.7016999999999998</v>
      </c>
      <c r="E1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1">
        <v>0</v>
      </c>
      <c r="G101">
        <v>1</v>
      </c>
      <c r="H101">
        <v>1</v>
      </c>
      <c r="I101">
        <f>DEGREES(ASIN(Research_Window_Table[[#This Row],[X value]]/Research_Window_Table[[#This Row],[Length]]))</f>
        <v>0</v>
      </c>
      <c r="J1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2" spans="1:10" x14ac:dyDescent="0.3">
      <c r="A102">
        <v>1</v>
      </c>
      <c r="B102">
        <v>2.23</v>
      </c>
      <c r="C102">
        <v>2.17</v>
      </c>
      <c r="D102">
        <f>Research_Window_Table[[#This Row],[Width]]*Research_Window_Table[[#This Row],[Height]]</f>
        <v>4.8391000000000002</v>
      </c>
      <c r="E1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2">
        <v>0</v>
      </c>
      <c r="G102">
        <v>1</v>
      </c>
      <c r="H102">
        <v>1</v>
      </c>
      <c r="I102">
        <f>DEGREES(ASIN(Research_Window_Table[[#This Row],[X value]]/Research_Window_Table[[#This Row],[Length]]))</f>
        <v>0</v>
      </c>
      <c r="J1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3" spans="1:10" x14ac:dyDescent="0.3">
      <c r="A103">
        <v>1</v>
      </c>
      <c r="B103">
        <v>2.23</v>
      </c>
      <c r="C103">
        <v>2.17</v>
      </c>
      <c r="D103">
        <f>Research_Window_Table[[#This Row],[Width]]*Research_Window_Table[[#This Row],[Height]]</f>
        <v>4.8391000000000002</v>
      </c>
      <c r="E1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3">
        <v>0</v>
      </c>
      <c r="G103">
        <v>1</v>
      </c>
      <c r="H103">
        <v>1</v>
      </c>
      <c r="I103">
        <f>DEGREES(ASIN(Research_Window_Table[[#This Row],[X value]]/Research_Window_Table[[#This Row],[Length]]))</f>
        <v>0</v>
      </c>
      <c r="J1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4" spans="1:10" x14ac:dyDescent="0.3">
      <c r="A104">
        <v>1</v>
      </c>
      <c r="B104">
        <v>2.23</v>
      </c>
      <c r="C104">
        <v>2.17</v>
      </c>
      <c r="D104">
        <f>Research_Window_Table[[#This Row],[Width]]*Research_Window_Table[[#This Row],[Height]]</f>
        <v>4.8391000000000002</v>
      </c>
      <c r="E1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4">
        <v>0</v>
      </c>
      <c r="G104">
        <v>1</v>
      </c>
      <c r="H104">
        <v>1</v>
      </c>
      <c r="I104">
        <f>DEGREES(ASIN(Research_Window_Table[[#This Row],[X value]]/Research_Window_Table[[#This Row],[Length]]))</f>
        <v>0</v>
      </c>
      <c r="J1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5" spans="1:10" x14ac:dyDescent="0.3">
      <c r="A105">
        <v>1</v>
      </c>
      <c r="B105">
        <v>2.23</v>
      </c>
      <c r="C105">
        <v>2.17</v>
      </c>
      <c r="D105">
        <f>Research_Window_Table[[#This Row],[Width]]*Research_Window_Table[[#This Row],[Height]]</f>
        <v>4.8391000000000002</v>
      </c>
      <c r="E1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5">
        <v>0</v>
      </c>
      <c r="G105">
        <v>1</v>
      </c>
      <c r="H105">
        <v>1</v>
      </c>
      <c r="I105">
        <f>DEGREES(ASIN(Research_Window_Table[[#This Row],[X value]]/Research_Window_Table[[#This Row],[Length]]))</f>
        <v>0</v>
      </c>
      <c r="J1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6" spans="1:10" x14ac:dyDescent="0.3">
      <c r="A106">
        <v>1</v>
      </c>
      <c r="B106">
        <v>2.23</v>
      </c>
      <c r="C106">
        <v>2.17</v>
      </c>
      <c r="D106">
        <f>Research_Window_Table[[#This Row],[Width]]*Research_Window_Table[[#This Row],[Height]]</f>
        <v>4.8391000000000002</v>
      </c>
      <c r="E1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6">
        <v>0</v>
      </c>
      <c r="G106">
        <v>1</v>
      </c>
      <c r="H106">
        <v>1</v>
      </c>
      <c r="I106">
        <f>DEGREES(ASIN(Research_Window_Table[[#This Row],[X value]]/Research_Window_Table[[#This Row],[Length]]))</f>
        <v>0</v>
      </c>
      <c r="J1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7" spans="1:10" x14ac:dyDescent="0.3">
      <c r="A107">
        <v>1</v>
      </c>
      <c r="B107">
        <v>2.23</v>
      </c>
      <c r="C107">
        <v>2.17</v>
      </c>
      <c r="D107">
        <f>Research_Window_Table[[#This Row],[Width]]*Research_Window_Table[[#This Row],[Height]]</f>
        <v>4.8391000000000002</v>
      </c>
      <c r="E1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7">
        <v>0</v>
      </c>
      <c r="G107">
        <v>1</v>
      </c>
      <c r="H107">
        <v>1</v>
      </c>
      <c r="I107">
        <f>DEGREES(ASIN(Research_Window_Table[[#This Row],[X value]]/Research_Window_Table[[#This Row],[Length]]))</f>
        <v>0</v>
      </c>
      <c r="J1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8" spans="1:10" x14ac:dyDescent="0.3">
      <c r="A108">
        <v>1</v>
      </c>
      <c r="B108">
        <v>2.23</v>
      </c>
      <c r="C108">
        <v>2.17</v>
      </c>
      <c r="D108">
        <f>Research_Window_Table[[#This Row],[Width]]*Research_Window_Table[[#This Row],[Height]]</f>
        <v>4.8391000000000002</v>
      </c>
      <c r="E1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8">
        <v>0</v>
      </c>
      <c r="G108">
        <v>1</v>
      </c>
      <c r="H108">
        <v>1</v>
      </c>
      <c r="I108">
        <f>DEGREES(ASIN(Research_Window_Table[[#This Row],[X value]]/Research_Window_Table[[#This Row],[Length]]))</f>
        <v>0</v>
      </c>
      <c r="J1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09" spans="1:10" x14ac:dyDescent="0.3">
      <c r="A109">
        <v>1</v>
      </c>
      <c r="B109">
        <v>2.23</v>
      </c>
      <c r="C109">
        <v>2.17</v>
      </c>
      <c r="D109">
        <f>Research_Window_Table[[#This Row],[Width]]*Research_Window_Table[[#This Row],[Height]]</f>
        <v>4.8391000000000002</v>
      </c>
      <c r="E1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09">
        <v>0</v>
      </c>
      <c r="G109">
        <v>1</v>
      </c>
      <c r="H109">
        <v>1</v>
      </c>
      <c r="I109">
        <f>DEGREES(ASIN(Research_Window_Table[[#This Row],[X value]]/Research_Window_Table[[#This Row],[Length]]))</f>
        <v>0</v>
      </c>
      <c r="J1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10" spans="1:10" x14ac:dyDescent="0.3">
      <c r="A110">
        <v>1</v>
      </c>
      <c r="B110">
        <v>2.23</v>
      </c>
      <c r="C110">
        <v>2.17</v>
      </c>
      <c r="D110">
        <f>Research_Window_Table[[#This Row],[Width]]*Research_Window_Table[[#This Row],[Height]]</f>
        <v>4.8391000000000002</v>
      </c>
      <c r="E1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0">
        <v>-1</v>
      </c>
      <c r="G110">
        <v>0</v>
      </c>
      <c r="H110">
        <v>1</v>
      </c>
      <c r="I110">
        <f>DEGREES(ASIN(Research_Window_Table[[#This Row],[X value]]/Research_Window_Table[[#This Row],[Length]]))</f>
        <v>-90</v>
      </c>
      <c r="J1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1" spans="1:10" x14ac:dyDescent="0.3">
      <c r="A111">
        <v>1</v>
      </c>
      <c r="B111">
        <v>1.43</v>
      </c>
      <c r="C111">
        <v>1.19</v>
      </c>
      <c r="D111">
        <f>Research_Window_Table[[#This Row],[Width]]*Research_Window_Table[[#This Row],[Height]]</f>
        <v>1.7016999999999998</v>
      </c>
      <c r="E1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1">
        <v>-1</v>
      </c>
      <c r="G111">
        <v>0</v>
      </c>
      <c r="H111">
        <v>1</v>
      </c>
      <c r="I111">
        <f>DEGREES(ASIN(Research_Window_Table[[#This Row],[X value]]/Research_Window_Table[[#This Row],[Length]]))</f>
        <v>-90</v>
      </c>
      <c r="J1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2" spans="1:10" x14ac:dyDescent="0.3">
      <c r="A112">
        <v>1</v>
      </c>
      <c r="B112">
        <v>2.23</v>
      </c>
      <c r="C112">
        <v>2.17</v>
      </c>
      <c r="D112">
        <f>Research_Window_Table[[#This Row],[Width]]*Research_Window_Table[[#This Row],[Height]]</f>
        <v>4.8391000000000002</v>
      </c>
      <c r="E1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2">
        <v>1</v>
      </c>
      <c r="G112">
        <v>0</v>
      </c>
      <c r="H112">
        <v>1</v>
      </c>
      <c r="I112">
        <f>DEGREES(ASIN(Research_Window_Table[[#This Row],[X value]]/Research_Window_Table[[#This Row],[Length]]))</f>
        <v>90</v>
      </c>
      <c r="J1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3" spans="1:10" x14ac:dyDescent="0.3">
      <c r="A113">
        <v>1</v>
      </c>
      <c r="B113">
        <v>2.23</v>
      </c>
      <c r="C113">
        <v>2.17</v>
      </c>
      <c r="D113">
        <f>Research_Window_Table[[#This Row],[Width]]*Research_Window_Table[[#This Row],[Height]]</f>
        <v>4.8391000000000002</v>
      </c>
      <c r="E1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3">
        <v>1</v>
      </c>
      <c r="G113">
        <v>0</v>
      </c>
      <c r="H113">
        <v>1</v>
      </c>
      <c r="I113">
        <f>DEGREES(ASIN(Research_Window_Table[[#This Row],[X value]]/Research_Window_Table[[#This Row],[Length]]))</f>
        <v>90</v>
      </c>
      <c r="J1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4" spans="1:10" x14ac:dyDescent="0.3">
      <c r="A114">
        <v>1</v>
      </c>
      <c r="B114">
        <v>2.23</v>
      </c>
      <c r="C114">
        <v>2.17</v>
      </c>
      <c r="D114">
        <f>Research_Window_Table[[#This Row],[Width]]*Research_Window_Table[[#This Row],[Height]]</f>
        <v>4.8391000000000002</v>
      </c>
      <c r="E1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4">
        <v>1</v>
      </c>
      <c r="G114">
        <v>0</v>
      </c>
      <c r="H114">
        <v>1</v>
      </c>
      <c r="I114">
        <f>DEGREES(ASIN(Research_Window_Table[[#This Row],[X value]]/Research_Window_Table[[#This Row],[Length]]))</f>
        <v>90</v>
      </c>
      <c r="J1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5" spans="1:10" x14ac:dyDescent="0.3">
      <c r="A115">
        <v>1</v>
      </c>
      <c r="B115">
        <v>2.23</v>
      </c>
      <c r="C115">
        <v>2.17</v>
      </c>
      <c r="D115">
        <f>Research_Window_Table[[#This Row],[Width]]*Research_Window_Table[[#This Row],[Height]]</f>
        <v>4.8391000000000002</v>
      </c>
      <c r="E1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15">
        <v>1</v>
      </c>
      <c r="G115">
        <v>0</v>
      </c>
      <c r="H115">
        <v>1</v>
      </c>
      <c r="I115">
        <f>DEGREES(ASIN(Research_Window_Table[[#This Row],[X value]]/Research_Window_Table[[#This Row],[Length]]))</f>
        <v>90</v>
      </c>
      <c r="J1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16" spans="1:10" x14ac:dyDescent="0.3">
      <c r="A116">
        <v>1</v>
      </c>
      <c r="B116">
        <v>1.43</v>
      </c>
      <c r="C116">
        <v>1.19</v>
      </c>
      <c r="D116">
        <f>Research_Window_Table[[#This Row],[Width]]*Research_Window_Table[[#This Row],[Height]]</f>
        <v>1.7016999999999998</v>
      </c>
      <c r="E1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6">
        <v>-1</v>
      </c>
      <c r="G116">
        <v>0</v>
      </c>
      <c r="H116">
        <v>1</v>
      </c>
      <c r="I116">
        <f>DEGREES(ASIN(Research_Window_Table[[#This Row],[X value]]/Research_Window_Table[[#This Row],[Length]]))</f>
        <v>-90</v>
      </c>
      <c r="J1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7" spans="1:10" x14ac:dyDescent="0.3">
      <c r="A117">
        <v>1</v>
      </c>
      <c r="B117">
        <v>1.43</v>
      </c>
      <c r="C117">
        <v>1.19</v>
      </c>
      <c r="D117">
        <f>Research_Window_Table[[#This Row],[Width]]*Research_Window_Table[[#This Row],[Height]]</f>
        <v>1.7016999999999998</v>
      </c>
      <c r="E1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7">
        <v>-1</v>
      </c>
      <c r="G117">
        <v>0</v>
      </c>
      <c r="H117">
        <v>1</v>
      </c>
      <c r="I117">
        <f>DEGREES(ASIN(Research_Window_Table[[#This Row],[X value]]/Research_Window_Table[[#This Row],[Length]]))</f>
        <v>-90</v>
      </c>
      <c r="J1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8" spans="1:10" x14ac:dyDescent="0.3">
      <c r="A118">
        <v>1</v>
      </c>
      <c r="B118">
        <v>1.43</v>
      </c>
      <c r="C118">
        <v>1.19</v>
      </c>
      <c r="D118">
        <f>Research_Window_Table[[#This Row],[Width]]*Research_Window_Table[[#This Row],[Height]]</f>
        <v>1.7016999999999998</v>
      </c>
      <c r="E1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18">
        <v>-1</v>
      </c>
      <c r="G118">
        <v>0</v>
      </c>
      <c r="H118">
        <v>1</v>
      </c>
      <c r="I118">
        <f>DEGREES(ASIN(Research_Window_Table[[#This Row],[X value]]/Research_Window_Table[[#This Row],[Length]]))</f>
        <v>-90</v>
      </c>
      <c r="J1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19" spans="1:10" x14ac:dyDescent="0.3">
      <c r="A119">
        <v>1</v>
      </c>
      <c r="B119">
        <v>1.43</v>
      </c>
      <c r="C119">
        <v>1.19</v>
      </c>
      <c r="D119">
        <f>Research_Window_Table[[#This Row],[Width]]*Research_Window_Table[[#This Row],[Height]]</f>
        <v>1.7016999999999998</v>
      </c>
      <c r="E1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19">
        <v>0</v>
      </c>
      <c r="G119">
        <v>-1</v>
      </c>
      <c r="H119">
        <v>1</v>
      </c>
      <c r="I119">
        <f>DEGREES(ASIN(Research_Window_Table[[#This Row],[X value]]/Research_Window_Table[[#This Row],[Length]]))</f>
        <v>0</v>
      </c>
      <c r="J1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0" spans="1:10" x14ac:dyDescent="0.3">
      <c r="A120">
        <v>1</v>
      </c>
      <c r="B120">
        <v>1.43</v>
      </c>
      <c r="C120">
        <v>1.19</v>
      </c>
      <c r="D120">
        <f>Research_Window_Table[[#This Row],[Width]]*Research_Window_Table[[#This Row],[Height]]</f>
        <v>1.7016999999999998</v>
      </c>
      <c r="E1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0">
        <v>0</v>
      </c>
      <c r="G120">
        <v>-1</v>
      </c>
      <c r="H120">
        <v>1</v>
      </c>
      <c r="I120">
        <f>DEGREES(ASIN(Research_Window_Table[[#This Row],[X value]]/Research_Window_Table[[#This Row],[Length]]))</f>
        <v>0</v>
      </c>
      <c r="J1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1" spans="1:10" x14ac:dyDescent="0.3">
      <c r="A121">
        <v>1</v>
      </c>
      <c r="B121">
        <v>1.43</v>
      </c>
      <c r="C121">
        <v>1.19</v>
      </c>
      <c r="D121">
        <f>Research_Window_Table[[#This Row],[Width]]*Research_Window_Table[[#This Row],[Height]]</f>
        <v>1.7016999999999998</v>
      </c>
      <c r="E1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1">
        <v>0</v>
      </c>
      <c r="G121">
        <v>-1</v>
      </c>
      <c r="H121">
        <v>1</v>
      </c>
      <c r="I121">
        <f>DEGREES(ASIN(Research_Window_Table[[#This Row],[X value]]/Research_Window_Table[[#This Row],[Length]]))</f>
        <v>0</v>
      </c>
      <c r="J1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2" spans="1:10" x14ac:dyDescent="0.3">
      <c r="A122">
        <v>1</v>
      </c>
      <c r="B122">
        <v>1.43</v>
      </c>
      <c r="C122">
        <v>1.19</v>
      </c>
      <c r="D122">
        <f>Research_Window_Table[[#This Row],[Width]]*Research_Window_Table[[#This Row],[Height]]</f>
        <v>1.7016999999999998</v>
      </c>
      <c r="E1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2">
        <v>0</v>
      </c>
      <c r="G122">
        <v>-1</v>
      </c>
      <c r="H122">
        <v>1</v>
      </c>
      <c r="I122">
        <f>DEGREES(ASIN(Research_Window_Table[[#This Row],[X value]]/Research_Window_Table[[#This Row],[Length]]))</f>
        <v>0</v>
      </c>
      <c r="J1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3" spans="1:10" x14ac:dyDescent="0.3">
      <c r="A123">
        <v>1</v>
      </c>
      <c r="B123">
        <v>1.43</v>
      </c>
      <c r="C123">
        <v>1.19</v>
      </c>
      <c r="D123">
        <f>Research_Window_Table[[#This Row],[Width]]*Research_Window_Table[[#This Row],[Height]]</f>
        <v>1.7016999999999998</v>
      </c>
      <c r="E1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3">
        <v>0</v>
      </c>
      <c r="G123">
        <v>-1</v>
      </c>
      <c r="H123">
        <v>1</v>
      </c>
      <c r="I123">
        <f>DEGREES(ASIN(Research_Window_Table[[#This Row],[X value]]/Research_Window_Table[[#This Row],[Length]]))</f>
        <v>0</v>
      </c>
      <c r="J1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4" spans="1:10" x14ac:dyDescent="0.3">
      <c r="A124">
        <v>1</v>
      </c>
      <c r="B124">
        <v>1.43</v>
      </c>
      <c r="C124">
        <v>1.19</v>
      </c>
      <c r="D124">
        <f>Research_Window_Table[[#This Row],[Width]]*Research_Window_Table[[#This Row],[Height]]</f>
        <v>1.7016999999999998</v>
      </c>
      <c r="E1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4">
        <v>0</v>
      </c>
      <c r="G124">
        <v>-1</v>
      </c>
      <c r="H124">
        <v>1</v>
      </c>
      <c r="I124">
        <f>DEGREES(ASIN(Research_Window_Table[[#This Row],[X value]]/Research_Window_Table[[#This Row],[Length]]))</f>
        <v>0</v>
      </c>
      <c r="J1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5" spans="1:10" x14ac:dyDescent="0.3">
      <c r="A125">
        <v>1</v>
      </c>
      <c r="B125">
        <v>1.43</v>
      </c>
      <c r="C125">
        <v>1.19</v>
      </c>
      <c r="D125">
        <f>Research_Window_Table[[#This Row],[Width]]*Research_Window_Table[[#This Row],[Height]]</f>
        <v>1.7016999999999998</v>
      </c>
      <c r="E1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5">
        <v>0</v>
      </c>
      <c r="G125">
        <v>-1</v>
      </c>
      <c r="H125">
        <v>1</v>
      </c>
      <c r="I125">
        <f>DEGREES(ASIN(Research_Window_Table[[#This Row],[X value]]/Research_Window_Table[[#This Row],[Length]]))</f>
        <v>0</v>
      </c>
      <c r="J1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6" spans="1:10" x14ac:dyDescent="0.3">
      <c r="A126">
        <v>1</v>
      </c>
      <c r="B126">
        <v>1.43</v>
      </c>
      <c r="C126">
        <v>1.19</v>
      </c>
      <c r="D126">
        <f>Research_Window_Table[[#This Row],[Width]]*Research_Window_Table[[#This Row],[Height]]</f>
        <v>1.7016999999999998</v>
      </c>
      <c r="E1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6">
        <v>0</v>
      </c>
      <c r="G126">
        <v>-1</v>
      </c>
      <c r="H126">
        <v>1</v>
      </c>
      <c r="I126">
        <f>DEGREES(ASIN(Research_Window_Table[[#This Row],[X value]]/Research_Window_Table[[#This Row],[Length]]))</f>
        <v>0</v>
      </c>
      <c r="J1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7" spans="1:10" x14ac:dyDescent="0.3">
      <c r="A127">
        <v>1</v>
      </c>
      <c r="B127">
        <v>2.23</v>
      </c>
      <c r="C127">
        <v>2.17</v>
      </c>
      <c r="D127">
        <f>Research_Window_Table[[#This Row],[Width]]*Research_Window_Table[[#This Row],[Height]]</f>
        <v>4.8391000000000002</v>
      </c>
      <c r="E1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7">
        <v>0</v>
      </c>
      <c r="G127">
        <v>-1</v>
      </c>
      <c r="H127">
        <v>1</v>
      </c>
      <c r="I127">
        <f>DEGREES(ASIN(Research_Window_Table[[#This Row],[X value]]/Research_Window_Table[[#This Row],[Length]]))</f>
        <v>0</v>
      </c>
      <c r="J1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8" spans="1:10" x14ac:dyDescent="0.3">
      <c r="A128">
        <v>1</v>
      </c>
      <c r="B128">
        <v>2.23</v>
      </c>
      <c r="C128">
        <v>2.17</v>
      </c>
      <c r="D128">
        <f>Research_Window_Table[[#This Row],[Width]]*Research_Window_Table[[#This Row],[Height]]</f>
        <v>4.8391000000000002</v>
      </c>
      <c r="E1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8">
        <v>0</v>
      </c>
      <c r="G128">
        <v>-1</v>
      </c>
      <c r="H128">
        <v>1</v>
      </c>
      <c r="I128">
        <f>DEGREES(ASIN(Research_Window_Table[[#This Row],[X value]]/Research_Window_Table[[#This Row],[Length]]))</f>
        <v>0</v>
      </c>
      <c r="J1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29" spans="1:10" x14ac:dyDescent="0.3">
      <c r="A129">
        <v>1</v>
      </c>
      <c r="B129">
        <v>2.23</v>
      </c>
      <c r="C129">
        <v>2.17</v>
      </c>
      <c r="D129">
        <f>Research_Window_Table[[#This Row],[Width]]*Research_Window_Table[[#This Row],[Height]]</f>
        <v>4.8391000000000002</v>
      </c>
      <c r="E1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29">
        <v>0</v>
      </c>
      <c r="G129">
        <v>-1</v>
      </c>
      <c r="H129">
        <v>1</v>
      </c>
      <c r="I129">
        <f>DEGREES(ASIN(Research_Window_Table[[#This Row],[X value]]/Research_Window_Table[[#This Row],[Length]]))</f>
        <v>0</v>
      </c>
      <c r="J1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0" spans="1:10" x14ac:dyDescent="0.3">
      <c r="A130">
        <v>1</v>
      </c>
      <c r="B130">
        <v>2.23</v>
      </c>
      <c r="C130">
        <v>2.17</v>
      </c>
      <c r="D130">
        <f>Research_Window_Table[[#This Row],[Width]]*Research_Window_Table[[#This Row],[Height]]</f>
        <v>4.8391000000000002</v>
      </c>
      <c r="E1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0">
        <v>0</v>
      </c>
      <c r="G130">
        <v>-1</v>
      </c>
      <c r="H130">
        <v>1</v>
      </c>
      <c r="I130">
        <f>DEGREES(ASIN(Research_Window_Table[[#This Row],[X value]]/Research_Window_Table[[#This Row],[Length]]))</f>
        <v>0</v>
      </c>
      <c r="J1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1" spans="1:10" x14ac:dyDescent="0.3">
      <c r="A131">
        <v>1</v>
      </c>
      <c r="B131">
        <v>2.23</v>
      </c>
      <c r="C131">
        <v>2.17</v>
      </c>
      <c r="D131">
        <f>Research_Window_Table[[#This Row],[Width]]*Research_Window_Table[[#This Row],[Height]]</f>
        <v>4.8391000000000002</v>
      </c>
      <c r="E1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1">
        <v>0</v>
      </c>
      <c r="G131">
        <v>-1</v>
      </c>
      <c r="H131">
        <v>1</v>
      </c>
      <c r="I131">
        <f>DEGREES(ASIN(Research_Window_Table[[#This Row],[X value]]/Research_Window_Table[[#This Row],[Length]]))</f>
        <v>0</v>
      </c>
      <c r="J1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2" spans="1:10" x14ac:dyDescent="0.3">
      <c r="A132">
        <v>1</v>
      </c>
      <c r="B132">
        <v>2.23</v>
      </c>
      <c r="C132">
        <v>2.17</v>
      </c>
      <c r="D132">
        <f>Research_Window_Table[[#This Row],[Width]]*Research_Window_Table[[#This Row],[Height]]</f>
        <v>4.8391000000000002</v>
      </c>
      <c r="E1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32">
        <v>0</v>
      </c>
      <c r="G132">
        <v>-1</v>
      </c>
      <c r="H132">
        <v>1</v>
      </c>
      <c r="I132">
        <f>DEGREES(ASIN(Research_Window_Table[[#This Row],[X value]]/Research_Window_Table[[#This Row],[Length]]))</f>
        <v>0</v>
      </c>
      <c r="J1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33" spans="1:10" x14ac:dyDescent="0.3">
      <c r="A133">
        <v>1</v>
      </c>
      <c r="B133">
        <v>1.43</v>
      </c>
      <c r="C133">
        <v>1.19</v>
      </c>
      <c r="D133">
        <f>Research_Window_Table[[#This Row],[Width]]*Research_Window_Table[[#This Row],[Height]]</f>
        <v>1.7016999999999998</v>
      </c>
      <c r="E1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3">
        <v>0</v>
      </c>
      <c r="G133">
        <v>1</v>
      </c>
      <c r="H133">
        <v>1</v>
      </c>
      <c r="I133">
        <f>DEGREES(ASIN(Research_Window_Table[[#This Row],[X value]]/Research_Window_Table[[#This Row],[Length]]))</f>
        <v>0</v>
      </c>
      <c r="J1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4" spans="1:10" x14ac:dyDescent="0.3">
      <c r="A134">
        <v>1</v>
      </c>
      <c r="B134">
        <v>1.43</v>
      </c>
      <c r="C134">
        <v>1.19</v>
      </c>
      <c r="D134">
        <f>Research_Window_Table[[#This Row],[Width]]*Research_Window_Table[[#This Row],[Height]]</f>
        <v>1.7016999999999998</v>
      </c>
      <c r="E1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4">
        <v>0</v>
      </c>
      <c r="G134">
        <v>1</v>
      </c>
      <c r="H134">
        <v>1</v>
      </c>
      <c r="I134">
        <f>DEGREES(ASIN(Research_Window_Table[[#This Row],[X value]]/Research_Window_Table[[#This Row],[Length]]))</f>
        <v>0</v>
      </c>
      <c r="J1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5" spans="1:10" x14ac:dyDescent="0.3">
      <c r="A135">
        <v>1</v>
      </c>
      <c r="B135">
        <v>1.43</v>
      </c>
      <c r="C135">
        <v>1.19</v>
      </c>
      <c r="D135">
        <f>Research_Window_Table[[#This Row],[Width]]*Research_Window_Table[[#This Row],[Height]]</f>
        <v>1.7016999999999998</v>
      </c>
      <c r="E1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5">
        <v>0</v>
      </c>
      <c r="G135">
        <v>1</v>
      </c>
      <c r="H135">
        <v>1</v>
      </c>
      <c r="I135">
        <f>DEGREES(ASIN(Research_Window_Table[[#This Row],[X value]]/Research_Window_Table[[#This Row],[Length]]))</f>
        <v>0</v>
      </c>
      <c r="J1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6" spans="1:10" x14ac:dyDescent="0.3">
      <c r="A136">
        <v>1</v>
      </c>
      <c r="B136">
        <v>1.43</v>
      </c>
      <c r="C136">
        <v>1.19</v>
      </c>
      <c r="D136">
        <f>Research_Window_Table[[#This Row],[Width]]*Research_Window_Table[[#This Row],[Height]]</f>
        <v>1.7016999999999998</v>
      </c>
      <c r="E1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6">
        <v>0</v>
      </c>
      <c r="G136">
        <v>1</v>
      </c>
      <c r="H136">
        <v>1</v>
      </c>
      <c r="I136">
        <f>DEGREES(ASIN(Research_Window_Table[[#This Row],[X value]]/Research_Window_Table[[#This Row],[Length]]))</f>
        <v>0</v>
      </c>
      <c r="J1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7" spans="1:10" x14ac:dyDescent="0.3">
      <c r="A137">
        <v>1</v>
      </c>
      <c r="B137">
        <v>1.43</v>
      </c>
      <c r="C137">
        <v>1.19</v>
      </c>
      <c r="D137">
        <f>Research_Window_Table[[#This Row],[Width]]*Research_Window_Table[[#This Row],[Height]]</f>
        <v>1.7016999999999998</v>
      </c>
      <c r="E1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7">
        <v>0</v>
      </c>
      <c r="G137">
        <v>1</v>
      </c>
      <c r="H137">
        <v>1</v>
      </c>
      <c r="I137">
        <f>DEGREES(ASIN(Research_Window_Table[[#This Row],[X value]]/Research_Window_Table[[#This Row],[Length]]))</f>
        <v>0</v>
      </c>
      <c r="J1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8" spans="1:10" x14ac:dyDescent="0.3">
      <c r="A138">
        <v>1</v>
      </c>
      <c r="B138">
        <v>2.23</v>
      </c>
      <c r="C138">
        <v>2.17</v>
      </c>
      <c r="D138">
        <f>Research_Window_Table[[#This Row],[Width]]*Research_Window_Table[[#This Row],[Height]]</f>
        <v>4.8391000000000002</v>
      </c>
      <c r="E1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8">
        <v>0</v>
      </c>
      <c r="G138">
        <v>1</v>
      </c>
      <c r="H138">
        <v>1</v>
      </c>
      <c r="I138">
        <f>DEGREES(ASIN(Research_Window_Table[[#This Row],[X value]]/Research_Window_Table[[#This Row],[Length]]))</f>
        <v>0</v>
      </c>
      <c r="J1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39" spans="1:10" x14ac:dyDescent="0.3">
      <c r="A139">
        <v>1</v>
      </c>
      <c r="B139">
        <v>2.23</v>
      </c>
      <c r="C139">
        <v>2.17</v>
      </c>
      <c r="D139">
        <f>Research_Window_Table[[#This Row],[Width]]*Research_Window_Table[[#This Row],[Height]]</f>
        <v>4.8391000000000002</v>
      </c>
      <c r="E1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39">
        <v>0</v>
      </c>
      <c r="G139">
        <v>1</v>
      </c>
      <c r="H139">
        <v>1</v>
      </c>
      <c r="I139">
        <f>DEGREES(ASIN(Research_Window_Table[[#This Row],[X value]]/Research_Window_Table[[#This Row],[Length]]))</f>
        <v>0</v>
      </c>
      <c r="J1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0" spans="1:10" x14ac:dyDescent="0.3">
      <c r="A140">
        <v>1</v>
      </c>
      <c r="B140">
        <v>2.23</v>
      </c>
      <c r="C140">
        <v>2.17</v>
      </c>
      <c r="D140">
        <f>Research_Window_Table[[#This Row],[Width]]*Research_Window_Table[[#This Row],[Height]]</f>
        <v>4.8391000000000002</v>
      </c>
      <c r="E1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0">
        <v>0</v>
      </c>
      <c r="G140">
        <v>1</v>
      </c>
      <c r="H140">
        <v>1</v>
      </c>
      <c r="I140">
        <f>DEGREES(ASIN(Research_Window_Table[[#This Row],[X value]]/Research_Window_Table[[#This Row],[Length]]))</f>
        <v>0</v>
      </c>
      <c r="J1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1" spans="1:10" x14ac:dyDescent="0.3">
      <c r="A141">
        <v>1</v>
      </c>
      <c r="B141">
        <v>2.23</v>
      </c>
      <c r="C141">
        <v>2.17</v>
      </c>
      <c r="D141">
        <f>Research_Window_Table[[#This Row],[Width]]*Research_Window_Table[[#This Row],[Height]]</f>
        <v>4.8391000000000002</v>
      </c>
      <c r="E1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1">
        <v>0</v>
      </c>
      <c r="G141">
        <v>1</v>
      </c>
      <c r="H141">
        <v>1</v>
      </c>
      <c r="I141">
        <f>DEGREES(ASIN(Research_Window_Table[[#This Row],[X value]]/Research_Window_Table[[#This Row],[Length]]))</f>
        <v>0</v>
      </c>
      <c r="J1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2" spans="1:10" x14ac:dyDescent="0.3">
      <c r="A142">
        <v>1</v>
      </c>
      <c r="B142">
        <v>2.23</v>
      </c>
      <c r="C142">
        <v>2.17</v>
      </c>
      <c r="D142">
        <f>Research_Window_Table[[#This Row],[Width]]*Research_Window_Table[[#This Row],[Height]]</f>
        <v>4.8391000000000002</v>
      </c>
      <c r="E1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2">
        <v>0</v>
      </c>
      <c r="G142">
        <v>1</v>
      </c>
      <c r="H142">
        <v>1</v>
      </c>
      <c r="I142">
        <f>DEGREES(ASIN(Research_Window_Table[[#This Row],[X value]]/Research_Window_Table[[#This Row],[Length]]))</f>
        <v>0</v>
      </c>
      <c r="J1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3" spans="1:10" x14ac:dyDescent="0.3">
      <c r="A143">
        <v>1</v>
      </c>
      <c r="B143">
        <v>2.23</v>
      </c>
      <c r="C143">
        <v>2.17</v>
      </c>
      <c r="D143">
        <f>Research_Window_Table[[#This Row],[Width]]*Research_Window_Table[[#This Row],[Height]]</f>
        <v>4.8391000000000002</v>
      </c>
      <c r="E1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3">
        <v>0</v>
      </c>
      <c r="G143">
        <v>1</v>
      </c>
      <c r="H143">
        <v>1</v>
      </c>
      <c r="I143">
        <f>DEGREES(ASIN(Research_Window_Table[[#This Row],[X value]]/Research_Window_Table[[#This Row],[Length]]))</f>
        <v>0</v>
      </c>
      <c r="J1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4" spans="1:10" x14ac:dyDescent="0.3">
      <c r="A144">
        <v>1</v>
      </c>
      <c r="B144">
        <v>2.23</v>
      </c>
      <c r="C144">
        <v>2.17</v>
      </c>
      <c r="D144">
        <f>Research_Window_Table[[#This Row],[Width]]*Research_Window_Table[[#This Row],[Height]]</f>
        <v>4.8391000000000002</v>
      </c>
      <c r="E1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4">
        <v>0</v>
      </c>
      <c r="G144">
        <v>1</v>
      </c>
      <c r="H144">
        <v>1</v>
      </c>
      <c r="I144">
        <f>DEGREES(ASIN(Research_Window_Table[[#This Row],[X value]]/Research_Window_Table[[#This Row],[Length]]))</f>
        <v>0</v>
      </c>
      <c r="J1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5" spans="1:10" x14ac:dyDescent="0.3">
      <c r="A145">
        <v>1</v>
      </c>
      <c r="B145">
        <v>2.23</v>
      </c>
      <c r="C145">
        <v>2.17</v>
      </c>
      <c r="D145">
        <f>Research_Window_Table[[#This Row],[Width]]*Research_Window_Table[[#This Row],[Height]]</f>
        <v>4.8391000000000002</v>
      </c>
      <c r="E1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45">
        <v>0</v>
      </c>
      <c r="G145">
        <v>1</v>
      </c>
      <c r="H145">
        <v>1</v>
      </c>
      <c r="I145">
        <f>DEGREES(ASIN(Research_Window_Table[[#This Row],[X value]]/Research_Window_Table[[#This Row],[Length]]))</f>
        <v>0</v>
      </c>
      <c r="J1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46" spans="1:10" x14ac:dyDescent="0.3">
      <c r="A146">
        <v>1</v>
      </c>
      <c r="B146">
        <v>2.23</v>
      </c>
      <c r="C146">
        <v>2.17</v>
      </c>
      <c r="D146">
        <f>Research_Window_Table[[#This Row],[Width]]*Research_Window_Table[[#This Row],[Height]]</f>
        <v>4.8391000000000002</v>
      </c>
      <c r="E1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6">
        <v>-1</v>
      </c>
      <c r="G146">
        <v>0</v>
      </c>
      <c r="H146">
        <v>1</v>
      </c>
      <c r="I146">
        <f>DEGREES(ASIN(Research_Window_Table[[#This Row],[X value]]/Research_Window_Table[[#This Row],[Length]]))</f>
        <v>-90</v>
      </c>
      <c r="J1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7" spans="1:10" x14ac:dyDescent="0.3">
      <c r="A147">
        <v>1</v>
      </c>
      <c r="B147">
        <v>1.43</v>
      </c>
      <c r="C147">
        <v>1.19</v>
      </c>
      <c r="D147">
        <f>Research_Window_Table[[#This Row],[Width]]*Research_Window_Table[[#This Row],[Height]]</f>
        <v>1.7016999999999998</v>
      </c>
      <c r="E1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47">
        <v>-1</v>
      </c>
      <c r="G147">
        <v>0</v>
      </c>
      <c r="H147">
        <v>1</v>
      </c>
      <c r="I147">
        <f>DEGREES(ASIN(Research_Window_Table[[#This Row],[X value]]/Research_Window_Table[[#This Row],[Length]]))</f>
        <v>-90</v>
      </c>
      <c r="J1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48" spans="1:10" x14ac:dyDescent="0.3">
      <c r="A148">
        <v>1</v>
      </c>
      <c r="B148">
        <v>2.23</v>
      </c>
      <c r="C148">
        <v>2.17</v>
      </c>
      <c r="D148">
        <f>Research_Window_Table[[#This Row],[Width]]*Research_Window_Table[[#This Row],[Height]]</f>
        <v>4.8391000000000002</v>
      </c>
      <c r="E1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8">
        <v>1</v>
      </c>
      <c r="G148">
        <v>0</v>
      </c>
      <c r="H148">
        <v>1</v>
      </c>
      <c r="I148">
        <f>DEGREES(ASIN(Research_Window_Table[[#This Row],[X value]]/Research_Window_Table[[#This Row],[Length]]))</f>
        <v>90</v>
      </c>
      <c r="J1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49" spans="1:10" x14ac:dyDescent="0.3">
      <c r="A149">
        <v>1</v>
      </c>
      <c r="B149">
        <v>2.23</v>
      </c>
      <c r="C149">
        <v>2.17</v>
      </c>
      <c r="D149">
        <f>Research_Window_Table[[#This Row],[Width]]*Research_Window_Table[[#This Row],[Height]]</f>
        <v>4.8391000000000002</v>
      </c>
      <c r="E1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49">
        <v>1</v>
      </c>
      <c r="G149">
        <v>0</v>
      </c>
      <c r="H149">
        <v>1</v>
      </c>
      <c r="I149">
        <f>DEGREES(ASIN(Research_Window_Table[[#This Row],[X value]]/Research_Window_Table[[#This Row],[Length]]))</f>
        <v>90</v>
      </c>
      <c r="J1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0" spans="1:10" x14ac:dyDescent="0.3">
      <c r="A150">
        <v>1</v>
      </c>
      <c r="B150">
        <v>2.23</v>
      </c>
      <c r="C150">
        <v>2.17</v>
      </c>
      <c r="D150">
        <f>Research_Window_Table[[#This Row],[Width]]*Research_Window_Table[[#This Row],[Height]]</f>
        <v>4.8391000000000002</v>
      </c>
      <c r="E1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0">
        <v>1</v>
      </c>
      <c r="G150">
        <v>0</v>
      </c>
      <c r="H150">
        <v>1</v>
      </c>
      <c r="I150">
        <f>DEGREES(ASIN(Research_Window_Table[[#This Row],[X value]]/Research_Window_Table[[#This Row],[Length]]))</f>
        <v>90</v>
      </c>
      <c r="J1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1" spans="1:10" x14ac:dyDescent="0.3">
      <c r="A151">
        <v>1</v>
      </c>
      <c r="B151">
        <v>2.23</v>
      </c>
      <c r="C151">
        <v>2.17</v>
      </c>
      <c r="D151">
        <f>Research_Window_Table[[#This Row],[Width]]*Research_Window_Table[[#This Row],[Height]]</f>
        <v>4.8391000000000002</v>
      </c>
      <c r="E1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51">
        <v>1</v>
      </c>
      <c r="G151">
        <v>0</v>
      </c>
      <c r="H151">
        <v>1</v>
      </c>
      <c r="I151">
        <f>DEGREES(ASIN(Research_Window_Table[[#This Row],[X value]]/Research_Window_Table[[#This Row],[Length]]))</f>
        <v>90</v>
      </c>
      <c r="J1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52" spans="1:10" x14ac:dyDescent="0.3">
      <c r="A152">
        <v>1</v>
      </c>
      <c r="B152">
        <v>1.43</v>
      </c>
      <c r="C152">
        <v>1.19</v>
      </c>
      <c r="D152">
        <f>Research_Window_Table[[#This Row],[Width]]*Research_Window_Table[[#This Row],[Height]]</f>
        <v>1.7016999999999998</v>
      </c>
      <c r="E1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2">
        <v>-1</v>
      </c>
      <c r="G152">
        <v>0</v>
      </c>
      <c r="H152">
        <v>1</v>
      </c>
      <c r="I152">
        <f>DEGREES(ASIN(Research_Window_Table[[#This Row],[X value]]/Research_Window_Table[[#This Row],[Length]]))</f>
        <v>-90</v>
      </c>
      <c r="J1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3" spans="1:10" x14ac:dyDescent="0.3">
      <c r="A153">
        <v>1</v>
      </c>
      <c r="B153">
        <v>1.43</v>
      </c>
      <c r="C153">
        <v>1.19</v>
      </c>
      <c r="D153">
        <f>Research_Window_Table[[#This Row],[Width]]*Research_Window_Table[[#This Row],[Height]]</f>
        <v>1.7016999999999998</v>
      </c>
      <c r="E1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3">
        <v>-1</v>
      </c>
      <c r="G153">
        <v>0</v>
      </c>
      <c r="H153">
        <v>1</v>
      </c>
      <c r="I153">
        <f>DEGREES(ASIN(Research_Window_Table[[#This Row],[X value]]/Research_Window_Table[[#This Row],[Length]]))</f>
        <v>-90</v>
      </c>
      <c r="J1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4" spans="1:10" x14ac:dyDescent="0.3">
      <c r="A154">
        <v>1</v>
      </c>
      <c r="B154">
        <v>1.43</v>
      </c>
      <c r="C154">
        <v>1.19</v>
      </c>
      <c r="D154">
        <f>Research_Window_Table[[#This Row],[Width]]*Research_Window_Table[[#This Row],[Height]]</f>
        <v>1.7016999999999998</v>
      </c>
      <c r="E1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54">
        <v>-1</v>
      </c>
      <c r="G154">
        <v>0</v>
      </c>
      <c r="H154">
        <v>1</v>
      </c>
      <c r="I154">
        <f>DEGREES(ASIN(Research_Window_Table[[#This Row],[X value]]/Research_Window_Table[[#This Row],[Length]]))</f>
        <v>-90</v>
      </c>
      <c r="J1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55" spans="1:10" x14ac:dyDescent="0.3">
      <c r="A155">
        <v>1</v>
      </c>
      <c r="B155">
        <v>1.43</v>
      </c>
      <c r="C155">
        <v>1.19</v>
      </c>
      <c r="D155">
        <f>Research_Window_Table[[#This Row],[Width]]*Research_Window_Table[[#This Row],[Height]]</f>
        <v>1.7016999999999998</v>
      </c>
      <c r="E1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5">
        <v>0</v>
      </c>
      <c r="G155">
        <v>-1</v>
      </c>
      <c r="H155">
        <v>1</v>
      </c>
      <c r="I155">
        <f>DEGREES(ASIN(Research_Window_Table[[#This Row],[X value]]/Research_Window_Table[[#This Row],[Length]]))</f>
        <v>0</v>
      </c>
      <c r="J1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6" spans="1:10" x14ac:dyDescent="0.3">
      <c r="A156">
        <v>1</v>
      </c>
      <c r="B156">
        <v>1.43</v>
      </c>
      <c r="C156">
        <v>1.19</v>
      </c>
      <c r="D156">
        <f>Research_Window_Table[[#This Row],[Width]]*Research_Window_Table[[#This Row],[Height]]</f>
        <v>1.7016999999999998</v>
      </c>
      <c r="E1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6">
        <v>0</v>
      </c>
      <c r="G156">
        <v>-1</v>
      </c>
      <c r="H156">
        <v>1</v>
      </c>
      <c r="I156">
        <f>DEGREES(ASIN(Research_Window_Table[[#This Row],[X value]]/Research_Window_Table[[#This Row],[Length]]))</f>
        <v>0</v>
      </c>
      <c r="J1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7" spans="1:10" x14ac:dyDescent="0.3">
      <c r="A157">
        <v>1</v>
      </c>
      <c r="B157">
        <v>1.43</v>
      </c>
      <c r="C157">
        <v>1.19</v>
      </c>
      <c r="D157">
        <f>Research_Window_Table[[#This Row],[Width]]*Research_Window_Table[[#This Row],[Height]]</f>
        <v>1.7016999999999998</v>
      </c>
      <c r="E1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7">
        <v>0</v>
      </c>
      <c r="G157">
        <v>-1</v>
      </c>
      <c r="H157">
        <v>1</v>
      </c>
      <c r="I157">
        <f>DEGREES(ASIN(Research_Window_Table[[#This Row],[X value]]/Research_Window_Table[[#This Row],[Length]]))</f>
        <v>0</v>
      </c>
      <c r="J1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8" spans="1:10" x14ac:dyDescent="0.3">
      <c r="A158">
        <v>1</v>
      </c>
      <c r="B158">
        <v>1.43</v>
      </c>
      <c r="C158">
        <v>1.19</v>
      </c>
      <c r="D158">
        <f>Research_Window_Table[[#This Row],[Width]]*Research_Window_Table[[#This Row],[Height]]</f>
        <v>1.7016999999999998</v>
      </c>
      <c r="E1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8">
        <v>0</v>
      </c>
      <c r="G158">
        <v>-1</v>
      </c>
      <c r="H158">
        <v>1</v>
      </c>
      <c r="I158">
        <f>DEGREES(ASIN(Research_Window_Table[[#This Row],[X value]]/Research_Window_Table[[#This Row],[Length]]))</f>
        <v>0</v>
      </c>
      <c r="J1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59" spans="1:10" x14ac:dyDescent="0.3">
      <c r="A159">
        <v>1</v>
      </c>
      <c r="B159">
        <v>1.43</v>
      </c>
      <c r="C159">
        <v>1.19</v>
      </c>
      <c r="D159">
        <f>Research_Window_Table[[#This Row],[Width]]*Research_Window_Table[[#This Row],[Height]]</f>
        <v>1.7016999999999998</v>
      </c>
      <c r="E1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59">
        <v>0</v>
      </c>
      <c r="G159">
        <v>-1</v>
      </c>
      <c r="H159">
        <v>1</v>
      </c>
      <c r="I159">
        <f>DEGREES(ASIN(Research_Window_Table[[#This Row],[X value]]/Research_Window_Table[[#This Row],[Length]]))</f>
        <v>0</v>
      </c>
      <c r="J1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0" spans="1:10" x14ac:dyDescent="0.3">
      <c r="A160">
        <v>1</v>
      </c>
      <c r="B160">
        <v>1.43</v>
      </c>
      <c r="C160">
        <v>1.19</v>
      </c>
      <c r="D160">
        <f>Research_Window_Table[[#This Row],[Width]]*Research_Window_Table[[#This Row],[Height]]</f>
        <v>1.7016999999999998</v>
      </c>
      <c r="E1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0">
        <v>0</v>
      </c>
      <c r="G160">
        <v>-1</v>
      </c>
      <c r="H160">
        <v>1</v>
      </c>
      <c r="I160">
        <f>DEGREES(ASIN(Research_Window_Table[[#This Row],[X value]]/Research_Window_Table[[#This Row],[Length]]))</f>
        <v>0</v>
      </c>
      <c r="J1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1" spans="1:10" x14ac:dyDescent="0.3">
      <c r="A161">
        <v>1</v>
      </c>
      <c r="B161">
        <v>1.43</v>
      </c>
      <c r="C161">
        <v>1.19</v>
      </c>
      <c r="D161">
        <f>Research_Window_Table[[#This Row],[Width]]*Research_Window_Table[[#This Row],[Height]]</f>
        <v>1.7016999999999998</v>
      </c>
      <c r="E1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1">
        <v>0</v>
      </c>
      <c r="G161">
        <v>-1</v>
      </c>
      <c r="H161">
        <v>1</v>
      </c>
      <c r="I161">
        <f>DEGREES(ASIN(Research_Window_Table[[#This Row],[X value]]/Research_Window_Table[[#This Row],[Length]]))</f>
        <v>0</v>
      </c>
      <c r="J1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2" spans="1:10" x14ac:dyDescent="0.3">
      <c r="A162">
        <v>1</v>
      </c>
      <c r="B162">
        <v>1.43</v>
      </c>
      <c r="C162">
        <v>1.19</v>
      </c>
      <c r="D162">
        <f>Research_Window_Table[[#This Row],[Width]]*Research_Window_Table[[#This Row],[Height]]</f>
        <v>1.7016999999999998</v>
      </c>
      <c r="E1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2">
        <v>0</v>
      </c>
      <c r="G162">
        <v>-1</v>
      </c>
      <c r="H162">
        <v>1</v>
      </c>
      <c r="I162">
        <f>DEGREES(ASIN(Research_Window_Table[[#This Row],[X value]]/Research_Window_Table[[#This Row],[Length]]))</f>
        <v>0</v>
      </c>
      <c r="J1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3" spans="1:10" x14ac:dyDescent="0.3">
      <c r="A163">
        <v>1</v>
      </c>
      <c r="B163">
        <v>2.23</v>
      </c>
      <c r="C163">
        <v>2.17</v>
      </c>
      <c r="D163">
        <f>Research_Window_Table[[#This Row],[Width]]*Research_Window_Table[[#This Row],[Height]]</f>
        <v>4.8391000000000002</v>
      </c>
      <c r="E1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3">
        <v>0</v>
      </c>
      <c r="G163">
        <v>-1</v>
      </c>
      <c r="H163">
        <v>1</v>
      </c>
      <c r="I163">
        <f>DEGREES(ASIN(Research_Window_Table[[#This Row],[X value]]/Research_Window_Table[[#This Row],[Length]]))</f>
        <v>0</v>
      </c>
      <c r="J1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4" spans="1:10" x14ac:dyDescent="0.3">
      <c r="A164">
        <v>1</v>
      </c>
      <c r="B164">
        <v>2.23</v>
      </c>
      <c r="C164">
        <v>2.17</v>
      </c>
      <c r="D164">
        <f>Research_Window_Table[[#This Row],[Width]]*Research_Window_Table[[#This Row],[Height]]</f>
        <v>4.8391000000000002</v>
      </c>
      <c r="E1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4">
        <v>0</v>
      </c>
      <c r="G164">
        <v>-1</v>
      </c>
      <c r="H164">
        <v>1</v>
      </c>
      <c r="I164">
        <f>DEGREES(ASIN(Research_Window_Table[[#This Row],[X value]]/Research_Window_Table[[#This Row],[Length]]))</f>
        <v>0</v>
      </c>
      <c r="J1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5" spans="1:10" x14ac:dyDescent="0.3">
      <c r="A165">
        <v>1</v>
      </c>
      <c r="B165">
        <v>2.23</v>
      </c>
      <c r="C165">
        <v>2.17</v>
      </c>
      <c r="D165">
        <f>Research_Window_Table[[#This Row],[Width]]*Research_Window_Table[[#This Row],[Height]]</f>
        <v>4.8391000000000002</v>
      </c>
      <c r="E1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5">
        <v>0</v>
      </c>
      <c r="G165">
        <v>-1</v>
      </c>
      <c r="H165">
        <v>1</v>
      </c>
      <c r="I165">
        <f>DEGREES(ASIN(Research_Window_Table[[#This Row],[X value]]/Research_Window_Table[[#This Row],[Length]]))</f>
        <v>0</v>
      </c>
      <c r="J1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6" spans="1:10" x14ac:dyDescent="0.3">
      <c r="A166">
        <v>1</v>
      </c>
      <c r="B166">
        <v>2.23</v>
      </c>
      <c r="C166">
        <v>2.17</v>
      </c>
      <c r="D166">
        <f>Research_Window_Table[[#This Row],[Width]]*Research_Window_Table[[#This Row],[Height]]</f>
        <v>4.8391000000000002</v>
      </c>
      <c r="E1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6">
        <v>0</v>
      </c>
      <c r="G166">
        <v>-1</v>
      </c>
      <c r="H166">
        <v>1</v>
      </c>
      <c r="I166">
        <f>DEGREES(ASIN(Research_Window_Table[[#This Row],[X value]]/Research_Window_Table[[#This Row],[Length]]))</f>
        <v>0</v>
      </c>
      <c r="J1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7" spans="1:10" x14ac:dyDescent="0.3">
      <c r="A167">
        <v>1</v>
      </c>
      <c r="B167">
        <v>2.23</v>
      </c>
      <c r="C167">
        <v>2.17</v>
      </c>
      <c r="D167">
        <f>Research_Window_Table[[#This Row],[Width]]*Research_Window_Table[[#This Row],[Height]]</f>
        <v>4.8391000000000002</v>
      </c>
      <c r="E1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7">
        <v>0</v>
      </c>
      <c r="G167">
        <v>-1</v>
      </c>
      <c r="H167">
        <v>1</v>
      </c>
      <c r="I167">
        <f>DEGREES(ASIN(Research_Window_Table[[#This Row],[X value]]/Research_Window_Table[[#This Row],[Length]]))</f>
        <v>0</v>
      </c>
      <c r="J1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8" spans="1:10" x14ac:dyDescent="0.3">
      <c r="A168">
        <v>1</v>
      </c>
      <c r="B168">
        <v>2.23</v>
      </c>
      <c r="C168">
        <v>2.17</v>
      </c>
      <c r="D168">
        <f>Research_Window_Table[[#This Row],[Width]]*Research_Window_Table[[#This Row],[Height]]</f>
        <v>4.8391000000000002</v>
      </c>
      <c r="E1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68">
        <v>0</v>
      </c>
      <c r="G168">
        <v>-1</v>
      </c>
      <c r="H168">
        <v>1</v>
      </c>
      <c r="I168">
        <f>DEGREES(ASIN(Research_Window_Table[[#This Row],[X value]]/Research_Window_Table[[#This Row],[Length]]))</f>
        <v>0</v>
      </c>
      <c r="J1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69" spans="1:10" x14ac:dyDescent="0.3">
      <c r="A169">
        <v>1</v>
      </c>
      <c r="B169">
        <v>1.43</v>
      </c>
      <c r="C169">
        <v>1.19</v>
      </c>
      <c r="D169">
        <f>Research_Window_Table[[#This Row],[Width]]*Research_Window_Table[[#This Row],[Height]]</f>
        <v>1.7016999999999998</v>
      </c>
      <c r="E1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69">
        <v>0</v>
      </c>
      <c r="G169">
        <v>1</v>
      </c>
      <c r="H169">
        <v>1</v>
      </c>
      <c r="I169">
        <f>DEGREES(ASIN(Research_Window_Table[[#This Row],[X value]]/Research_Window_Table[[#This Row],[Length]]))</f>
        <v>0</v>
      </c>
      <c r="J1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0" spans="1:10" x14ac:dyDescent="0.3">
      <c r="A170">
        <v>1</v>
      </c>
      <c r="B170">
        <v>1.43</v>
      </c>
      <c r="C170">
        <v>1.19</v>
      </c>
      <c r="D170">
        <f>Research_Window_Table[[#This Row],[Width]]*Research_Window_Table[[#This Row],[Height]]</f>
        <v>1.7016999999999998</v>
      </c>
      <c r="E1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0">
        <v>0</v>
      </c>
      <c r="G170">
        <v>1</v>
      </c>
      <c r="H170">
        <v>1</v>
      </c>
      <c r="I170">
        <f>DEGREES(ASIN(Research_Window_Table[[#This Row],[X value]]/Research_Window_Table[[#This Row],[Length]]))</f>
        <v>0</v>
      </c>
      <c r="J1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1" spans="1:10" x14ac:dyDescent="0.3">
      <c r="A171">
        <v>1</v>
      </c>
      <c r="B171">
        <v>1.43</v>
      </c>
      <c r="C171">
        <v>1.19</v>
      </c>
      <c r="D171">
        <f>Research_Window_Table[[#This Row],[Width]]*Research_Window_Table[[#This Row],[Height]]</f>
        <v>1.7016999999999998</v>
      </c>
      <c r="E1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1">
        <v>0</v>
      </c>
      <c r="G171">
        <v>1</v>
      </c>
      <c r="H171">
        <v>1</v>
      </c>
      <c r="I171">
        <f>DEGREES(ASIN(Research_Window_Table[[#This Row],[X value]]/Research_Window_Table[[#This Row],[Length]]))</f>
        <v>0</v>
      </c>
      <c r="J1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2" spans="1:10" x14ac:dyDescent="0.3">
      <c r="A172">
        <v>1</v>
      </c>
      <c r="B172">
        <v>1.43</v>
      </c>
      <c r="C172">
        <v>1.19</v>
      </c>
      <c r="D172">
        <f>Research_Window_Table[[#This Row],[Width]]*Research_Window_Table[[#This Row],[Height]]</f>
        <v>1.7016999999999998</v>
      </c>
      <c r="E1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2">
        <v>0</v>
      </c>
      <c r="G172">
        <v>1</v>
      </c>
      <c r="H172">
        <v>1</v>
      </c>
      <c r="I172">
        <f>DEGREES(ASIN(Research_Window_Table[[#This Row],[X value]]/Research_Window_Table[[#This Row],[Length]]))</f>
        <v>0</v>
      </c>
      <c r="J1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3" spans="1:10" x14ac:dyDescent="0.3">
      <c r="A173">
        <v>1</v>
      </c>
      <c r="B173">
        <v>1.43</v>
      </c>
      <c r="C173">
        <v>1.19</v>
      </c>
      <c r="D173">
        <f>Research_Window_Table[[#This Row],[Width]]*Research_Window_Table[[#This Row],[Height]]</f>
        <v>1.7016999999999998</v>
      </c>
      <c r="E1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3">
        <v>0</v>
      </c>
      <c r="G173">
        <v>1</v>
      </c>
      <c r="H173">
        <v>1</v>
      </c>
      <c r="I173">
        <f>DEGREES(ASIN(Research_Window_Table[[#This Row],[X value]]/Research_Window_Table[[#This Row],[Length]]))</f>
        <v>0</v>
      </c>
      <c r="J1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4" spans="1:10" x14ac:dyDescent="0.3">
      <c r="A174">
        <v>1</v>
      </c>
      <c r="B174">
        <v>2.23</v>
      </c>
      <c r="C174">
        <v>2.17</v>
      </c>
      <c r="D174">
        <f>Research_Window_Table[[#This Row],[Width]]*Research_Window_Table[[#This Row],[Height]]</f>
        <v>4.8391000000000002</v>
      </c>
      <c r="E1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4">
        <v>0</v>
      </c>
      <c r="G174">
        <v>1</v>
      </c>
      <c r="H174">
        <v>1</v>
      </c>
      <c r="I174">
        <f>DEGREES(ASIN(Research_Window_Table[[#This Row],[X value]]/Research_Window_Table[[#This Row],[Length]]))</f>
        <v>0</v>
      </c>
      <c r="J1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5" spans="1:10" x14ac:dyDescent="0.3">
      <c r="A175">
        <v>1</v>
      </c>
      <c r="B175">
        <v>2.23</v>
      </c>
      <c r="C175">
        <v>2.17</v>
      </c>
      <c r="D175">
        <f>Research_Window_Table[[#This Row],[Width]]*Research_Window_Table[[#This Row],[Height]]</f>
        <v>4.8391000000000002</v>
      </c>
      <c r="E1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5">
        <v>0</v>
      </c>
      <c r="G175">
        <v>1</v>
      </c>
      <c r="H175">
        <v>1</v>
      </c>
      <c r="I175">
        <f>DEGREES(ASIN(Research_Window_Table[[#This Row],[X value]]/Research_Window_Table[[#This Row],[Length]]))</f>
        <v>0</v>
      </c>
      <c r="J1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6" spans="1:10" x14ac:dyDescent="0.3">
      <c r="A176">
        <v>1</v>
      </c>
      <c r="B176">
        <v>2.23</v>
      </c>
      <c r="C176">
        <v>2.17</v>
      </c>
      <c r="D176">
        <f>Research_Window_Table[[#This Row],[Width]]*Research_Window_Table[[#This Row],[Height]]</f>
        <v>4.8391000000000002</v>
      </c>
      <c r="E1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6">
        <v>0</v>
      </c>
      <c r="G176">
        <v>1</v>
      </c>
      <c r="H176">
        <v>1</v>
      </c>
      <c r="I176">
        <f>DEGREES(ASIN(Research_Window_Table[[#This Row],[X value]]/Research_Window_Table[[#This Row],[Length]]))</f>
        <v>0</v>
      </c>
      <c r="J1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7" spans="1:10" x14ac:dyDescent="0.3">
      <c r="A177">
        <v>1</v>
      </c>
      <c r="B177">
        <v>2.23</v>
      </c>
      <c r="C177">
        <v>2.17</v>
      </c>
      <c r="D177">
        <f>Research_Window_Table[[#This Row],[Width]]*Research_Window_Table[[#This Row],[Height]]</f>
        <v>4.8391000000000002</v>
      </c>
      <c r="E1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7">
        <v>0</v>
      </c>
      <c r="G177">
        <v>1</v>
      </c>
      <c r="H177">
        <v>1</v>
      </c>
      <c r="I177">
        <f>DEGREES(ASIN(Research_Window_Table[[#This Row],[X value]]/Research_Window_Table[[#This Row],[Length]]))</f>
        <v>0</v>
      </c>
      <c r="J1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8" spans="1:10" x14ac:dyDescent="0.3">
      <c r="A178">
        <v>1</v>
      </c>
      <c r="B178">
        <v>2.23</v>
      </c>
      <c r="C178">
        <v>2.17</v>
      </c>
      <c r="D178">
        <f>Research_Window_Table[[#This Row],[Width]]*Research_Window_Table[[#This Row],[Height]]</f>
        <v>4.8391000000000002</v>
      </c>
      <c r="E1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8">
        <v>0</v>
      </c>
      <c r="G178">
        <v>1</v>
      </c>
      <c r="H178">
        <v>1</v>
      </c>
      <c r="I178">
        <f>DEGREES(ASIN(Research_Window_Table[[#This Row],[X value]]/Research_Window_Table[[#This Row],[Length]]))</f>
        <v>0</v>
      </c>
      <c r="J1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79" spans="1:10" x14ac:dyDescent="0.3">
      <c r="A179">
        <v>1</v>
      </c>
      <c r="B179">
        <v>2.23</v>
      </c>
      <c r="C179">
        <v>2.17</v>
      </c>
      <c r="D179">
        <f>Research_Window_Table[[#This Row],[Width]]*Research_Window_Table[[#This Row],[Height]]</f>
        <v>4.8391000000000002</v>
      </c>
      <c r="E1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79">
        <v>0</v>
      </c>
      <c r="G179">
        <v>1</v>
      </c>
      <c r="H179">
        <v>1</v>
      </c>
      <c r="I179">
        <f>DEGREES(ASIN(Research_Window_Table[[#This Row],[X value]]/Research_Window_Table[[#This Row],[Length]]))</f>
        <v>0</v>
      </c>
      <c r="J1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0" spans="1:10" x14ac:dyDescent="0.3">
      <c r="A180">
        <v>1</v>
      </c>
      <c r="B180">
        <v>2.23</v>
      </c>
      <c r="C180">
        <v>2.17</v>
      </c>
      <c r="D180">
        <f>Research_Window_Table[[#This Row],[Width]]*Research_Window_Table[[#This Row],[Height]]</f>
        <v>4.8391000000000002</v>
      </c>
      <c r="E1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0">
        <v>0</v>
      </c>
      <c r="G180">
        <v>1</v>
      </c>
      <c r="H180">
        <v>1</v>
      </c>
      <c r="I180">
        <f>DEGREES(ASIN(Research_Window_Table[[#This Row],[X value]]/Research_Window_Table[[#This Row],[Length]]))</f>
        <v>0</v>
      </c>
      <c r="J1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1" spans="1:10" x14ac:dyDescent="0.3">
      <c r="A181">
        <v>1</v>
      </c>
      <c r="B181">
        <v>2.23</v>
      </c>
      <c r="C181">
        <v>2.17</v>
      </c>
      <c r="D181">
        <f>Research_Window_Table[[#This Row],[Width]]*Research_Window_Table[[#This Row],[Height]]</f>
        <v>4.8391000000000002</v>
      </c>
      <c r="E1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181">
        <v>0</v>
      </c>
      <c r="G181">
        <v>1</v>
      </c>
      <c r="H181">
        <v>1</v>
      </c>
      <c r="I181">
        <f>DEGREES(ASIN(Research_Window_Table[[#This Row],[X value]]/Research_Window_Table[[#This Row],[Length]]))</f>
        <v>0</v>
      </c>
      <c r="J1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182" spans="1:10" x14ac:dyDescent="0.3">
      <c r="A182">
        <v>1</v>
      </c>
      <c r="B182">
        <v>2.23</v>
      </c>
      <c r="C182">
        <v>2.17</v>
      </c>
      <c r="D182">
        <f>Research_Window_Table[[#This Row],[Width]]*Research_Window_Table[[#This Row],[Height]]</f>
        <v>4.8391000000000002</v>
      </c>
      <c r="E1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2">
        <v>-1</v>
      </c>
      <c r="G182">
        <v>0</v>
      </c>
      <c r="H182">
        <v>1</v>
      </c>
      <c r="I182">
        <f>DEGREES(ASIN(Research_Window_Table[[#This Row],[X value]]/Research_Window_Table[[#This Row],[Length]]))</f>
        <v>-90</v>
      </c>
      <c r="J1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3" spans="1:10" x14ac:dyDescent="0.3">
      <c r="A183">
        <v>1</v>
      </c>
      <c r="B183">
        <v>1.43</v>
      </c>
      <c r="C183">
        <v>1.19</v>
      </c>
      <c r="D183">
        <f>Research_Window_Table[[#This Row],[Width]]*Research_Window_Table[[#This Row],[Height]]</f>
        <v>1.7016999999999998</v>
      </c>
      <c r="E1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3">
        <v>-1</v>
      </c>
      <c r="G183">
        <v>0</v>
      </c>
      <c r="H183">
        <v>1</v>
      </c>
      <c r="I183">
        <f>DEGREES(ASIN(Research_Window_Table[[#This Row],[X value]]/Research_Window_Table[[#This Row],[Length]]))</f>
        <v>-90</v>
      </c>
      <c r="J1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4" spans="1:10" x14ac:dyDescent="0.3">
      <c r="A184">
        <v>1</v>
      </c>
      <c r="B184">
        <v>2.23</v>
      </c>
      <c r="C184">
        <v>2.17</v>
      </c>
      <c r="D184">
        <f>Research_Window_Table[[#This Row],[Width]]*Research_Window_Table[[#This Row],[Height]]</f>
        <v>4.8391000000000002</v>
      </c>
      <c r="E1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4">
        <v>1</v>
      </c>
      <c r="G184">
        <v>0</v>
      </c>
      <c r="H184">
        <v>1</v>
      </c>
      <c r="I184">
        <f>DEGREES(ASIN(Research_Window_Table[[#This Row],[X value]]/Research_Window_Table[[#This Row],[Length]]))</f>
        <v>90</v>
      </c>
      <c r="J1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5" spans="1:10" x14ac:dyDescent="0.3">
      <c r="A185">
        <v>1</v>
      </c>
      <c r="B185">
        <v>2.23</v>
      </c>
      <c r="C185">
        <v>2.17</v>
      </c>
      <c r="D185">
        <f>Research_Window_Table[[#This Row],[Width]]*Research_Window_Table[[#This Row],[Height]]</f>
        <v>4.8391000000000002</v>
      </c>
      <c r="E1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5">
        <v>1</v>
      </c>
      <c r="G185">
        <v>0</v>
      </c>
      <c r="H185">
        <v>1</v>
      </c>
      <c r="I185">
        <f>DEGREES(ASIN(Research_Window_Table[[#This Row],[X value]]/Research_Window_Table[[#This Row],[Length]]))</f>
        <v>90</v>
      </c>
      <c r="J1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6" spans="1:10" x14ac:dyDescent="0.3">
      <c r="A186">
        <v>1</v>
      </c>
      <c r="B186">
        <v>2.23</v>
      </c>
      <c r="C186">
        <v>2.17</v>
      </c>
      <c r="D186">
        <f>Research_Window_Table[[#This Row],[Width]]*Research_Window_Table[[#This Row],[Height]]</f>
        <v>4.8391000000000002</v>
      </c>
      <c r="E1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6">
        <v>1</v>
      </c>
      <c r="G186">
        <v>0</v>
      </c>
      <c r="H186">
        <v>1</v>
      </c>
      <c r="I186">
        <f>DEGREES(ASIN(Research_Window_Table[[#This Row],[X value]]/Research_Window_Table[[#This Row],[Length]]))</f>
        <v>90</v>
      </c>
      <c r="J1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7" spans="1:10" x14ac:dyDescent="0.3">
      <c r="A187">
        <v>1</v>
      </c>
      <c r="B187">
        <v>2.23</v>
      </c>
      <c r="C187">
        <v>2.17</v>
      </c>
      <c r="D187">
        <f>Research_Window_Table[[#This Row],[Width]]*Research_Window_Table[[#This Row],[Height]]</f>
        <v>4.8391000000000002</v>
      </c>
      <c r="E1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187">
        <v>1</v>
      </c>
      <c r="G187">
        <v>0</v>
      </c>
      <c r="H187">
        <v>1</v>
      </c>
      <c r="I187">
        <f>DEGREES(ASIN(Research_Window_Table[[#This Row],[X value]]/Research_Window_Table[[#This Row],[Length]]))</f>
        <v>90</v>
      </c>
      <c r="J1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188" spans="1:10" x14ac:dyDescent="0.3">
      <c r="A188">
        <v>1</v>
      </c>
      <c r="B188">
        <v>1.43</v>
      </c>
      <c r="C188">
        <v>1.19</v>
      </c>
      <c r="D188">
        <f>Research_Window_Table[[#This Row],[Width]]*Research_Window_Table[[#This Row],[Height]]</f>
        <v>1.7016999999999998</v>
      </c>
      <c r="E1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8">
        <v>-1</v>
      </c>
      <c r="G188">
        <v>0</v>
      </c>
      <c r="H188">
        <v>1</v>
      </c>
      <c r="I188">
        <f>DEGREES(ASIN(Research_Window_Table[[#This Row],[X value]]/Research_Window_Table[[#This Row],[Length]]))</f>
        <v>-90</v>
      </c>
      <c r="J1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89" spans="1:10" x14ac:dyDescent="0.3">
      <c r="A189">
        <v>1</v>
      </c>
      <c r="B189">
        <v>1.43</v>
      </c>
      <c r="C189">
        <v>1.19</v>
      </c>
      <c r="D189">
        <f>Research_Window_Table[[#This Row],[Width]]*Research_Window_Table[[#This Row],[Height]]</f>
        <v>1.7016999999999998</v>
      </c>
      <c r="E1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89">
        <v>-1</v>
      </c>
      <c r="G189">
        <v>0</v>
      </c>
      <c r="H189">
        <v>1</v>
      </c>
      <c r="I189">
        <f>DEGREES(ASIN(Research_Window_Table[[#This Row],[X value]]/Research_Window_Table[[#This Row],[Length]]))</f>
        <v>-90</v>
      </c>
      <c r="J1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0" spans="1:10" x14ac:dyDescent="0.3">
      <c r="A190">
        <v>1</v>
      </c>
      <c r="B190">
        <v>1.43</v>
      </c>
      <c r="C190">
        <v>1.19</v>
      </c>
      <c r="D190">
        <f>Research_Window_Table[[#This Row],[Width]]*Research_Window_Table[[#This Row],[Height]]</f>
        <v>1.7016999999999998</v>
      </c>
      <c r="E1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190">
        <v>-1</v>
      </c>
      <c r="G190">
        <v>0</v>
      </c>
      <c r="H190">
        <v>1</v>
      </c>
      <c r="I190">
        <f>DEGREES(ASIN(Research_Window_Table[[#This Row],[X value]]/Research_Window_Table[[#This Row],[Length]]))</f>
        <v>-90</v>
      </c>
      <c r="J1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191" spans="1:10" x14ac:dyDescent="0.3">
      <c r="A191">
        <v>1</v>
      </c>
      <c r="B191">
        <v>1.43</v>
      </c>
      <c r="C191">
        <v>1.19</v>
      </c>
      <c r="D191">
        <f>Research_Window_Table[[#This Row],[Width]]*Research_Window_Table[[#This Row],[Height]]</f>
        <v>1.7016999999999998</v>
      </c>
      <c r="E1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1">
        <v>0</v>
      </c>
      <c r="G191">
        <v>-1</v>
      </c>
      <c r="H191">
        <v>1</v>
      </c>
      <c r="I191">
        <f>DEGREES(ASIN(Research_Window_Table[[#This Row],[X value]]/Research_Window_Table[[#This Row],[Length]]))</f>
        <v>0</v>
      </c>
      <c r="J1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2" spans="1:10" x14ac:dyDescent="0.3">
      <c r="A192">
        <v>1</v>
      </c>
      <c r="B192">
        <v>1.43</v>
      </c>
      <c r="C192">
        <v>1.19</v>
      </c>
      <c r="D192">
        <f>Research_Window_Table[[#This Row],[Width]]*Research_Window_Table[[#This Row],[Height]]</f>
        <v>1.7016999999999998</v>
      </c>
      <c r="E1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2">
        <v>0</v>
      </c>
      <c r="G192">
        <v>-1</v>
      </c>
      <c r="H192">
        <v>1</v>
      </c>
      <c r="I192">
        <f>DEGREES(ASIN(Research_Window_Table[[#This Row],[X value]]/Research_Window_Table[[#This Row],[Length]]))</f>
        <v>0</v>
      </c>
      <c r="J1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3" spans="1:10" x14ac:dyDescent="0.3">
      <c r="A193">
        <v>1</v>
      </c>
      <c r="B193">
        <v>1.43</v>
      </c>
      <c r="C193">
        <v>1.19</v>
      </c>
      <c r="D193">
        <f>Research_Window_Table[[#This Row],[Width]]*Research_Window_Table[[#This Row],[Height]]</f>
        <v>1.7016999999999998</v>
      </c>
      <c r="E1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3">
        <v>0</v>
      </c>
      <c r="G193">
        <v>-1</v>
      </c>
      <c r="H193">
        <v>1</v>
      </c>
      <c r="I193">
        <f>DEGREES(ASIN(Research_Window_Table[[#This Row],[X value]]/Research_Window_Table[[#This Row],[Length]]))</f>
        <v>0</v>
      </c>
      <c r="J1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4" spans="1:10" x14ac:dyDescent="0.3">
      <c r="A194">
        <v>1</v>
      </c>
      <c r="B194">
        <v>1.43</v>
      </c>
      <c r="C194">
        <v>1.19</v>
      </c>
      <c r="D194">
        <f>Research_Window_Table[[#This Row],[Width]]*Research_Window_Table[[#This Row],[Height]]</f>
        <v>1.7016999999999998</v>
      </c>
      <c r="E1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4">
        <v>0</v>
      </c>
      <c r="G194">
        <v>-1</v>
      </c>
      <c r="H194">
        <v>1</v>
      </c>
      <c r="I194">
        <f>DEGREES(ASIN(Research_Window_Table[[#This Row],[X value]]/Research_Window_Table[[#This Row],[Length]]))</f>
        <v>0</v>
      </c>
      <c r="J1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5" spans="1:10" x14ac:dyDescent="0.3">
      <c r="A195">
        <v>1</v>
      </c>
      <c r="B195">
        <v>1.43</v>
      </c>
      <c r="C195">
        <v>1.19</v>
      </c>
      <c r="D195">
        <f>Research_Window_Table[[#This Row],[Width]]*Research_Window_Table[[#This Row],[Height]]</f>
        <v>1.7016999999999998</v>
      </c>
      <c r="E1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5">
        <v>0</v>
      </c>
      <c r="G195">
        <v>-1</v>
      </c>
      <c r="H195">
        <v>1</v>
      </c>
      <c r="I195">
        <f>DEGREES(ASIN(Research_Window_Table[[#This Row],[X value]]/Research_Window_Table[[#This Row],[Length]]))</f>
        <v>0</v>
      </c>
      <c r="J1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6" spans="1:10" x14ac:dyDescent="0.3">
      <c r="A196">
        <v>1</v>
      </c>
      <c r="B196">
        <v>1.43</v>
      </c>
      <c r="C196">
        <v>1.19</v>
      </c>
      <c r="D196">
        <f>Research_Window_Table[[#This Row],[Width]]*Research_Window_Table[[#This Row],[Height]]</f>
        <v>1.7016999999999998</v>
      </c>
      <c r="E1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6">
        <v>0</v>
      </c>
      <c r="G196">
        <v>-1</v>
      </c>
      <c r="H196">
        <v>1</v>
      </c>
      <c r="I196">
        <f>DEGREES(ASIN(Research_Window_Table[[#This Row],[X value]]/Research_Window_Table[[#This Row],[Length]]))</f>
        <v>0</v>
      </c>
      <c r="J1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7" spans="1:10" x14ac:dyDescent="0.3">
      <c r="A197">
        <v>1</v>
      </c>
      <c r="B197">
        <v>1.43</v>
      </c>
      <c r="C197">
        <v>1.19</v>
      </c>
      <c r="D197">
        <f>Research_Window_Table[[#This Row],[Width]]*Research_Window_Table[[#This Row],[Height]]</f>
        <v>1.7016999999999998</v>
      </c>
      <c r="E1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7">
        <v>0</v>
      </c>
      <c r="G197">
        <v>-1</v>
      </c>
      <c r="H197">
        <v>1</v>
      </c>
      <c r="I197">
        <f>DEGREES(ASIN(Research_Window_Table[[#This Row],[X value]]/Research_Window_Table[[#This Row],[Length]]))</f>
        <v>0</v>
      </c>
      <c r="J1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8" spans="1:10" x14ac:dyDescent="0.3">
      <c r="A198">
        <v>1</v>
      </c>
      <c r="B198">
        <v>1.43</v>
      </c>
      <c r="C198">
        <v>1.19</v>
      </c>
      <c r="D198">
        <f>Research_Window_Table[[#This Row],[Width]]*Research_Window_Table[[#This Row],[Height]]</f>
        <v>1.7016999999999998</v>
      </c>
      <c r="E1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8">
        <v>0</v>
      </c>
      <c r="G198">
        <v>-1</v>
      </c>
      <c r="H198">
        <v>1</v>
      </c>
      <c r="I198">
        <f>DEGREES(ASIN(Research_Window_Table[[#This Row],[X value]]/Research_Window_Table[[#This Row],[Length]]))</f>
        <v>0</v>
      </c>
      <c r="J1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199" spans="1:10" x14ac:dyDescent="0.3">
      <c r="A199">
        <v>1</v>
      </c>
      <c r="B199">
        <v>2.23</v>
      </c>
      <c r="C199">
        <v>2.17</v>
      </c>
      <c r="D199">
        <f>Research_Window_Table[[#This Row],[Width]]*Research_Window_Table[[#This Row],[Height]]</f>
        <v>4.8391000000000002</v>
      </c>
      <c r="E1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199">
        <v>0</v>
      </c>
      <c r="G199">
        <v>-1</v>
      </c>
      <c r="H199">
        <v>1</v>
      </c>
      <c r="I199">
        <f>DEGREES(ASIN(Research_Window_Table[[#This Row],[X value]]/Research_Window_Table[[#This Row],[Length]]))</f>
        <v>0</v>
      </c>
      <c r="J1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0" spans="1:10" x14ac:dyDescent="0.3">
      <c r="A200">
        <v>1</v>
      </c>
      <c r="B200">
        <v>2.23</v>
      </c>
      <c r="C200">
        <v>2.17</v>
      </c>
      <c r="D200">
        <f>Research_Window_Table[[#This Row],[Width]]*Research_Window_Table[[#This Row],[Height]]</f>
        <v>4.8391000000000002</v>
      </c>
      <c r="E2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0">
        <v>0</v>
      </c>
      <c r="G200">
        <v>-1</v>
      </c>
      <c r="H200">
        <v>1</v>
      </c>
      <c r="I200">
        <f>DEGREES(ASIN(Research_Window_Table[[#This Row],[X value]]/Research_Window_Table[[#This Row],[Length]]))</f>
        <v>0</v>
      </c>
      <c r="J2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1" spans="1:10" x14ac:dyDescent="0.3">
      <c r="A201">
        <v>1</v>
      </c>
      <c r="B201">
        <v>2.23</v>
      </c>
      <c r="C201">
        <v>2.17</v>
      </c>
      <c r="D201">
        <f>Research_Window_Table[[#This Row],[Width]]*Research_Window_Table[[#This Row],[Height]]</f>
        <v>4.8391000000000002</v>
      </c>
      <c r="E2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1">
        <v>0</v>
      </c>
      <c r="G201">
        <v>-1</v>
      </c>
      <c r="H201">
        <v>1</v>
      </c>
      <c r="I201">
        <f>DEGREES(ASIN(Research_Window_Table[[#This Row],[X value]]/Research_Window_Table[[#This Row],[Length]]))</f>
        <v>0</v>
      </c>
      <c r="J2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2" spans="1:10" x14ac:dyDescent="0.3">
      <c r="A202">
        <v>1</v>
      </c>
      <c r="B202">
        <v>2.23</v>
      </c>
      <c r="C202">
        <v>2.17</v>
      </c>
      <c r="D202">
        <f>Research_Window_Table[[#This Row],[Width]]*Research_Window_Table[[#This Row],[Height]]</f>
        <v>4.8391000000000002</v>
      </c>
      <c r="E2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2">
        <v>0</v>
      </c>
      <c r="G202">
        <v>-1</v>
      </c>
      <c r="H202">
        <v>1</v>
      </c>
      <c r="I202">
        <f>DEGREES(ASIN(Research_Window_Table[[#This Row],[X value]]/Research_Window_Table[[#This Row],[Length]]))</f>
        <v>0</v>
      </c>
      <c r="J2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3" spans="1:10" x14ac:dyDescent="0.3">
      <c r="A203">
        <v>1</v>
      </c>
      <c r="B203">
        <v>2.23</v>
      </c>
      <c r="C203">
        <v>2.17</v>
      </c>
      <c r="D203">
        <f>Research_Window_Table[[#This Row],[Width]]*Research_Window_Table[[#This Row],[Height]]</f>
        <v>4.8391000000000002</v>
      </c>
      <c r="E2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3">
        <v>0</v>
      </c>
      <c r="G203">
        <v>-1</v>
      </c>
      <c r="H203">
        <v>1</v>
      </c>
      <c r="I203">
        <f>DEGREES(ASIN(Research_Window_Table[[#This Row],[X value]]/Research_Window_Table[[#This Row],[Length]]))</f>
        <v>0</v>
      </c>
      <c r="J2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4" spans="1:10" x14ac:dyDescent="0.3">
      <c r="A204">
        <v>1</v>
      </c>
      <c r="B204">
        <v>2.23</v>
      </c>
      <c r="C204">
        <v>2.17</v>
      </c>
      <c r="D204">
        <f>Research_Window_Table[[#This Row],[Width]]*Research_Window_Table[[#This Row],[Height]]</f>
        <v>4.8391000000000002</v>
      </c>
      <c r="E2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04">
        <v>0</v>
      </c>
      <c r="G204">
        <v>-1</v>
      </c>
      <c r="H204">
        <v>1</v>
      </c>
      <c r="I204">
        <f>DEGREES(ASIN(Research_Window_Table[[#This Row],[X value]]/Research_Window_Table[[#This Row],[Length]]))</f>
        <v>0</v>
      </c>
      <c r="J2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05" spans="1:10" x14ac:dyDescent="0.3">
      <c r="A205">
        <v>1</v>
      </c>
      <c r="B205">
        <v>1.43</v>
      </c>
      <c r="C205">
        <v>1.19</v>
      </c>
      <c r="D205">
        <f>Research_Window_Table[[#This Row],[Width]]*Research_Window_Table[[#This Row],[Height]]</f>
        <v>1.7016999999999998</v>
      </c>
      <c r="E2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5">
        <v>0</v>
      </c>
      <c r="G205">
        <v>1</v>
      </c>
      <c r="H205">
        <v>1</v>
      </c>
      <c r="I205">
        <f>DEGREES(ASIN(Research_Window_Table[[#This Row],[X value]]/Research_Window_Table[[#This Row],[Length]]))</f>
        <v>0</v>
      </c>
      <c r="J2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6" spans="1:10" x14ac:dyDescent="0.3">
      <c r="A206">
        <v>1</v>
      </c>
      <c r="B206">
        <v>1.43</v>
      </c>
      <c r="C206">
        <v>1.19</v>
      </c>
      <c r="D206">
        <f>Research_Window_Table[[#This Row],[Width]]*Research_Window_Table[[#This Row],[Height]]</f>
        <v>1.7016999999999998</v>
      </c>
      <c r="E2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6">
        <v>0</v>
      </c>
      <c r="G206">
        <v>1</v>
      </c>
      <c r="H206">
        <v>1</v>
      </c>
      <c r="I206">
        <f>DEGREES(ASIN(Research_Window_Table[[#This Row],[X value]]/Research_Window_Table[[#This Row],[Length]]))</f>
        <v>0</v>
      </c>
      <c r="J2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7" spans="1:10" x14ac:dyDescent="0.3">
      <c r="A207">
        <v>1</v>
      </c>
      <c r="B207">
        <v>1.43</v>
      </c>
      <c r="C207">
        <v>1.19</v>
      </c>
      <c r="D207">
        <f>Research_Window_Table[[#This Row],[Width]]*Research_Window_Table[[#This Row],[Height]]</f>
        <v>1.7016999999999998</v>
      </c>
      <c r="E2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7">
        <v>0</v>
      </c>
      <c r="G207">
        <v>1</v>
      </c>
      <c r="H207">
        <v>1</v>
      </c>
      <c r="I207">
        <f>DEGREES(ASIN(Research_Window_Table[[#This Row],[X value]]/Research_Window_Table[[#This Row],[Length]]))</f>
        <v>0</v>
      </c>
      <c r="J2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8" spans="1:10" x14ac:dyDescent="0.3">
      <c r="A208">
        <v>1</v>
      </c>
      <c r="B208">
        <v>1.43</v>
      </c>
      <c r="C208">
        <v>1.19</v>
      </c>
      <c r="D208">
        <f>Research_Window_Table[[#This Row],[Width]]*Research_Window_Table[[#This Row],[Height]]</f>
        <v>1.7016999999999998</v>
      </c>
      <c r="E2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8">
        <v>0</v>
      </c>
      <c r="G208">
        <v>1</v>
      </c>
      <c r="H208">
        <v>1</v>
      </c>
      <c r="I208">
        <f>DEGREES(ASIN(Research_Window_Table[[#This Row],[X value]]/Research_Window_Table[[#This Row],[Length]]))</f>
        <v>0</v>
      </c>
      <c r="J2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09" spans="1:10" x14ac:dyDescent="0.3">
      <c r="A209">
        <v>1</v>
      </c>
      <c r="B209">
        <v>1.43</v>
      </c>
      <c r="C209">
        <v>1.19</v>
      </c>
      <c r="D209">
        <f>Research_Window_Table[[#This Row],[Width]]*Research_Window_Table[[#This Row],[Height]]</f>
        <v>1.7016999999999998</v>
      </c>
      <c r="E2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09">
        <v>0</v>
      </c>
      <c r="G209">
        <v>1</v>
      </c>
      <c r="H209">
        <v>1</v>
      </c>
      <c r="I209">
        <f>DEGREES(ASIN(Research_Window_Table[[#This Row],[X value]]/Research_Window_Table[[#This Row],[Length]]))</f>
        <v>0</v>
      </c>
      <c r="J2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0" spans="1:10" x14ac:dyDescent="0.3">
      <c r="A210">
        <v>1</v>
      </c>
      <c r="B210">
        <v>2.23</v>
      </c>
      <c r="C210">
        <v>2.17</v>
      </c>
      <c r="D210">
        <f>Research_Window_Table[[#This Row],[Width]]*Research_Window_Table[[#This Row],[Height]]</f>
        <v>4.8391000000000002</v>
      </c>
      <c r="E2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0">
        <v>0</v>
      </c>
      <c r="G210">
        <v>1</v>
      </c>
      <c r="H210">
        <v>1</v>
      </c>
      <c r="I210">
        <f>DEGREES(ASIN(Research_Window_Table[[#This Row],[X value]]/Research_Window_Table[[#This Row],[Length]]))</f>
        <v>0</v>
      </c>
      <c r="J2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1" spans="1:10" x14ac:dyDescent="0.3">
      <c r="A211">
        <v>1</v>
      </c>
      <c r="B211">
        <v>2.23</v>
      </c>
      <c r="C211">
        <v>2.17</v>
      </c>
      <c r="D211">
        <f>Research_Window_Table[[#This Row],[Width]]*Research_Window_Table[[#This Row],[Height]]</f>
        <v>4.8391000000000002</v>
      </c>
      <c r="E2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1">
        <v>0</v>
      </c>
      <c r="G211">
        <v>1</v>
      </c>
      <c r="H211">
        <v>1</v>
      </c>
      <c r="I211">
        <f>DEGREES(ASIN(Research_Window_Table[[#This Row],[X value]]/Research_Window_Table[[#This Row],[Length]]))</f>
        <v>0</v>
      </c>
      <c r="J2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2" spans="1:10" x14ac:dyDescent="0.3">
      <c r="A212">
        <v>1</v>
      </c>
      <c r="B212">
        <v>2.23</v>
      </c>
      <c r="C212">
        <v>2.17</v>
      </c>
      <c r="D212">
        <f>Research_Window_Table[[#This Row],[Width]]*Research_Window_Table[[#This Row],[Height]]</f>
        <v>4.8391000000000002</v>
      </c>
      <c r="E2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2">
        <v>0</v>
      </c>
      <c r="G212">
        <v>1</v>
      </c>
      <c r="H212">
        <v>1</v>
      </c>
      <c r="I212">
        <f>DEGREES(ASIN(Research_Window_Table[[#This Row],[X value]]/Research_Window_Table[[#This Row],[Length]]))</f>
        <v>0</v>
      </c>
      <c r="J2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3" spans="1:10" x14ac:dyDescent="0.3">
      <c r="A213">
        <v>1</v>
      </c>
      <c r="B213">
        <v>2.23</v>
      </c>
      <c r="C213">
        <v>2.17</v>
      </c>
      <c r="D213">
        <f>Research_Window_Table[[#This Row],[Width]]*Research_Window_Table[[#This Row],[Height]]</f>
        <v>4.8391000000000002</v>
      </c>
      <c r="E2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3">
        <v>0</v>
      </c>
      <c r="G213">
        <v>1</v>
      </c>
      <c r="H213">
        <v>1</v>
      </c>
      <c r="I213">
        <f>DEGREES(ASIN(Research_Window_Table[[#This Row],[X value]]/Research_Window_Table[[#This Row],[Length]]))</f>
        <v>0</v>
      </c>
      <c r="J2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4" spans="1:10" x14ac:dyDescent="0.3">
      <c r="A214">
        <v>1</v>
      </c>
      <c r="B214">
        <v>2.23</v>
      </c>
      <c r="C214">
        <v>2.17</v>
      </c>
      <c r="D214">
        <f>Research_Window_Table[[#This Row],[Width]]*Research_Window_Table[[#This Row],[Height]]</f>
        <v>4.8391000000000002</v>
      </c>
      <c r="E2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4">
        <v>0</v>
      </c>
      <c r="G214">
        <v>1</v>
      </c>
      <c r="H214">
        <v>1</v>
      </c>
      <c r="I214">
        <f>DEGREES(ASIN(Research_Window_Table[[#This Row],[X value]]/Research_Window_Table[[#This Row],[Length]]))</f>
        <v>0</v>
      </c>
      <c r="J2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5" spans="1:10" x14ac:dyDescent="0.3">
      <c r="A215">
        <v>1</v>
      </c>
      <c r="B215">
        <v>2.23</v>
      </c>
      <c r="C215">
        <v>2.17</v>
      </c>
      <c r="D215">
        <f>Research_Window_Table[[#This Row],[Width]]*Research_Window_Table[[#This Row],[Height]]</f>
        <v>4.8391000000000002</v>
      </c>
      <c r="E2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5">
        <v>0</v>
      </c>
      <c r="G215">
        <v>1</v>
      </c>
      <c r="H215">
        <v>1</v>
      </c>
      <c r="I215">
        <f>DEGREES(ASIN(Research_Window_Table[[#This Row],[X value]]/Research_Window_Table[[#This Row],[Length]]))</f>
        <v>0</v>
      </c>
      <c r="J2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6" spans="1:10" x14ac:dyDescent="0.3">
      <c r="A216">
        <v>1</v>
      </c>
      <c r="B216">
        <v>2.23</v>
      </c>
      <c r="C216">
        <v>2.17</v>
      </c>
      <c r="D216">
        <f>Research_Window_Table[[#This Row],[Width]]*Research_Window_Table[[#This Row],[Height]]</f>
        <v>4.8391000000000002</v>
      </c>
      <c r="E2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6">
        <v>0</v>
      </c>
      <c r="G216">
        <v>1</v>
      </c>
      <c r="H216">
        <v>1</v>
      </c>
      <c r="I216">
        <f>DEGREES(ASIN(Research_Window_Table[[#This Row],[X value]]/Research_Window_Table[[#This Row],[Length]]))</f>
        <v>0</v>
      </c>
      <c r="J2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7" spans="1:10" x14ac:dyDescent="0.3">
      <c r="A217">
        <v>1</v>
      </c>
      <c r="B217">
        <v>2.23</v>
      </c>
      <c r="C217">
        <v>2.17</v>
      </c>
      <c r="D217">
        <f>Research_Window_Table[[#This Row],[Width]]*Research_Window_Table[[#This Row],[Height]]</f>
        <v>4.8391000000000002</v>
      </c>
      <c r="E2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17">
        <v>0</v>
      </c>
      <c r="G217">
        <v>1</v>
      </c>
      <c r="H217">
        <v>1</v>
      </c>
      <c r="I217">
        <f>DEGREES(ASIN(Research_Window_Table[[#This Row],[X value]]/Research_Window_Table[[#This Row],[Length]]))</f>
        <v>0</v>
      </c>
      <c r="J2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18" spans="1:10" x14ac:dyDescent="0.3">
      <c r="A218">
        <v>1</v>
      </c>
      <c r="B218">
        <v>2.23</v>
      </c>
      <c r="C218">
        <v>2.17</v>
      </c>
      <c r="D218">
        <f>Research_Window_Table[[#This Row],[Width]]*Research_Window_Table[[#This Row],[Height]]</f>
        <v>4.8391000000000002</v>
      </c>
      <c r="E2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8">
        <v>-1</v>
      </c>
      <c r="G218">
        <v>0</v>
      </c>
      <c r="H218">
        <v>1</v>
      </c>
      <c r="I218">
        <f>DEGREES(ASIN(Research_Window_Table[[#This Row],[X value]]/Research_Window_Table[[#This Row],[Length]]))</f>
        <v>-90</v>
      </c>
      <c r="J2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19" spans="1:10" x14ac:dyDescent="0.3">
      <c r="A219">
        <v>1</v>
      </c>
      <c r="B219">
        <v>1.43</v>
      </c>
      <c r="C219">
        <v>1.19</v>
      </c>
      <c r="D219">
        <f>Research_Window_Table[[#This Row],[Width]]*Research_Window_Table[[#This Row],[Height]]</f>
        <v>1.7016999999999998</v>
      </c>
      <c r="E2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19">
        <v>-1</v>
      </c>
      <c r="G219">
        <v>0</v>
      </c>
      <c r="H219">
        <v>1</v>
      </c>
      <c r="I219">
        <f>DEGREES(ASIN(Research_Window_Table[[#This Row],[X value]]/Research_Window_Table[[#This Row],[Length]]))</f>
        <v>-90</v>
      </c>
      <c r="J2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0" spans="1:10" x14ac:dyDescent="0.3">
      <c r="A220">
        <v>1</v>
      </c>
      <c r="B220">
        <v>2.23</v>
      </c>
      <c r="C220">
        <v>2.17</v>
      </c>
      <c r="D220">
        <f>Research_Window_Table[[#This Row],[Width]]*Research_Window_Table[[#This Row],[Height]]</f>
        <v>4.8391000000000002</v>
      </c>
      <c r="E2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0">
        <v>1</v>
      </c>
      <c r="G220">
        <v>0</v>
      </c>
      <c r="H220">
        <v>1</v>
      </c>
      <c r="I220">
        <f>DEGREES(ASIN(Research_Window_Table[[#This Row],[X value]]/Research_Window_Table[[#This Row],[Length]]))</f>
        <v>90</v>
      </c>
      <c r="J2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1" spans="1:10" x14ac:dyDescent="0.3">
      <c r="A221">
        <v>1</v>
      </c>
      <c r="B221">
        <v>2.23</v>
      </c>
      <c r="C221">
        <v>2.17</v>
      </c>
      <c r="D221">
        <f>Research_Window_Table[[#This Row],[Width]]*Research_Window_Table[[#This Row],[Height]]</f>
        <v>4.8391000000000002</v>
      </c>
      <c r="E2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1">
        <v>1</v>
      </c>
      <c r="G221">
        <v>0</v>
      </c>
      <c r="H221">
        <v>1</v>
      </c>
      <c r="I221">
        <f>DEGREES(ASIN(Research_Window_Table[[#This Row],[X value]]/Research_Window_Table[[#This Row],[Length]]))</f>
        <v>90</v>
      </c>
      <c r="J2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2" spans="1:10" x14ac:dyDescent="0.3">
      <c r="A222">
        <v>1</v>
      </c>
      <c r="B222">
        <v>2.23</v>
      </c>
      <c r="C222">
        <v>2.17</v>
      </c>
      <c r="D222">
        <f>Research_Window_Table[[#This Row],[Width]]*Research_Window_Table[[#This Row],[Height]]</f>
        <v>4.8391000000000002</v>
      </c>
      <c r="E2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2">
        <v>1</v>
      </c>
      <c r="G222">
        <v>0</v>
      </c>
      <c r="H222">
        <v>1</v>
      </c>
      <c r="I222">
        <f>DEGREES(ASIN(Research_Window_Table[[#This Row],[X value]]/Research_Window_Table[[#This Row],[Length]]))</f>
        <v>90</v>
      </c>
      <c r="J2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3" spans="1:10" x14ac:dyDescent="0.3">
      <c r="A223">
        <v>1</v>
      </c>
      <c r="B223">
        <v>2.23</v>
      </c>
      <c r="C223">
        <v>2.17</v>
      </c>
      <c r="D223">
        <f>Research_Window_Table[[#This Row],[Width]]*Research_Window_Table[[#This Row],[Height]]</f>
        <v>4.8391000000000002</v>
      </c>
      <c r="E2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23">
        <v>1</v>
      </c>
      <c r="G223">
        <v>0</v>
      </c>
      <c r="H223">
        <v>1</v>
      </c>
      <c r="I223">
        <f>DEGREES(ASIN(Research_Window_Table[[#This Row],[X value]]/Research_Window_Table[[#This Row],[Length]]))</f>
        <v>90</v>
      </c>
      <c r="J2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24" spans="1:10" x14ac:dyDescent="0.3">
      <c r="A224">
        <v>1</v>
      </c>
      <c r="B224">
        <v>1.43</v>
      </c>
      <c r="C224">
        <v>1.19</v>
      </c>
      <c r="D224">
        <f>Research_Window_Table[[#This Row],[Width]]*Research_Window_Table[[#This Row],[Height]]</f>
        <v>1.7016999999999998</v>
      </c>
      <c r="E2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4">
        <v>-1</v>
      </c>
      <c r="G224">
        <v>0</v>
      </c>
      <c r="H224">
        <v>1</v>
      </c>
      <c r="I224">
        <f>DEGREES(ASIN(Research_Window_Table[[#This Row],[X value]]/Research_Window_Table[[#This Row],[Length]]))</f>
        <v>-90</v>
      </c>
      <c r="J2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5" spans="1:10" x14ac:dyDescent="0.3">
      <c r="A225">
        <v>1</v>
      </c>
      <c r="B225">
        <v>1.43</v>
      </c>
      <c r="C225">
        <v>1.19</v>
      </c>
      <c r="D225">
        <f>Research_Window_Table[[#This Row],[Width]]*Research_Window_Table[[#This Row],[Height]]</f>
        <v>1.7016999999999998</v>
      </c>
      <c r="E2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5">
        <v>-1</v>
      </c>
      <c r="G225">
        <v>0</v>
      </c>
      <c r="H225">
        <v>1</v>
      </c>
      <c r="I225">
        <f>DEGREES(ASIN(Research_Window_Table[[#This Row],[X value]]/Research_Window_Table[[#This Row],[Length]]))</f>
        <v>-90</v>
      </c>
      <c r="J2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6" spans="1:10" x14ac:dyDescent="0.3">
      <c r="A226">
        <v>1</v>
      </c>
      <c r="B226">
        <v>1.43</v>
      </c>
      <c r="C226">
        <v>1.19</v>
      </c>
      <c r="D226">
        <f>Research_Window_Table[[#This Row],[Width]]*Research_Window_Table[[#This Row],[Height]]</f>
        <v>1.7016999999999998</v>
      </c>
      <c r="E2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26">
        <v>-1</v>
      </c>
      <c r="G226">
        <v>0</v>
      </c>
      <c r="H226">
        <v>1</v>
      </c>
      <c r="I226">
        <f>DEGREES(ASIN(Research_Window_Table[[#This Row],[X value]]/Research_Window_Table[[#This Row],[Length]]))</f>
        <v>-90</v>
      </c>
      <c r="J2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27" spans="1:10" x14ac:dyDescent="0.3">
      <c r="A227">
        <v>1</v>
      </c>
      <c r="B227">
        <v>1.43</v>
      </c>
      <c r="C227">
        <v>1.19</v>
      </c>
      <c r="D227">
        <f>Research_Window_Table[[#This Row],[Width]]*Research_Window_Table[[#This Row],[Height]]</f>
        <v>1.7016999999999998</v>
      </c>
      <c r="E2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7">
        <v>0</v>
      </c>
      <c r="G227">
        <v>-1</v>
      </c>
      <c r="H227">
        <v>1</v>
      </c>
      <c r="I227">
        <f>DEGREES(ASIN(Research_Window_Table[[#This Row],[X value]]/Research_Window_Table[[#This Row],[Length]]))</f>
        <v>0</v>
      </c>
      <c r="J2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8" spans="1:10" x14ac:dyDescent="0.3">
      <c r="A228">
        <v>1</v>
      </c>
      <c r="B228">
        <v>1.43</v>
      </c>
      <c r="C228">
        <v>1.19</v>
      </c>
      <c r="D228">
        <f>Research_Window_Table[[#This Row],[Width]]*Research_Window_Table[[#This Row],[Height]]</f>
        <v>1.7016999999999998</v>
      </c>
      <c r="E2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8">
        <v>0</v>
      </c>
      <c r="G228">
        <v>-1</v>
      </c>
      <c r="H228">
        <v>1</v>
      </c>
      <c r="I228">
        <f>DEGREES(ASIN(Research_Window_Table[[#This Row],[X value]]/Research_Window_Table[[#This Row],[Length]]))</f>
        <v>0</v>
      </c>
      <c r="J2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29" spans="1:10" x14ac:dyDescent="0.3">
      <c r="A229">
        <v>1</v>
      </c>
      <c r="B229">
        <v>1.43</v>
      </c>
      <c r="C229">
        <v>1.19</v>
      </c>
      <c r="D229">
        <f>Research_Window_Table[[#This Row],[Width]]*Research_Window_Table[[#This Row],[Height]]</f>
        <v>1.7016999999999998</v>
      </c>
      <c r="E2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29">
        <v>0</v>
      </c>
      <c r="G229">
        <v>-1</v>
      </c>
      <c r="H229">
        <v>1</v>
      </c>
      <c r="I229">
        <f>DEGREES(ASIN(Research_Window_Table[[#This Row],[X value]]/Research_Window_Table[[#This Row],[Length]]))</f>
        <v>0</v>
      </c>
      <c r="J2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0" spans="1:10" x14ac:dyDescent="0.3">
      <c r="A230">
        <v>1</v>
      </c>
      <c r="B230">
        <v>1.43</v>
      </c>
      <c r="C230">
        <v>1.19</v>
      </c>
      <c r="D230">
        <f>Research_Window_Table[[#This Row],[Width]]*Research_Window_Table[[#This Row],[Height]]</f>
        <v>1.7016999999999998</v>
      </c>
      <c r="E2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0">
        <v>0</v>
      </c>
      <c r="G230">
        <v>-1</v>
      </c>
      <c r="H230">
        <v>1</v>
      </c>
      <c r="I230">
        <f>DEGREES(ASIN(Research_Window_Table[[#This Row],[X value]]/Research_Window_Table[[#This Row],[Length]]))</f>
        <v>0</v>
      </c>
      <c r="J2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1" spans="1:10" x14ac:dyDescent="0.3">
      <c r="A231">
        <v>1</v>
      </c>
      <c r="B231">
        <v>1.43</v>
      </c>
      <c r="C231">
        <v>1.19</v>
      </c>
      <c r="D231">
        <f>Research_Window_Table[[#This Row],[Width]]*Research_Window_Table[[#This Row],[Height]]</f>
        <v>1.7016999999999998</v>
      </c>
      <c r="E2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1">
        <v>0</v>
      </c>
      <c r="G231">
        <v>-1</v>
      </c>
      <c r="H231">
        <v>1</v>
      </c>
      <c r="I231">
        <f>DEGREES(ASIN(Research_Window_Table[[#This Row],[X value]]/Research_Window_Table[[#This Row],[Length]]))</f>
        <v>0</v>
      </c>
      <c r="J2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2" spans="1:10" x14ac:dyDescent="0.3">
      <c r="A232">
        <v>1</v>
      </c>
      <c r="B232">
        <v>1.43</v>
      </c>
      <c r="C232">
        <v>1.19</v>
      </c>
      <c r="D232">
        <f>Research_Window_Table[[#This Row],[Width]]*Research_Window_Table[[#This Row],[Height]]</f>
        <v>1.7016999999999998</v>
      </c>
      <c r="E2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2">
        <v>0</v>
      </c>
      <c r="G232">
        <v>-1</v>
      </c>
      <c r="H232">
        <v>1</v>
      </c>
      <c r="I232">
        <f>DEGREES(ASIN(Research_Window_Table[[#This Row],[X value]]/Research_Window_Table[[#This Row],[Length]]))</f>
        <v>0</v>
      </c>
      <c r="J2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3" spans="1:10" x14ac:dyDescent="0.3">
      <c r="A233">
        <v>1</v>
      </c>
      <c r="B233">
        <v>1.43</v>
      </c>
      <c r="C233">
        <v>1.19</v>
      </c>
      <c r="D233">
        <f>Research_Window_Table[[#This Row],[Width]]*Research_Window_Table[[#This Row],[Height]]</f>
        <v>1.7016999999999998</v>
      </c>
      <c r="E2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3">
        <v>0</v>
      </c>
      <c r="G233">
        <v>-1</v>
      </c>
      <c r="H233">
        <v>1</v>
      </c>
      <c r="I233">
        <f>DEGREES(ASIN(Research_Window_Table[[#This Row],[X value]]/Research_Window_Table[[#This Row],[Length]]))</f>
        <v>0</v>
      </c>
      <c r="J2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4" spans="1:10" x14ac:dyDescent="0.3">
      <c r="A234">
        <v>1</v>
      </c>
      <c r="B234">
        <v>1.43</v>
      </c>
      <c r="C234">
        <v>1.19</v>
      </c>
      <c r="D234">
        <f>Research_Window_Table[[#This Row],[Width]]*Research_Window_Table[[#This Row],[Height]]</f>
        <v>1.7016999999999998</v>
      </c>
      <c r="E2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4">
        <v>0</v>
      </c>
      <c r="G234">
        <v>-1</v>
      </c>
      <c r="H234">
        <v>1</v>
      </c>
      <c r="I234">
        <f>DEGREES(ASIN(Research_Window_Table[[#This Row],[X value]]/Research_Window_Table[[#This Row],[Length]]))</f>
        <v>0</v>
      </c>
      <c r="J2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5" spans="1:10" x14ac:dyDescent="0.3">
      <c r="A235">
        <v>1</v>
      </c>
      <c r="B235">
        <v>2.23</v>
      </c>
      <c r="C235">
        <v>2.17</v>
      </c>
      <c r="D235">
        <f>Research_Window_Table[[#This Row],[Width]]*Research_Window_Table[[#This Row],[Height]]</f>
        <v>4.8391000000000002</v>
      </c>
      <c r="E2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5">
        <v>0</v>
      </c>
      <c r="G235">
        <v>-1</v>
      </c>
      <c r="H235">
        <v>1</v>
      </c>
      <c r="I235">
        <f>DEGREES(ASIN(Research_Window_Table[[#This Row],[X value]]/Research_Window_Table[[#This Row],[Length]]))</f>
        <v>0</v>
      </c>
      <c r="J2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6" spans="1:10" x14ac:dyDescent="0.3">
      <c r="A236">
        <v>1</v>
      </c>
      <c r="B236">
        <v>2.23</v>
      </c>
      <c r="C236">
        <v>2.17</v>
      </c>
      <c r="D236">
        <f>Research_Window_Table[[#This Row],[Width]]*Research_Window_Table[[#This Row],[Height]]</f>
        <v>4.8391000000000002</v>
      </c>
      <c r="E2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6">
        <v>0</v>
      </c>
      <c r="G236">
        <v>-1</v>
      </c>
      <c r="H236">
        <v>1</v>
      </c>
      <c r="I236">
        <f>DEGREES(ASIN(Research_Window_Table[[#This Row],[X value]]/Research_Window_Table[[#This Row],[Length]]))</f>
        <v>0</v>
      </c>
      <c r="J2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7" spans="1:10" x14ac:dyDescent="0.3">
      <c r="A237">
        <v>1</v>
      </c>
      <c r="B237">
        <v>2.23</v>
      </c>
      <c r="C237">
        <v>2.17</v>
      </c>
      <c r="D237">
        <f>Research_Window_Table[[#This Row],[Width]]*Research_Window_Table[[#This Row],[Height]]</f>
        <v>4.8391000000000002</v>
      </c>
      <c r="E2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7">
        <v>0</v>
      </c>
      <c r="G237">
        <v>-1</v>
      </c>
      <c r="H237">
        <v>1</v>
      </c>
      <c r="I237">
        <f>DEGREES(ASIN(Research_Window_Table[[#This Row],[X value]]/Research_Window_Table[[#This Row],[Length]]))</f>
        <v>0</v>
      </c>
      <c r="J2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8" spans="1:10" x14ac:dyDescent="0.3">
      <c r="A238">
        <v>1</v>
      </c>
      <c r="B238">
        <v>2.23</v>
      </c>
      <c r="C238">
        <v>2.17</v>
      </c>
      <c r="D238">
        <f>Research_Window_Table[[#This Row],[Width]]*Research_Window_Table[[#This Row],[Height]]</f>
        <v>4.8391000000000002</v>
      </c>
      <c r="E2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8">
        <v>0</v>
      </c>
      <c r="G238">
        <v>-1</v>
      </c>
      <c r="H238">
        <v>1</v>
      </c>
      <c r="I238">
        <f>DEGREES(ASIN(Research_Window_Table[[#This Row],[X value]]/Research_Window_Table[[#This Row],[Length]]))</f>
        <v>0</v>
      </c>
      <c r="J2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39" spans="1:10" x14ac:dyDescent="0.3">
      <c r="A239">
        <v>1</v>
      </c>
      <c r="B239">
        <v>2.23</v>
      </c>
      <c r="C239">
        <v>2.17</v>
      </c>
      <c r="D239">
        <f>Research_Window_Table[[#This Row],[Width]]*Research_Window_Table[[#This Row],[Height]]</f>
        <v>4.8391000000000002</v>
      </c>
      <c r="E2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39">
        <v>0</v>
      </c>
      <c r="G239">
        <v>-1</v>
      </c>
      <c r="H239">
        <v>1</v>
      </c>
      <c r="I239">
        <f>DEGREES(ASIN(Research_Window_Table[[#This Row],[X value]]/Research_Window_Table[[#This Row],[Length]]))</f>
        <v>0</v>
      </c>
      <c r="J2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0" spans="1:10" x14ac:dyDescent="0.3">
      <c r="A240">
        <v>1</v>
      </c>
      <c r="B240">
        <v>2.23</v>
      </c>
      <c r="C240">
        <v>2.17</v>
      </c>
      <c r="D240">
        <f>Research_Window_Table[[#This Row],[Width]]*Research_Window_Table[[#This Row],[Height]]</f>
        <v>4.8391000000000002</v>
      </c>
      <c r="E2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40">
        <v>0</v>
      </c>
      <c r="G240">
        <v>-1</v>
      </c>
      <c r="H240">
        <v>1</v>
      </c>
      <c r="I240">
        <f>DEGREES(ASIN(Research_Window_Table[[#This Row],[X value]]/Research_Window_Table[[#This Row],[Length]]))</f>
        <v>0</v>
      </c>
      <c r="J2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41" spans="1:10" x14ac:dyDescent="0.3">
      <c r="A241">
        <v>1</v>
      </c>
      <c r="B241">
        <v>1.43</v>
      </c>
      <c r="C241">
        <v>1.19</v>
      </c>
      <c r="D241">
        <f>Research_Window_Table[[#This Row],[Width]]*Research_Window_Table[[#This Row],[Height]]</f>
        <v>1.7016999999999998</v>
      </c>
      <c r="E2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1">
        <v>0</v>
      </c>
      <c r="G241">
        <v>1</v>
      </c>
      <c r="H241">
        <v>1</v>
      </c>
      <c r="I241">
        <f>DEGREES(ASIN(Research_Window_Table[[#This Row],[X value]]/Research_Window_Table[[#This Row],[Length]]))</f>
        <v>0</v>
      </c>
      <c r="J2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2" spans="1:10" x14ac:dyDescent="0.3">
      <c r="A242">
        <v>1</v>
      </c>
      <c r="B242">
        <v>1.43</v>
      </c>
      <c r="C242">
        <v>1.19</v>
      </c>
      <c r="D242">
        <f>Research_Window_Table[[#This Row],[Width]]*Research_Window_Table[[#This Row],[Height]]</f>
        <v>1.7016999999999998</v>
      </c>
      <c r="E2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2">
        <v>0</v>
      </c>
      <c r="G242">
        <v>1</v>
      </c>
      <c r="H242">
        <v>1</v>
      </c>
      <c r="I242">
        <f>DEGREES(ASIN(Research_Window_Table[[#This Row],[X value]]/Research_Window_Table[[#This Row],[Length]]))</f>
        <v>0</v>
      </c>
      <c r="J2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3" spans="1:10" x14ac:dyDescent="0.3">
      <c r="A243">
        <v>1</v>
      </c>
      <c r="B243">
        <v>1.43</v>
      </c>
      <c r="C243">
        <v>1.19</v>
      </c>
      <c r="D243">
        <f>Research_Window_Table[[#This Row],[Width]]*Research_Window_Table[[#This Row],[Height]]</f>
        <v>1.7016999999999998</v>
      </c>
      <c r="E2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3">
        <v>0</v>
      </c>
      <c r="G243">
        <v>1</v>
      </c>
      <c r="H243">
        <v>1</v>
      </c>
      <c r="I243">
        <f>DEGREES(ASIN(Research_Window_Table[[#This Row],[X value]]/Research_Window_Table[[#This Row],[Length]]))</f>
        <v>0</v>
      </c>
      <c r="J2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4" spans="1:10" x14ac:dyDescent="0.3">
      <c r="A244">
        <v>1</v>
      </c>
      <c r="B244">
        <v>1.43</v>
      </c>
      <c r="C244">
        <v>1.19</v>
      </c>
      <c r="D244">
        <f>Research_Window_Table[[#This Row],[Width]]*Research_Window_Table[[#This Row],[Height]]</f>
        <v>1.7016999999999998</v>
      </c>
      <c r="E2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4">
        <v>0</v>
      </c>
      <c r="G244">
        <v>1</v>
      </c>
      <c r="H244">
        <v>1</v>
      </c>
      <c r="I244">
        <f>DEGREES(ASIN(Research_Window_Table[[#This Row],[X value]]/Research_Window_Table[[#This Row],[Length]]))</f>
        <v>0</v>
      </c>
      <c r="J2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5" spans="1:10" x14ac:dyDescent="0.3">
      <c r="A245">
        <v>1</v>
      </c>
      <c r="B245">
        <v>1.43</v>
      </c>
      <c r="C245">
        <v>1.19</v>
      </c>
      <c r="D245">
        <f>Research_Window_Table[[#This Row],[Width]]*Research_Window_Table[[#This Row],[Height]]</f>
        <v>1.7016999999999998</v>
      </c>
      <c r="E2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5">
        <v>0</v>
      </c>
      <c r="G245">
        <v>1</v>
      </c>
      <c r="H245">
        <v>1</v>
      </c>
      <c r="I245">
        <f>DEGREES(ASIN(Research_Window_Table[[#This Row],[X value]]/Research_Window_Table[[#This Row],[Length]]))</f>
        <v>0</v>
      </c>
      <c r="J2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6" spans="1:10" x14ac:dyDescent="0.3">
      <c r="A246">
        <v>1</v>
      </c>
      <c r="B246">
        <v>2.23</v>
      </c>
      <c r="C246">
        <v>2.17</v>
      </c>
      <c r="D246">
        <f>Research_Window_Table[[#This Row],[Width]]*Research_Window_Table[[#This Row],[Height]]</f>
        <v>4.8391000000000002</v>
      </c>
      <c r="E2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6">
        <v>0</v>
      </c>
      <c r="G246">
        <v>1</v>
      </c>
      <c r="H246">
        <v>1</v>
      </c>
      <c r="I246">
        <f>DEGREES(ASIN(Research_Window_Table[[#This Row],[X value]]/Research_Window_Table[[#This Row],[Length]]))</f>
        <v>0</v>
      </c>
      <c r="J2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7" spans="1:10" x14ac:dyDescent="0.3">
      <c r="A247">
        <v>1</v>
      </c>
      <c r="B247">
        <v>2.23</v>
      </c>
      <c r="C247">
        <v>2.17</v>
      </c>
      <c r="D247">
        <f>Research_Window_Table[[#This Row],[Width]]*Research_Window_Table[[#This Row],[Height]]</f>
        <v>4.8391000000000002</v>
      </c>
      <c r="E2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7">
        <v>0</v>
      </c>
      <c r="G247">
        <v>1</v>
      </c>
      <c r="H247">
        <v>1</v>
      </c>
      <c r="I247">
        <f>DEGREES(ASIN(Research_Window_Table[[#This Row],[X value]]/Research_Window_Table[[#This Row],[Length]]))</f>
        <v>0</v>
      </c>
      <c r="J2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8" spans="1:10" x14ac:dyDescent="0.3">
      <c r="A248">
        <v>1</v>
      </c>
      <c r="B248">
        <v>2.23</v>
      </c>
      <c r="C248">
        <v>2.17</v>
      </c>
      <c r="D248">
        <f>Research_Window_Table[[#This Row],[Width]]*Research_Window_Table[[#This Row],[Height]]</f>
        <v>4.8391000000000002</v>
      </c>
      <c r="E2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8">
        <v>0</v>
      </c>
      <c r="G248">
        <v>1</v>
      </c>
      <c r="H248">
        <v>1</v>
      </c>
      <c r="I248">
        <f>DEGREES(ASIN(Research_Window_Table[[#This Row],[X value]]/Research_Window_Table[[#This Row],[Length]]))</f>
        <v>0</v>
      </c>
      <c r="J2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49" spans="1:10" x14ac:dyDescent="0.3">
      <c r="A249">
        <v>1</v>
      </c>
      <c r="B249">
        <v>2.23</v>
      </c>
      <c r="C249">
        <v>2.17</v>
      </c>
      <c r="D249">
        <f>Research_Window_Table[[#This Row],[Width]]*Research_Window_Table[[#This Row],[Height]]</f>
        <v>4.8391000000000002</v>
      </c>
      <c r="E24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49">
        <v>0</v>
      </c>
      <c r="G249">
        <v>1</v>
      </c>
      <c r="H249">
        <v>1</v>
      </c>
      <c r="I249">
        <f>DEGREES(ASIN(Research_Window_Table[[#This Row],[X value]]/Research_Window_Table[[#This Row],[Length]]))</f>
        <v>0</v>
      </c>
      <c r="J24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0" spans="1:10" x14ac:dyDescent="0.3">
      <c r="A250">
        <v>1</v>
      </c>
      <c r="B250">
        <v>2.23</v>
      </c>
      <c r="C250">
        <v>2.17</v>
      </c>
      <c r="D250">
        <f>Research_Window_Table[[#This Row],[Width]]*Research_Window_Table[[#This Row],[Height]]</f>
        <v>4.8391000000000002</v>
      </c>
      <c r="E25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0">
        <v>0</v>
      </c>
      <c r="G250">
        <v>1</v>
      </c>
      <c r="H250">
        <v>1</v>
      </c>
      <c r="I250">
        <f>DEGREES(ASIN(Research_Window_Table[[#This Row],[X value]]/Research_Window_Table[[#This Row],[Length]]))</f>
        <v>0</v>
      </c>
      <c r="J25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1" spans="1:10" x14ac:dyDescent="0.3">
      <c r="A251">
        <v>1</v>
      </c>
      <c r="B251">
        <v>2.23</v>
      </c>
      <c r="C251">
        <v>2.17</v>
      </c>
      <c r="D251">
        <f>Research_Window_Table[[#This Row],[Width]]*Research_Window_Table[[#This Row],[Height]]</f>
        <v>4.8391000000000002</v>
      </c>
      <c r="E25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1">
        <v>0</v>
      </c>
      <c r="G251">
        <v>1</v>
      </c>
      <c r="H251">
        <v>1</v>
      </c>
      <c r="I251">
        <f>DEGREES(ASIN(Research_Window_Table[[#This Row],[X value]]/Research_Window_Table[[#This Row],[Length]]))</f>
        <v>0</v>
      </c>
      <c r="J25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2" spans="1:10" x14ac:dyDescent="0.3">
      <c r="A252">
        <v>1</v>
      </c>
      <c r="B252">
        <v>2.23</v>
      </c>
      <c r="C252">
        <v>2.17</v>
      </c>
      <c r="D252">
        <f>Research_Window_Table[[#This Row],[Width]]*Research_Window_Table[[#This Row],[Height]]</f>
        <v>4.8391000000000002</v>
      </c>
      <c r="E25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2">
        <v>0</v>
      </c>
      <c r="G252">
        <v>1</v>
      </c>
      <c r="H252">
        <v>1</v>
      </c>
      <c r="I252">
        <f>DEGREES(ASIN(Research_Window_Table[[#This Row],[X value]]/Research_Window_Table[[#This Row],[Length]]))</f>
        <v>0</v>
      </c>
      <c r="J25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3" spans="1:10" x14ac:dyDescent="0.3">
      <c r="A253">
        <v>1</v>
      </c>
      <c r="B253">
        <v>2.23</v>
      </c>
      <c r="C253">
        <v>2.17</v>
      </c>
      <c r="D253">
        <f>Research_Window_Table[[#This Row],[Width]]*Research_Window_Table[[#This Row],[Height]]</f>
        <v>4.8391000000000002</v>
      </c>
      <c r="E25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53">
        <v>0</v>
      </c>
      <c r="G253">
        <v>1</v>
      </c>
      <c r="H253">
        <v>1</v>
      </c>
      <c r="I253">
        <f>DEGREES(ASIN(Research_Window_Table[[#This Row],[X value]]/Research_Window_Table[[#This Row],[Length]]))</f>
        <v>0</v>
      </c>
      <c r="J25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54" spans="1:10" x14ac:dyDescent="0.3">
      <c r="A254">
        <v>1</v>
      </c>
      <c r="B254">
        <v>2.23</v>
      </c>
      <c r="C254">
        <v>2.17</v>
      </c>
      <c r="D254">
        <f>Research_Window_Table[[#This Row],[Width]]*Research_Window_Table[[#This Row],[Height]]</f>
        <v>4.8391000000000002</v>
      </c>
      <c r="E25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4">
        <v>-1</v>
      </c>
      <c r="G254">
        <v>0</v>
      </c>
      <c r="H254">
        <v>1</v>
      </c>
      <c r="I254">
        <f>DEGREES(ASIN(Research_Window_Table[[#This Row],[X value]]/Research_Window_Table[[#This Row],[Length]]))</f>
        <v>-90</v>
      </c>
      <c r="J25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5" spans="1:10" x14ac:dyDescent="0.3">
      <c r="A255">
        <v>1</v>
      </c>
      <c r="B255">
        <v>1.43</v>
      </c>
      <c r="C255">
        <v>1.19</v>
      </c>
      <c r="D255">
        <f>Research_Window_Table[[#This Row],[Width]]*Research_Window_Table[[#This Row],[Height]]</f>
        <v>1.7016999999999998</v>
      </c>
      <c r="E25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55">
        <v>-1</v>
      </c>
      <c r="G255">
        <v>0</v>
      </c>
      <c r="H255">
        <v>1</v>
      </c>
      <c r="I255">
        <f>DEGREES(ASIN(Research_Window_Table[[#This Row],[X value]]/Research_Window_Table[[#This Row],[Length]]))</f>
        <v>-90</v>
      </c>
      <c r="J25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56" spans="1:10" x14ac:dyDescent="0.3">
      <c r="A256">
        <v>1</v>
      </c>
      <c r="B256">
        <v>2.23</v>
      </c>
      <c r="C256">
        <v>2.17</v>
      </c>
      <c r="D256">
        <f>Research_Window_Table[[#This Row],[Width]]*Research_Window_Table[[#This Row],[Height]]</f>
        <v>4.8391000000000002</v>
      </c>
      <c r="E25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6">
        <v>1</v>
      </c>
      <c r="G256">
        <v>0</v>
      </c>
      <c r="H256">
        <v>1</v>
      </c>
      <c r="I256">
        <f>DEGREES(ASIN(Research_Window_Table[[#This Row],[X value]]/Research_Window_Table[[#This Row],[Length]]))</f>
        <v>90</v>
      </c>
      <c r="J25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7" spans="1:10" x14ac:dyDescent="0.3">
      <c r="A257">
        <v>1</v>
      </c>
      <c r="B257">
        <v>2.23</v>
      </c>
      <c r="C257">
        <v>2.17</v>
      </c>
      <c r="D257">
        <f>Research_Window_Table[[#This Row],[Width]]*Research_Window_Table[[#This Row],[Height]]</f>
        <v>4.8391000000000002</v>
      </c>
      <c r="E25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7">
        <v>1</v>
      </c>
      <c r="G257">
        <v>0</v>
      </c>
      <c r="H257">
        <v>1</v>
      </c>
      <c r="I257">
        <f>DEGREES(ASIN(Research_Window_Table[[#This Row],[X value]]/Research_Window_Table[[#This Row],[Length]]))</f>
        <v>90</v>
      </c>
      <c r="J25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8" spans="1:10" x14ac:dyDescent="0.3">
      <c r="A258">
        <v>1</v>
      </c>
      <c r="B258">
        <v>2.23</v>
      </c>
      <c r="C258">
        <v>2.17</v>
      </c>
      <c r="D258">
        <f>Research_Window_Table[[#This Row],[Width]]*Research_Window_Table[[#This Row],[Height]]</f>
        <v>4.8391000000000002</v>
      </c>
      <c r="E25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8">
        <v>1</v>
      </c>
      <c r="G258">
        <v>0</v>
      </c>
      <c r="H258">
        <v>1</v>
      </c>
      <c r="I258">
        <f>DEGREES(ASIN(Research_Window_Table[[#This Row],[X value]]/Research_Window_Table[[#This Row],[Length]]))</f>
        <v>90</v>
      </c>
      <c r="J25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59" spans="1:10" x14ac:dyDescent="0.3">
      <c r="A259">
        <v>1</v>
      </c>
      <c r="B259">
        <v>2.23</v>
      </c>
      <c r="C259">
        <v>2.17</v>
      </c>
      <c r="D259">
        <f>Research_Window_Table[[#This Row],[Width]]*Research_Window_Table[[#This Row],[Height]]</f>
        <v>4.8391000000000002</v>
      </c>
      <c r="E25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59">
        <v>1</v>
      </c>
      <c r="G259">
        <v>0</v>
      </c>
      <c r="H259">
        <v>1</v>
      </c>
      <c r="I259">
        <f>DEGREES(ASIN(Research_Window_Table[[#This Row],[X value]]/Research_Window_Table[[#This Row],[Length]]))</f>
        <v>90</v>
      </c>
      <c r="J25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60" spans="1:10" x14ac:dyDescent="0.3">
      <c r="A260">
        <v>1</v>
      </c>
      <c r="B260">
        <v>1.43</v>
      </c>
      <c r="C260">
        <v>1.19</v>
      </c>
      <c r="D260">
        <f>Research_Window_Table[[#This Row],[Width]]*Research_Window_Table[[#This Row],[Height]]</f>
        <v>1.7016999999999998</v>
      </c>
      <c r="E26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0">
        <v>-1</v>
      </c>
      <c r="G260">
        <v>0</v>
      </c>
      <c r="H260">
        <v>1</v>
      </c>
      <c r="I260">
        <f>DEGREES(ASIN(Research_Window_Table[[#This Row],[X value]]/Research_Window_Table[[#This Row],[Length]]))</f>
        <v>-90</v>
      </c>
      <c r="J26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1" spans="1:10" x14ac:dyDescent="0.3">
      <c r="A261">
        <v>1</v>
      </c>
      <c r="B261">
        <v>1.43</v>
      </c>
      <c r="C261">
        <v>1.19</v>
      </c>
      <c r="D261">
        <f>Research_Window_Table[[#This Row],[Width]]*Research_Window_Table[[#This Row],[Height]]</f>
        <v>1.7016999999999998</v>
      </c>
      <c r="E26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1">
        <v>-1</v>
      </c>
      <c r="G261">
        <v>0</v>
      </c>
      <c r="H261">
        <v>1</v>
      </c>
      <c r="I261">
        <f>DEGREES(ASIN(Research_Window_Table[[#This Row],[X value]]/Research_Window_Table[[#This Row],[Length]]))</f>
        <v>-90</v>
      </c>
      <c r="J26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2" spans="1:10" x14ac:dyDescent="0.3">
      <c r="A262">
        <v>1</v>
      </c>
      <c r="B262">
        <v>1.43</v>
      </c>
      <c r="C262">
        <v>1.19</v>
      </c>
      <c r="D262">
        <f>Research_Window_Table[[#This Row],[Width]]*Research_Window_Table[[#This Row],[Height]]</f>
        <v>1.7016999999999998</v>
      </c>
      <c r="E26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62">
        <v>-1</v>
      </c>
      <c r="G262">
        <v>0</v>
      </c>
      <c r="H262">
        <v>1</v>
      </c>
      <c r="I262">
        <f>DEGREES(ASIN(Research_Window_Table[[#This Row],[X value]]/Research_Window_Table[[#This Row],[Length]]))</f>
        <v>-90</v>
      </c>
      <c r="J26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63" spans="1:10" x14ac:dyDescent="0.3">
      <c r="A263">
        <v>1</v>
      </c>
      <c r="B263">
        <v>1.43</v>
      </c>
      <c r="C263">
        <v>1.19</v>
      </c>
      <c r="D263">
        <f>Research_Window_Table[[#This Row],[Width]]*Research_Window_Table[[#This Row],[Height]]</f>
        <v>1.7016999999999998</v>
      </c>
      <c r="E26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3">
        <v>0</v>
      </c>
      <c r="G263">
        <v>-1</v>
      </c>
      <c r="H263">
        <v>1</v>
      </c>
      <c r="I263">
        <f>DEGREES(ASIN(Research_Window_Table[[#This Row],[X value]]/Research_Window_Table[[#This Row],[Length]]))</f>
        <v>0</v>
      </c>
      <c r="J26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4" spans="1:10" x14ac:dyDescent="0.3">
      <c r="A264">
        <v>1</v>
      </c>
      <c r="B264">
        <v>1.43</v>
      </c>
      <c r="C264">
        <v>1.19</v>
      </c>
      <c r="D264">
        <f>Research_Window_Table[[#This Row],[Width]]*Research_Window_Table[[#This Row],[Height]]</f>
        <v>1.7016999999999998</v>
      </c>
      <c r="E26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4">
        <v>0</v>
      </c>
      <c r="G264">
        <v>-1</v>
      </c>
      <c r="H264">
        <v>1</v>
      </c>
      <c r="I264">
        <f>DEGREES(ASIN(Research_Window_Table[[#This Row],[X value]]/Research_Window_Table[[#This Row],[Length]]))</f>
        <v>0</v>
      </c>
      <c r="J26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5" spans="1:10" x14ac:dyDescent="0.3">
      <c r="A265">
        <v>1</v>
      </c>
      <c r="B265">
        <v>1.43</v>
      </c>
      <c r="C265">
        <v>1.19</v>
      </c>
      <c r="D265">
        <f>Research_Window_Table[[#This Row],[Width]]*Research_Window_Table[[#This Row],[Height]]</f>
        <v>1.7016999999999998</v>
      </c>
      <c r="E26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5">
        <v>0</v>
      </c>
      <c r="G265">
        <v>-1</v>
      </c>
      <c r="H265">
        <v>1</v>
      </c>
      <c r="I265">
        <f>DEGREES(ASIN(Research_Window_Table[[#This Row],[X value]]/Research_Window_Table[[#This Row],[Length]]))</f>
        <v>0</v>
      </c>
      <c r="J26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6" spans="1:10" x14ac:dyDescent="0.3">
      <c r="A266">
        <v>1</v>
      </c>
      <c r="B266">
        <v>1.43</v>
      </c>
      <c r="C266">
        <v>1.19</v>
      </c>
      <c r="D266">
        <f>Research_Window_Table[[#This Row],[Width]]*Research_Window_Table[[#This Row],[Height]]</f>
        <v>1.7016999999999998</v>
      </c>
      <c r="E26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6">
        <v>0</v>
      </c>
      <c r="G266">
        <v>-1</v>
      </c>
      <c r="H266">
        <v>1</v>
      </c>
      <c r="I266">
        <f>DEGREES(ASIN(Research_Window_Table[[#This Row],[X value]]/Research_Window_Table[[#This Row],[Length]]))</f>
        <v>0</v>
      </c>
      <c r="J26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7" spans="1:10" x14ac:dyDescent="0.3">
      <c r="A267">
        <v>1</v>
      </c>
      <c r="B267">
        <v>1.43</v>
      </c>
      <c r="C267">
        <v>1.19</v>
      </c>
      <c r="D267">
        <f>Research_Window_Table[[#This Row],[Width]]*Research_Window_Table[[#This Row],[Height]]</f>
        <v>1.7016999999999998</v>
      </c>
      <c r="E26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7">
        <v>0</v>
      </c>
      <c r="G267">
        <v>-1</v>
      </c>
      <c r="H267">
        <v>1</v>
      </c>
      <c r="I267">
        <f>DEGREES(ASIN(Research_Window_Table[[#This Row],[X value]]/Research_Window_Table[[#This Row],[Length]]))</f>
        <v>0</v>
      </c>
      <c r="J26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8" spans="1:10" x14ac:dyDescent="0.3">
      <c r="A268">
        <v>1</v>
      </c>
      <c r="B268">
        <v>1.43</v>
      </c>
      <c r="C268">
        <v>1.19</v>
      </c>
      <c r="D268">
        <f>Research_Window_Table[[#This Row],[Width]]*Research_Window_Table[[#This Row],[Height]]</f>
        <v>1.7016999999999998</v>
      </c>
      <c r="E26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8">
        <v>0</v>
      </c>
      <c r="G268">
        <v>-1</v>
      </c>
      <c r="H268">
        <v>1</v>
      </c>
      <c r="I268">
        <f>DEGREES(ASIN(Research_Window_Table[[#This Row],[X value]]/Research_Window_Table[[#This Row],[Length]]))</f>
        <v>0</v>
      </c>
      <c r="J26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69" spans="1:10" x14ac:dyDescent="0.3">
      <c r="A269">
        <v>1</v>
      </c>
      <c r="B269">
        <v>1.43</v>
      </c>
      <c r="C269">
        <v>1.19</v>
      </c>
      <c r="D269">
        <f>Research_Window_Table[[#This Row],[Width]]*Research_Window_Table[[#This Row],[Height]]</f>
        <v>1.7016999999999998</v>
      </c>
      <c r="E26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69">
        <v>0</v>
      </c>
      <c r="G269">
        <v>-1</v>
      </c>
      <c r="H269">
        <v>1</v>
      </c>
      <c r="I269">
        <f>DEGREES(ASIN(Research_Window_Table[[#This Row],[X value]]/Research_Window_Table[[#This Row],[Length]]))</f>
        <v>0</v>
      </c>
      <c r="J26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0" spans="1:10" x14ac:dyDescent="0.3">
      <c r="A270">
        <v>1</v>
      </c>
      <c r="B270">
        <v>1.43</v>
      </c>
      <c r="C270">
        <v>1.19</v>
      </c>
      <c r="D270">
        <f>Research_Window_Table[[#This Row],[Width]]*Research_Window_Table[[#This Row],[Height]]</f>
        <v>1.7016999999999998</v>
      </c>
      <c r="E27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0">
        <v>0</v>
      </c>
      <c r="G270">
        <v>-1</v>
      </c>
      <c r="H270">
        <v>1</v>
      </c>
      <c r="I270">
        <f>DEGREES(ASIN(Research_Window_Table[[#This Row],[X value]]/Research_Window_Table[[#This Row],[Length]]))</f>
        <v>0</v>
      </c>
      <c r="J27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1" spans="1:10" x14ac:dyDescent="0.3">
      <c r="A271">
        <v>1</v>
      </c>
      <c r="B271">
        <v>2.23</v>
      </c>
      <c r="C271">
        <v>2.17</v>
      </c>
      <c r="D271">
        <f>Research_Window_Table[[#This Row],[Width]]*Research_Window_Table[[#This Row],[Height]]</f>
        <v>4.8391000000000002</v>
      </c>
      <c r="E27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1">
        <v>0</v>
      </c>
      <c r="G271">
        <v>-1</v>
      </c>
      <c r="H271">
        <v>1</v>
      </c>
      <c r="I271">
        <f>DEGREES(ASIN(Research_Window_Table[[#This Row],[X value]]/Research_Window_Table[[#This Row],[Length]]))</f>
        <v>0</v>
      </c>
      <c r="J27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2" spans="1:10" x14ac:dyDescent="0.3">
      <c r="A272">
        <v>1</v>
      </c>
      <c r="B272">
        <v>2.23</v>
      </c>
      <c r="C272">
        <v>2.17</v>
      </c>
      <c r="D272">
        <f>Research_Window_Table[[#This Row],[Width]]*Research_Window_Table[[#This Row],[Height]]</f>
        <v>4.8391000000000002</v>
      </c>
      <c r="E27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2">
        <v>0</v>
      </c>
      <c r="G272">
        <v>-1</v>
      </c>
      <c r="H272">
        <v>1</v>
      </c>
      <c r="I272">
        <f>DEGREES(ASIN(Research_Window_Table[[#This Row],[X value]]/Research_Window_Table[[#This Row],[Length]]))</f>
        <v>0</v>
      </c>
      <c r="J27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3" spans="1:10" x14ac:dyDescent="0.3">
      <c r="A273">
        <v>1</v>
      </c>
      <c r="B273">
        <v>2.23</v>
      </c>
      <c r="C273">
        <v>2.17</v>
      </c>
      <c r="D273">
        <f>Research_Window_Table[[#This Row],[Width]]*Research_Window_Table[[#This Row],[Height]]</f>
        <v>4.8391000000000002</v>
      </c>
      <c r="E27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3">
        <v>0</v>
      </c>
      <c r="G273">
        <v>-1</v>
      </c>
      <c r="H273">
        <v>1</v>
      </c>
      <c r="I273">
        <f>DEGREES(ASIN(Research_Window_Table[[#This Row],[X value]]/Research_Window_Table[[#This Row],[Length]]))</f>
        <v>0</v>
      </c>
      <c r="J27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4" spans="1:10" x14ac:dyDescent="0.3">
      <c r="A274">
        <v>1</v>
      </c>
      <c r="B274">
        <v>2.23</v>
      </c>
      <c r="C274">
        <v>2.17</v>
      </c>
      <c r="D274">
        <f>Research_Window_Table[[#This Row],[Width]]*Research_Window_Table[[#This Row],[Height]]</f>
        <v>4.8391000000000002</v>
      </c>
      <c r="E27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4">
        <v>0</v>
      </c>
      <c r="G274">
        <v>-1</v>
      </c>
      <c r="H274">
        <v>1</v>
      </c>
      <c r="I274">
        <f>DEGREES(ASIN(Research_Window_Table[[#This Row],[X value]]/Research_Window_Table[[#This Row],[Length]]))</f>
        <v>0</v>
      </c>
      <c r="J27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5" spans="1:10" x14ac:dyDescent="0.3">
      <c r="A275">
        <v>1</v>
      </c>
      <c r="B275">
        <v>2.23</v>
      </c>
      <c r="C275">
        <v>2.17</v>
      </c>
      <c r="D275">
        <f>Research_Window_Table[[#This Row],[Width]]*Research_Window_Table[[#This Row],[Height]]</f>
        <v>4.8391000000000002</v>
      </c>
      <c r="E27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5">
        <v>0</v>
      </c>
      <c r="G275">
        <v>-1</v>
      </c>
      <c r="H275">
        <v>1</v>
      </c>
      <c r="I275">
        <f>DEGREES(ASIN(Research_Window_Table[[#This Row],[X value]]/Research_Window_Table[[#This Row],[Length]]))</f>
        <v>0</v>
      </c>
      <c r="J27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6" spans="1:10" x14ac:dyDescent="0.3">
      <c r="A276">
        <v>1</v>
      </c>
      <c r="B276">
        <v>2.23</v>
      </c>
      <c r="C276">
        <v>2.17</v>
      </c>
      <c r="D276">
        <f>Research_Window_Table[[#This Row],[Width]]*Research_Window_Table[[#This Row],[Height]]</f>
        <v>4.8391000000000002</v>
      </c>
      <c r="E27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76">
        <v>0</v>
      </c>
      <c r="G276">
        <v>-1</v>
      </c>
      <c r="H276">
        <v>1</v>
      </c>
      <c r="I276">
        <f>DEGREES(ASIN(Research_Window_Table[[#This Row],[X value]]/Research_Window_Table[[#This Row],[Length]]))</f>
        <v>0</v>
      </c>
      <c r="J27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277" spans="1:10" x14ac:dyDescent="0.3">
      <c r="A277">
        <v>1</v>
      </c>
      <c r="B277">
        <v>1.43</v>
      </c>
      <c r="C277">
        <v>1.19</v>
      </c>
      <c r="D277">
        <f>Research_Window_Table[[#This Row],[Width]]*Research_Window_Table[[#This Row],[Height]]</f>
        <v>1.7016999999999998</v>
      </c>
      <c r="E27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7">
        <v>0</v>
      </c>
      <c r="G277">
        <v>1</v>
      </c>
      <c r="H277">
        <v>1</v>
      </c>
      <c r="I277">
        <f>DEGREES(ASIN(Research_Window_Table[[#This Row],[X value]]/Research_Window_Table[[#This Row],[Length]]))</f>
        <v>0</v>
      </c>
      <c r="J27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8" spans="1:10" x14ac:dyDescent="0.3">
      <c r="A278">
        <v>1</v>
      </c>
      <c r="B278">
        <v>1.43</v>
      </c>
      <c r="C278">
        <v>1.19</v>
      </c>
      <c r="D278">
        <f>Research_Window_Table[[#This Row],[Width]]*Research_Window_Table[[#This Row],[Height]]</f>
        <v>1.7016999999999998</v>
      </c>
      <c r="E27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8">
        <v>0</v>
      </c>
      <c r="G278">
        <v>1</v>
      </c>
      <c r="H278">
        <v>1</v>
      </c>
      <c r="I278">
        <f>DEGREES(ASIN(Research_Window_Table[[#This Row],[X value]]/Research_Window_Table[[#This Row],[Length]]))</f>
        <v>0</v>
      </c>
      <c r="J27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79" spans="1:10" x14ac:dyDescent="0.3">
      <c r="A279">
        <v>1</v>
      </c>
      <c r="B279">
        <v>1.43</v>
      </c>
      <c r="C279">
        <v>1.19</v>
      </c>
      <c r="D279">
        <f>Research_Window_Table[[#This Row],[Width]]*Research_Window_Table[[#This Row],[Height]]</f>
        <v>1.7016999999999998</v>
      </c>
      <c r="E27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79">
        <v>0</v>
      </c>
      <c r="G279">
        <v>1</v>
      </c>
      <c r="H279">
        <v>1</v>
      </c>
      <c r="I279">
        <f>DEGREES(ASIN(Research_Window_Table[[#This Row],[X value]]/Research_Window_Table[[#This Row],[Length]]))</f>
        <v>0</v>
      </c>
      <c r="J27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0" spans="1:10" x14ac:dyDescent="0.3">
      <c r="A280">
        <v>1</v>
      </c>
      <c r="B280">
        <v>1.43</v>
      </c>
      <c r="C280">
        <v>1.19</v>
      </c>
      <c r="D280">
        <f>Research_Window_Table[[#This Row],[Width]]*Research_Window_Table[[#This Row],[Height]]</f>
        <v>1.7016999999999998</v>
      </c>
      <c r="E28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0">
        <v>0</v>
      </c>
      <c r="G280">
        <v>1</v>
      </c>
      <c r="H280">
        <v>1</v>
      </c>
      <c r="I280">
        <f>DEGREES(ASIN(Research_Window_Table[[#This Row],[X value]]/Research_Window_Table[[#This Row],[Length]]))</f>
        <v>0</v>
      </c>
      <c r="J28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1" spans="1:10" x14ac:dyDescent="0.3">
      <c r="A281">
        <v>1</v>
      </c>
      <c r="B281">
        <v>1.43</v>
      </c>
      <c r="C281">
        <v>1.19</v>
      </c>
      <c r="D281">
        <f>Research_Window_Table[[#This Row],[Width]]*Research_Window_Table[[#This Row],[Height]]</f>
        <v>1.7016999999999998</v>
      </c>
      <c r="E28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1">
        <v>0</v>
      </c>
      <c r="G281">
        <v>1</v>
      </c>
      <c r="H281">
        <v>1</v>
      </c>
      <c r="I281">
        <f>DEGREES(ASIN(Research_Window_Table[[#This Row],[X value]]/Research_Window_Table[[#This Row],[Length]]))</f>
        <v>0</v>
      </c>
      <c r="J28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2" spans="1:10" x14ac:dyDescent="0.3">
      <c r="A282">
        <v>1</v>
      </c>
      <c r="B282">
        <v>2.23</v>
      </c>
      <c r="C282">
        <v>2.17</v>
      </c>
      <c r="D282">
        <f>Research_Window_Table[[#This Row],[Width]]*Research_Window_Table[[#This Row],[Height]]</f>
        <v>4.8391000000000002</v>
      </c>
      <c r="E28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2">
        <v>0</v>
      </c>
      <c r="G282">
        <v>1</v>
      </c>
      <c r="H282">
        <v>1</v>
      </c>
      <c r="I282">
        <f>DEGREES(ASIN(Research_Window_Table[[#This Row],[X value]]/Research_Window_Table[[#This Row],[Length]]))</f>
        <v>0</v>
      </c>
      <c r="J28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3" spans="1:10" x14ac:dyDescent="0.3">
      <c r="A283">
        <v>1</v>
      </c>
      <c r="B283">
        <v>2.23</v>
      </c>
      <c r="C283">
        <v>2.17</v>
      </c>
      <c r="D283">
        <f>Research_Window_Table[[#This Row],[Width]]*Research_Window_Table[[#This Row],[Height]]</f>
        <v>4.8391000000000002</v>
      </c>
      <c r="E28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3">
        <v>0</v>
      </c>
      <c r="G283">
        <v>1</v>
      </c>
      <c r="H283">
        <v>1</v>
      </c>
      <c r="I283">
        <f>DEGREES(ASIN(Research_Window_Table[[#This Row],[X value]]/Research_Window_Table[[#This Row],[Length]]))</f>
        <v>0</v>
      </c>
      <c r="J28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4" spans="1:10" x14ac:dyDescent="0.3">
      <c r="A284">
        <v>1</v>
      </c>
      <c r="B284">
        <v>2.23</v>
      </c>
      <c r="C284">
        <v>2.17</v>
      </c>
      <c r="D284">
        <f>Research_Window_Table[[#This Row],[Width]]*Research_Window_Table[[#This Row],[Height]]</f>
        <v>4.8391000000000002</v>
      </c>
      <c r="E28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4">
        <v>0</v>
      </c>
      <c r="G284">
        <v>1</v>
      </c>
      <c r="H284">
        <v>1</v>
      </c>
      <c r="I284">
        <f>DEGREES(ASIN(Research_Window_Table[[#This Row],[X value]]/Research_Window_Table[[#This Row],[Length]]))</f>
        <v>0</v>
      </c>
      <c r="J28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5" spans="1:10" x14ac:dyDescent="0.3">
      <c r="A285">
        <v>1</v>
      </c>
      <c r="B285">
        <v>2.23</v>
      </c>
      <c r="C285">
        <v>2.17</v>
      </c>
      <c r="D285">
        <f>Research_Window_Table[[#This Row],[Width]]*Research_Window_Table[[#This Row],[Height]]</f>
        <v>4.8391000000000002</v>
      </c>
      <c r="E28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5">
        <v>0</v>
      </c>
      <c r="G285">
        <v>1</v>
      </c>
      <c r="H285">
        <v>1</v>
      </c>
      <c r="I285">
        <f>DEGREES(ASIN(Research_Window_Table[[#This Row],[X value]]/Research_Window_Table[[#This Row],[Length]]))</f>
        <v>0</v>
      </c>
      <c r="J28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6" spans="1:10" x14ac:dyDescent="0.3">
      <c r="A286">
        <v>1</v>
      </c>
      <c r="B286">
        <v>2.23</v>
      </c>
      <c r="C286">
        <v>2.17</v>
      </c>
      <c r="D286">
        <f>Research_Window_Table[[#This Row],[Width]]*Research_Window_Table[[#This Row],[Height]]</f>
        <v>4.8391000000000002</v>
      </c>
      <c r="E28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6">
        <v>0</v>
      </c>
      <c r="G286">
        <v>1</v>
      </c>
      <c r="H286">
        <v>1</v>
      </c>
      <c r="I286">
        <f>DEGREES(ASIN(Research_Window_Table[[#This Row],[X value]]/Research_Window_Table[[#This Row],[Length]]))</f>
        <v>0</v>
      </c>
      <c r="J28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7" spans="1:10" x14ac:dyDescent="0.3">
      <c r="A287">
        <v>1</v>
      </c>
      <c r="B287">
        <v>2.23</v>
      </c>
      <c r="C287">
        <v>2.17</v>
      </c>
      <c r="D287">
        <f>Research_Window_Table[[#This Row],[Width]]*Research_Window_Table[[#This Row],[Height]]</f>
        <v>4.8391000000000002</v>
      </c>
      <c r="E28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7">
        <v>0</v>
      </c>
      <c r="G287">
        <v>1</v>
      </c>
      <c r="H287">
        <v>1</v>
      </c>
      <c r="I287">
        <f>DEGREES(ASIN(Research_Window_Table[[#This Row],[X value]]/Research_Window_Table[[#This Row],[Length]]))</f>
        <v>0</v>
      </c>
      <c r="J28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8" spans="1:10" x14ac:dyDescent="0.3">
      <c r="A288">
        <v>1</v>
      </c>
      <c r="B288">
        <v>2.23</v>
      </c>
      <c r="C288">
        <v>2.17</v>
      </c>
      <c r="D288">
        <f>Research_Window_Table[[#This Row],[Width]]*Research_Window_Table[[#This Row],[Height]]</f>
        <v>4.8391000000000002</v>
      </c>
      <c r="E28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8">
        <v>0</v>
      </c>
      <c r="G288">
        <v>1</v>
      </c>
      <c r="H288">
        <v>1</v>
      </c>
      <c r="I288">
        <f>DEGREES(ASIN(Research_Window_Table[[#This Row],[X value]]/Research_Window_Table[[#This Row],[Length]]))</f>
        <v>0</v>
      </c>
      <c r="J28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89" spans="1:10" x14ac:dyDescent="0.3">
      <c r="A289">
        <v>1</v>
      </c>
      <c r="B289">
        <v>2.23</v>
      </c>
      <c r="C289">
        <v>2.17</v>
      </c>
      <c r="D289">
        <f>Research_Window_Table[[#This Row],[Width]]*Research_Window_Table[[#This Row],[Height]]</f>
        <v>4.8391000000000002</v>
      </c>
      <c r="E28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289">
        <v>0</v>
      </c>
      <c r="G289">
        <v>1</v>
      </c>
      <c r="H289">
        <v>1</v>
      </c>
      <c r="I289">
        <f>DEGREES(ASIN(Research_Window_Table[[#This Row],[X value]]/Research_Window_Table[[#This Row],[Length]]))</f>
        <v>0</v>
      </c>
      <c r="J28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290" spans="1:10" x14ac:dyDescent="0.3">
      <c r="A290">
        <v>1</v>
      </c>
      <c r="B290">
        <v>2.23</v>
      </c>
      <c r="C290">
        <v>2.17</v>
      </c>
      <c r="D290">
        <f>Research_Window_Table[[#This Row],[Width]]*Research_Window_Table[[#This Row],[Height]]</f>
        <v>4.8391000000000002</v>
      </c>
      <c r="E29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0">
        <v>-1</v>
      </c>
      <c r="G290">
        <v>0</v>
      </c>
      <c r="H290">
        <v>1</v>
      </c>
      <c r="I290">
        <f>DEGREES(ASIN(Research_Window_Table[[#This Row],[X value]]/Research_Window_Table[[#This Row],[Length]]))</f>
        <v>-90</v>
      </c>
      <c r="J29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1" spans="1:10" x14ac:dyDescent="0.3">
      <c r="A291">
        <v>1</v>
      </c>
      <c r="B291">
        <v>1.43</v>
      </c>
      <c r="C291">
        <v>1.19</v>
      </c>
      <c r="D291">
        <f>Research_Window_Table[[#This Row],[Width]]*Research_Window_Table[[#This Row],[Height]]</f>
        <v>1.7016999999999998</v>
      </c>
      <c r="E29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1">
        <v>-1</v>
      </c>
      <c r="G291">
        <v>0</v>
      </c>
      <c r="H291">
        <v>1</v>
      </c>
      <c r="I291">
        <f>DEGREES(ASIN(Research_Window_Table[[#This Row],[X value]]/Research_Window_Table[[#This Row],[Length]]))</f>
        <v>-90</v>
      </c>
      <c r="J29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2" spans="1:10" x14ac:dyDescent="0.3">
      <c r="A292">
        <v>1</v>
      </c>
      <c r="B292">
        <v>2.23</v>
      </c>
      <c r="C292">
        <v>2.17</v>
      </c>
      <c r="D292">
        <f>Research_Window_Table[[#This Row],[Width]]*Research_Window_Table[[#This Row],[Height]]</f>
        <v>4.8391000000000002</v>
      </c>
      <c r="E29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2">
        <v>1</v>
      </c>
      <c r="G292">
        <v>0</v>
      </c>
      <c r="H292">
        <v>1</v>
      </c>
      <c r="I292">
        <f>DEGREES(ASIN(Research_Window_Table[[#This Row],[X value]]/Research_Window_Table[[#This Row],[Length]]))</f>
        <v>90</v>
      </c>
      <c r="J29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3" spans="1:10" x14ac:dyDescent="0.3">
      <c r="A293">
        <v>1</v>
      </c>
      <c r="B293">
        <v>2.23</v>
      </c>
      <c r="C293">
        <v>2.17</v>
      </c>
      <c r="D293">
        <f>Research_Window_Table[[#This Row],[Width]]*Research_Window_Table[[#This Row],[Height]]</f>
        <v>4.8391000000000002</v>
      </c>
      <c r="E29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3">
        <v>1</v>
      </c>
      <c r="G293">
        <v>0</v>
      </c>
      <c r="H293">
        <v>1</v>
      </c>
      <c r="I293">
        <f>DEGREES(ASIN(Research_Window_Table[[#This Row],[X value]]/Research_Window_Table[[#This Row],[Length]]))</f>
        <v>90</v>
      </c>
      <c r="J29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4" spans="1:10" x14ac:dyDescent="0.3">
      <c r="A294">
        <v>1</v>
      </c>
      <c r="B294">
        <v>2.23</v>
      </c>
      <c r="C294">
        <v>2.17</v>
      </c>
      <c r="D294">
        <f>Research_Window_Table[[#This Row],[Width]]*Research_Window_Table[[#This Row],[Height]]</f>
        <v>4.8391000000000002</v>
      </c>
      <c r="E29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4">
        <v>1</v>
      </c>
      <c r="G294">
        <v>0</v>
      </c>
      <c r="H294">
        <v>1</v>
      </c>
      <c r="I294">
        <f>DEGREES(ASIN(Research_Window_Table[[#This Row],[X value]]/Research_Window_Table[[#This Row],[Length]]))</f>
        <v>90</v>
      </c>
      <c r="J29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5" spans="1:10" x14ac:dyDescent="0.3">
      <c r="A295">
        <v>1</v>
      </c>
      <c r="B295">
        <v>2.23</v>
      </c>
      <c r="C295">
        <v>2.17</v>
      </c>
      <c r="D295">
        <f>Research_Window_Table[[#This Row],[Width]]*Research_Window_Table[[#This Row],[Height]]</f>
        <v>4.8391000000000002</v>
      </c>
      <c r="E29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295">
        <v>1</v>
      </c>
      <c r="G295">
        <v>0</v>
      </c>
      <c r="H295">
        <v>1</v>
      </c>
      <c r="I295">
        <f>DEGREES(ASIN(Research_Window_Table[[#This Row],[X value]]/Research_Window_Table[[#This Row],[Length]]))</f>
        <v>90</v>
      </c>
      <c r="J29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296" spans="1:10" x14ac:dyDescent="0.3">
      <c r="A296">
        <v>1</v>
      </c>
      <c r="B296">
        <v>1.43</v>
      </c>
      <c r="C296">
        <v>1.19</v>
      </c>
      <c r="D296">
        <f>Research_Window_Table[[#This Row],[Width]]*Research_Window_Table[[#This Row],[Height]]</f>
        <v>1.7016999999999998</v>
      </c>
      <c r="E29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6">
        <v>-1</v>
      </c>
      <c r="G296">
        <v>0</v>
      </c>
      <c r="H296">
        <v>1</v>
      </c>
      <c r="I296">
        <f>DEGREES(ASIN(Research_Window_Table[[#This Row],[X value]]/Research_Window_Table[[#This Row],[Length]]))</f>
        <v>-90</v>
      </c>
      <c r="J29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7" spans="1:10" x14ac:dyDescent="0.3">
      <c r="A297">
        <v>1</v>
      </c>
      <c r="B297">
        <v>1.43</v>
      </c>
      <c r="C297">
        <v>1.19</v>
      </c>
      <c r="D297">
        <f>Research_Window_Table[[#This Row],[Width]]*Research_Window_Table[[#This Row],[Height]]</f>
        <v>1.7016999999999998</v>
      </c>
      <c r="E29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7">
        <v>-1</v>
      </c>
      <c r="G297">
        <v>0</v>
      </c>
      <c r="H297">
        <v>1</v>
      </c>
      <c r="I297">
        <f>DEGREES(ASIN(Research_Window_Table[[#This Row],[X value]]/Research_Window_Table[[#This Row],[Length]]))</f>
        <v>-90</v>
      </c>
      <c r="J29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8" spans="1:10" x14ac:dyDescent="0.3">
      <c r="A298">
        <v>1</v>
      </c>
      <c r="B298">
        <v>1.43</v>
      </c>
      <c r="C298">
        <v>1.19</v>
      </c>
      <c r="D298">
        <f>Research_Window_Table[[#This Row],[Width]]*Research_Window_Table[[#This Row],[Height]]</f>
        <v>1.7016999999999998</v>
      </c>
      <c r="E29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298">
        <v>-1</v>
      </c>
      <c r="G298">
        <v>0</v>
      </c>
      <c r="H298">
        <v>1</v>
      </c>
      <c r="I298">
        <f>DEGREES(ASIN(Research_Window_Table[[#This Row],[X value]]/Research_Window_Table[[#This Row],[Length]]))</f>
        <v>-90</v>
      </c>
      <c r="J29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299" spans="1:10" x14ac:dyDescent="0.3">
      <c r="A299">
        <v>1</v>
      </c>
      <c r="B299">
        <v>1.43</v>
      </c>
      <c r="C299">
        <v>1.19</v>
      </c>
      <c r="D299">
        <f>Research_Window_Table[[#This Row],[Width]]*Research_Window_Table[[#This Row],[Height]]</f>
        <v>1.7016999999999998</v>
      </c>
      <c r="E29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299">
        <v>0</v>
      </c>
      <c r="G299">
        <v>-1</v>
      </c>
      <c r="H299">
        <v>1</v>
      </c>
      <c r="I299">
        <f>DEGREES(ASIN(Research_Window_Table[[#This Row],[X value]]/Research_Window_Table[[#This Row],[Length]]))</f>
        <v>0</v>
      </c>
      <c r="J29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0" spans="1:10" x14ac:dyDescent="0.3">
      <c r="A300">
        <v>1</v>
      </c>
      <c r="B300">
        <v>1.43</v>
      </c>
      <c r="C300">
        <v>1.19</v>
      </c>
      <c r="D300">
        <f>Research_Window_Table[[#This Row],[Width]]*Research_Window_Table[[#This Row],[Height]]</f>
        <v>1.7016999999999998</v>
      </c>
      <c r="E30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0">
        <v>0</v>
      </c>
      <c r="G300">
        <v>-1</v>
      </c>
      <c r="H300">
        <v>1</v>
      </c>
      <c r="I300">
        <f>DEGREES(ASIN(Research_Window_Table[[#This Row],[X value]]/Research_Window_Table[[#This Row],[Length]]))</f>
        <v>0</v>
      </c>
      <c r="J30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1" spans="1:10" x14ac:dyDescent="0.3">
      <c r="A301">
        <v>1</v>
      </c>
      <c r="B301">
        <v>1.43</v>
      </c>
      <c r="C301">
        <v>1.19</v>
      </c>
      <c r="D301">
        <f>Research_Window_Table[[#This Row],[Width]]*Research_Window_Table[[#This Row],[Height]]</f>
        <v>1.7016999999999998</v>
      </c>
      <c r="E30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1">
        <v>0</v>
      </c>
      <c r="G301">
        <v>-1</v>
      </c>
      <c r="H301">
        <v>1</v>
      </c>
      <c r="I301">
        <f>DEGREES(ASIN(Research_Window_Table[[#This Row],[X value]]/Research_Window_Table[[#This Row],[Length]]))</f>
        <v>0</v>
      </c>
      <c r="J30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2" spans="1:10" x14ac:dyDescent="0.3">
      <c r="A302">
        <v>1</v>
      </c>
      <c r="B302">
        <v>1.43</v>
      </c>
      <c r="C302">
        <v>1.19</v>
      </c>
      <c r="D302">
        <f>Research_Window_Table[[#This Row],[Width]]*Research_Window_Table[[#This Row],[Height]]</f>
        <v>1.7016999999999998</v>
      </c>
      <c r="E30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2">
        <v>0</v>
      </c>
      <c r="G302">
        <v>-1</v>
      </c>
      <c r="H302">
        <v>1</v>
      </c>
      <c r="I302">
        <f>DEGREES(ASIN(Research_Window_Table[[#This Row],[X value]]/Research_Window_Table[[#This Row],[Length]]))</f>
        <v>0</v>
      </c>
      <c r="J30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3" spans="1:10" x14ac:dyDescent="0.3">
      <c r="A303">
        <v>1</v>
      </c>
      <c r="B303">
        <v>1.43</v>
      </c>
      <c r="C303">
        <v>1.19</v>
      </c>
      <c r="D303">
        <f>Research_Window_Table[[#This Row],[Width]]*Research_Window_Table[[#This Row],[Height]]</f>
        <v>1.7016999999999998</v>
      </c>
      <c r="E30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3">
        <v>0</v>
      </c>
      <c r="G303">
        <v>-1</v>
      </c>
      <c r="H303">
        <v>1</v>
      </c>
      <c r="I303">
        <f>DEGREES(ASIN(Research_Window_Table[[#This Row],[X value]]/Research_Window_Table[[#This Row],[Length]]))</f>
        <v>0</v>
      </c>
      <c r="J30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4" spans="1:10" x14ac:dyDescent="0.3">
      <c r="A304">
        <v>1</v>
      </c>
      <c r="B304">
        <v>1.43</v>
      </c>
      <c r="C304">
        <v>1.19</v>
      </c>
      <c r="D304">
        <f>Research_Window_Table[[#This Row],[Width]]*Research_Window_Table[[#This Row],[Height]]</f>
        <v>1.7016999999999998</v>
      </c>
      <c r="E30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4">
        <v>0</v>
      </c>
      <c r="G304">
        <v>-1</v>
      </c>
      <c r="H304">
        <v>1</v>
      </c>
      <c r="I304">
        <f>DEGREES(ASIN(Research_Window_Table[[#This Row],[X value]]/Research_Window_Table[[#This Row],[Length]]))</f>
        <v>0</v>
      </c>
      <c r="J30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5" spans="1:10" x14ac:dyDescent="0.3">
      <c r="A305">
        <v>1</v>
      </c>
      <c r="B305">
        <v>1.43</v>
      </c>
      <c r="C305">
        <v>1.19</v>
      </c>
      <c r="D305">
        <f>Research_Window_Table[[#This Row],[Width]]*Research_Window_Table[[#This Row],[Height]]</f>
        <v>1.7016999999999998</v>
      </c>
      <c r="E30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5">
        <v>0</v>
      </c>
      <c r="G305">
        <v>-1</v>
      </c>
      <c r="H305">
        <v>1</v>
      </c>
      <c r="I305">
        <f>DEGREES(ASIN(Research_Window_Table[[#This Row],[X value]]/Research_Window_Table[[#This Row],[Length]]))</f>
        <v>0</v>
      </c>
      <c r="J30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6" spans="1:10" x14ac:dyDescent="0.3">
      <c r="A306">
        <v>1</v>
      </c>
      <c r="B306">
        <v>1.43</v>
      </c>
      <c r="C306">
        <v>1.19</v>
      </c>
      <c r="D306">
        <f>Research_Window_Table[[#This Row],[Width]]*Research_Window_Table[[#This Row],[Height]]</f>
        <v>1.7016999999999998</v>
      </c>
      <c r="E30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6">
        <v>0</v>
      </c>
      <c r="G306">
        <v>-1</v>
      </c>
      <c r="H306">
        <v>1</v>
      </c>
      <c r="I306">
        <f>DEGREES(ASIN(Research_Window_Table[[#This Row],[X value]]/Research_Window_Table[[#This Row],[Length]]))</f>
        <v>0</v>
      </c>
      <c r="J30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7" spans="1:10" x14ac:dyDescent="0.3">
      <c r="A307">
        <v>1</v>
      </c>
      <c r="B307">
        <v>2.23</v>
      </c>
      <c r="C307">
        <v>2.17</v>
      </c>
      <c r="D307">
        <f>Research_Window_Table[[#This Row],[Width]]*Research_Window_Table[[#This Row],[Height]]</f>
        <v>4.8391000000000002</v>
      </c>
      <c r="E30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7">
        <v>0</v>
      </c>
      <c r="G307">
        <v>-1</v>
      </c>
      <c r="H307">
        <v>1</v>
      </c>
      <c r="I307">
        <f>DEGREES(ASIN(Research_Window_Table[[#This Row],[X value]]/Research_Window_Table[[#This Row],[Length]]))</f>
        <v>0</v>
      </c>
      <c r="J30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8" spans="1:10" x14ac:dyDescent="0.3">
      <c r="A308">
        <v>1</v>
      </c>
      <c r="B308">
        <v>2.23</v>
      </c>
      <c r="C308">
        <v>2.17</v>
      </c>
      <c r="D308">
        <f>Research_Window_Table[[#This Row],[Width]]*Research_Window_Table[[#This Row],[Height]]</f>
        <v>4.8391000000000002</v>
      </c>
      <c r="E30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8">
        <v>0</v>
      </c>
      <c r="G308">
        <v>-1</v>
      </c>
      <c r="H308">
        <v>1</v>
      </c>
      <c r="I308">
        <f>DEGREES(ASIN(Research_Window_Table[[#This Row],[X value]]/Research_Window_Table[[#This Row],[Length]]))</f>
        <v>0</v>
      </c>
      <c r="J30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09" spans="1:10" x14ac:dyDescent="0.3">
      <c r="A309">
        <v>1</v>
      </c>
      <c r="B309">
        <v>2.23</v>
      </c>
      <c r="C309">
        <v>2.17</v>
      </c>
      <c r="D309">
        <f>Research_Window_Table[[#This Row],[Width]]*Research_Window_Table[[#This Row],[Height]]</f>
        <v>4.8391000000000002</v>
      </c>
      <c r="E30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09">
        <v>0</v>
      </c>
      <c r="G309">
        <v>-1</v>
      </c>
      <c r="H309">
        <v>1</v>
      </c>
      <c r="I309">
        <f>DEGREES(ASIN(Research_Window_Table[[#This Row],[X value]]/Research_Window_Table[[#This Row],[Length]]))</f>
        <v>0</v>
      </c>
      <c r="J30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0" spans="1:10" x14ac:dyDescent="0.3">
      <c r="A310">
        <v>1</v>
      </c>
      <c r="B310">
        <v>2.23</v>
      </c>
      <c r="C310">
        <v>2.17</v>
      </c>
      <c r="D310">
        <f>Research_Window_Table[[#This Row],[Width]]*Research_Window_Table[[#This Row],[Height]]</f>
        <v>4.8391000000000002</v>
      </c>
      <c r="E31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0">
        <v>0</v>
      </c>
      <c r="G310">
        <v>-1</v>
      </c>
      <c r="H310">
        <v>1</v>
      </c>
      <c r="I310">
        <f>DEGREES(ASIN(Research_Window_Table[[#This Row],[X value]]/Research_Window_Table[[#This Row],[Length]]))</f>
        <v>0</v>
      </c>
      <c r="J31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1" spans="1:10" x14ac:dyDescent="0.3">
      <c r="A311">
        <v>1</v>
      </c>
      <c r="B311">
        <v>2.23</v>
      </c>
      <c r="C311">
        <v>2.17</v>
      </c>
      <c r="D311">
        <f>Research_Window_Table[[#This Row],[Width]]*Research_Window_Table[[#This Row],[Height]]</f>
        <v>4.8391000000000002</v>
      </c>
      <c r="E31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1">
        <v>0</v>
      </c>
      <c r="G311">
        <v>-1</v>
      </c>
      <c r="H311">
        <v>1</v>
      </c>
      <c r="I311">
        <f>DEGREES(ASIN(Research_Window_Table[[#This Row],[X value]]/Research_Window_Table[[#This Row],[Length]]))</f>
        <v>0</v>
      </c>
      <c r="J31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2" spans="1:10" x14ac:dyDescent="0.3">
      <c r="A312">
        <v>1</v>
      </c>
      <c r="B312">
        <v>2.23</v>
      </c>
      <c r="C312">
        <v>2.17</v>
      </c>
      <c r="D312">
        <f>Research_Window_Table[[#This Row],[Width]]*Research_Window_Table[[#This Row],[Height]]</f>
        <v>4.8391000000000002</v>
      </c>
      <c r="E31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12">
        <v>0</v>
      </c>
      <c r="G312">
        <v>-1</v>
      </c>
      <c r="H312">
        <v>1</v>
      </c>
      <c r="I312">
        <f>DEGREES(ASIN(Research_Window_Table[[#This Row],[X value]]/Research_Window_Table[[#This Row],[Length]]))</f>
        <v>0</v>
      </c>
      <c r="J31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13" spans="1:10" x14ac:dyDescent="0.3">
      <c r="A313">
        <v>1</v>
      </c>
      <c r="B313">
        <v>1.43</v>
      </c>
      <c r="C313">
        <v>1.19</v>
      </c>
      <c r="D313">
        <f>Research_Window_Table[[#This Row],[Width]]*Research_Window_Table[[#This Row],[Height]]</f>
        <v>1.7016999999999998</v>
      </c>
      <c r="E31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3">
        <v>0</v>
      </c>
      <c r="G313">
        <v>1</v>
      </c>
      <c r="H313">
        <v>1</v>
      </c>
      <c r="I313">
        <f>DEGREES(ASIN(Research_Window_Table[[#This Row],[X value]]/Research_Window_Table[[#This Row],[Length]]))</f>
        <v>0</v>
      </c>
      <c r="J31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4" spans="1:10" x14ac:dyDescent="0.3">
      <c r="A314">
        <v>1</v>
      </c>
      <c r="B314">
        <v>1.43</v>
      </c>
      <c r="C314">
        <v>1.19</v>
      </c>
      <c r="D314">
        <f>Research_Window_Table[[#This Row],[Width]]*Research_Window_Table[[#This Row],[Height]]</f>
        <v>1.7016999999999998</v>
      </c>
      <c r="E31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4">
        <v>0</v>
      </c>
      <c r="G314">
        <v>1</v>
      </c>
      <c r="H314">
        <v>1</v>
      </c>
      <c r="I314">
        <f>DEGREES(ASIN(Research_Window_Table[[#This Row],[X value]]/Research_Window_Table[[#This Row],[Length]]))</f>
        <v>0</v>
      </c>
      <c r="J31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5" spans="1:10" x14ac:dyDescent="0.3">
      <c r="A315">
        <v>1</v>
      </c>
      <c r="B315">
        <v>1.43</v>
      </c>
      <c r="C315">
        <v>1.19</v>
      </c>
      <c r="D315">
        <f>Research_Window_Table[[#This Row],[Width]]*Research_Window_Table[[#This Row],[Height]]</f>
        <v>1.7016999999999998</v>
      </c>
      <c r="E31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5">
        <v>0</v>
      </c>
      <c r="G315">
        <v>1</v>
      </c>
      <c r="H315">
        <v>1</v>
      </c>
      <c r="I315">
        <f>DEGREES(ASIN(Research_Window_Table[[#This Row],[X value]]/Research_Window_Table[[#This Row],[Length]]))</f>
        <v>0</v>
      </c>
      <c r="J31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6" spans="1:10" x14ac:dyDescent="0.3">
      <c r="A316">
        <v>1</v>
      </c>
      <c r="B316">
        <v>1.43</v>
      </c>
      <c r="C316">
        <v>1.19</v>
      </c>
      <c r="D316">
        <f>Research_Window_Table[[#This Row],[Width]]*Research_Window_Table[[#This Row],[Height]]</f>
        <v>1.7016999999999998</v>
      </c>
      <c r="E31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6">
        <v>0</v>
      </c>
      <c r="G316">
        <v>1</v>
      </c>
      <c r="H316">
        <v>1</v>
      </c>
      <c r="I316">
        <f>DEGREES(ASIN(Research_Window_Table[[#This Row],[X value]]/Research_Window_Table[[#This Row],[Length]]))</f>
        <v>0</v>
      </c>
      <c r="J31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7" spans="1:10" x14ac:dyDescent="0.3">
      <c r="A317">
        <v>1</v>
      </c>
      <c r="B317">
        <v>1.43</v>
      </c>
      <c r="C317">
        <v>1.19</v>
      </c>
      <c r="D317">
        <f>Research_Window_Table[[#This Row],[Width]]*Research_Window_Table[[#This Row],[Height]]</f>
        <v>1.7016999999999998</v>
      </c>
      <c r="E31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7">
        <v>0</v>
      </c>
      <c r="G317">
        <v>1</v>
      </c>
      <c r="H317">
        <v>1</v>
      </c>
      <c r="I317">
        <f>DEGREES(ASIN(Research_Window_Table[[#This Row],[X value]]/Research_Window_Table[[#This Row],[Length]]))</f>
        <v>0</v>
      </c>
      <c r="J31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8" spans="1:10" x14ac:dyDescent="0.3">
      <c r="A318">
        <v>1</v>
      </c>
      <c r="B318">
        <v>2.23</v>
      </c>
      <c r="C318">
        <v>2.17</v>
      </c>
      <c r="D318">
        <f>Research_Window_Table[[#This Row],[Width]]*Research_Window_Table[[#This Row],[Height]]</f>
        <v>4.8391000000000002</v>
      </c>
      <c r="E31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8">
        <v>0</v>
      </c>
      <c r="G318">
        <v>1</v>
      </c>
      <c r="H318">
        <v>1</v>
      </c>
      <c r="I318">
        <f>DEGREES(ASIN(Research_Window_Table[[#This Row],[X value]]/Research_Window_Table[[#This Row],[Length]]))</f>
        <v>0</v>
      </c>
      <c r="J31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19" spans="1:10" x14ac:dyDescent="0.3">
      <c r="A319">
        <v>1</v>
      </c>
      <c r="B319">
        <v>2.23</v>
      </c>
      <c r="C319">
        <v>2.17</v>
      </c>
      <c r="D319">
        <f>Research_Window_Table[[#This Row],[Width]]*Research_Window_Table[[#This Row],[Height]]</f>
        <v>4.8391000000000002</v>
      </c>
      <c r="E31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19">
        <v>0</v>
      </c>
      <c r="G319">
        <v>1</v>
      </c>
      <c r="H319">
        <v>1</v>
      </c>
      <c r="I319">
        <f>DEGREES(ASIN(Research_Window_Table[[#This Row],[X value]]/Research_Window_Table[[#This Row],[Length]]))</f>
        <v>0</v>
      </c>
      <c r="J31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0" spans="1:10" x14ac:dyDescent="0.3">
      <c r="A320">
        <v>1</v>
      </c>
      <c r="B320">
        <v>2.23</v>
      </c>
      <c r="C320">
        <v>2.17</v>
      </c>
      <c r="D320">
        <f>Research_Window_Table[[#This Row],[Width]]*Research_Window_Table[[#This Row],[Height]]</f>
        <v>4.8391000000000002</v>
      </c>
      <c r="E32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0">
        <v>0</v>
      </c>
      <c r="G320">
        <v>1</v>
      </c>
      <c r="H320">
        <v>1</v>
      </c>
      <c r="I320">
        <f>DEGREES(ASIN(Research_Window_Table[[#This Row],[X value]]/Research_Window_Table[[#This Row],[Length]]))</f>
        <v>0</v>
      </c>
      <c r="J32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1" spans="1:10" x14ac:dyDescent="0.3">
      <c r="A321">
        <v>1</v>
      </c>
      <c r="B321">
        <v>2.23</v>
      </c>
      <c r="C321">
        <v>2.17</v>
      </c>
      <c r="D321">
        <f>Research_Window_Table[[#This Row],[Width]]*Research_Window_Table[[#This Row],[Height]]</f>
        <v>4.8391000000000002</v>
      </c>
      <c r="E32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1">
        <v>0</v>
      </c>
      <c r="G321">
        <v>1</v>
      </c>
      <c r="H321">
        <v>1</v>
      </c>
      <c r="I321">
        <f>DEGREES(ASIN(Research_Window_Table[[#This Row],[X value]]/Research_Window_Table[[#This Row],[Length]]))</f>
        <v>0</v>
      </c>
      <c r="J32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2" spans="1:10" x14ac:dyDescent="0.3">
      <c r="A322">
        <v>1</v>
      </c>
      <c r="B322">
        <v>2.23</v>
      </c>
      <c r="C322">
        <v>2.17</v>
      </c>
      <c r="D322">
        <f>Research_Window_Table[[#This Row],[Width]]*Research_Window_Table[[#This Row],[Height]]</f>
        <v>4.8391000000000002</v>
      </c>
      <c r="E32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2">
        <v>0</v>
      </c>
      <c r="G322">
        <v>1</v>
      </c>
      <c r="H322">
        <v>1</v>
      </c>
      <c r="I322">
        <f>DEGREES(ASIN(Research_Window_Table[[#This Row],[X value]]/Research_Window_Table[[#This Row],[Length]]))</f>
        <v>0</v>
      </c>
      <c r="J32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3" spans="1:10" x14ac:dyDescent="0.3">
      <c r="A323">
        <v>1</v>
      </c>
      <c r="B323">
        <v>2.23</v>
      </c>
      <c r="C323">
        <v>2.17</v>
      </c>
      <c r="D323">
        <f>Research_Window_Table[[#This Row],[Width]]*Research_Window_Table[[#This Row],[Height]]</f>
        <v>4.8391000000000002</v>
      </c>
      <c r="E32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3">
        <v>0</v>
      </c>
      <c r="G323">
        <v>1</v>
      </c>
      <c r="H323">
        <v>1</v>
      </c>
      <c r="I323">
        <f>DEGREES(ASIN(Research_Window_Table[[#This Row],[X value]]/Research_Window_Table[[#This Row],[Length]]))</f>
        <v>0</v>
      </c>
      <c r="J32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4" spans="1:10" x14ac:dyDescent="0.3">
      <c r="A324">
        <v>1</v>
      </c>
      <c r="B324">
        <v>2.23</v>
      </c>
      <c r="C324">
        <v>2.17</v>
      </c>
      <c r="D324">
        <f>Research_Window_Table[[#This Row],[Width]]*Research_Window_Table[[#This Row],[Height]]</f>
        <v>4.8391000000000002</v>
      </c>
      <c r="E32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4">
        <v>0</v>
      </c>
      <c r="G324">
        <v>1</v>
      </c>
      <c r="H324">
        <v>1</v>
      </c>
      <c r="I324">
        <f>DEGREES(ASIN(Research_Window_Table[[#This Row],[X value]]/Research_Window_Table[[#This Row],[Length]]))</f>
        <v>0</v>
      </c>
      <c r="J32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5" spans="1:10" x14ac:dyDescent="0.3">
      <c r="A325">
        <v>1</v>
      </c>
      <c r="B325">
        <v>2.23</v>
      </c>
      <c r="C325">
        <v>2.17</v>
      </c>
      <c r="D325">
        <f>Research_Window_Table[[#This Row],[Width]]*Research_Window_Table[[#This Row],[Height]]</f>
        <v>4.8391000000000002</v>
      </c>
      <c r="E32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N</v>
      </c>
      <c r="F325">
        <v>0</v>
      </c>
      <c r="G325">
        <v>1</v>
      </c>
      <c r="H325">
        <v>1</v>
      </c>
      <c r="I325">
        <f>DEGREES(ASIN(Research_Window_Table[[#This Row],[X value]]/Research_Window_Table[[#This Row],[Length]]))</f>
        <v>0</v>
      </c>
      <c r="J32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0</v>
      </c>
    </row>
    <row r="326" spans="1:10" x14ac:dyDescent="0.3">
      <c r="A326">
        <v>1</v>
      </c>
      <c r="B326">
        <v>2.23</v>
      </c>
      <c r="C326">
        <v>2.17</v>
      </c>
      <c r="D326">
        <f>Research_Window_Table[[#This Row],[Width]]*Research_Window_Table[[#This Row],[Height]]</f>
        <v>4.8391000000000002</v>
      </c>
      <c r="E32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6">
        <v>-1</v>
      </c>
      <c r="G326">
        <v>0</v>
      </c>
      <c r="H326">
        <v>1</v>
      </c>
      <c r="I326">
        <f>DEGREES(ASIN(Research_Window_Table[[#This Row],[X value]]/Research_Window_Table[[#This Row],[Length]]))</f>
        <v>-90</v>
      </c>
      <c r="J32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7" spans="1:10" x14ac:dyDescent="0.3">
      <c r="A327">
        <v>1</v>
      </c>
      <c r="B327">
        <v>1.43</v>
      </c>
      <c r="C327">
        <v>1.19</v>
      </c>
      <c r="D327">
        <f>Research_Window_Table[[#This Row],[Width]]*Research_Window_Table[[#This Row],[Height]]</f>
        <v>1.7016999999999998</v>
      </c>
      <c r="E32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27">
        <v>-1</v>
      </c>
      <c r="G327">
        <v>0</v>
      </c>
      <c r="H327">
        <v>1</v>
      </c>
      <c r="I327">
        <f>DEGREES(ASIN(Research_Window_Table[[#This Row],[X value]]/Research_Window_Table[[#This Row],[Length]]))</f>
        <v>-90</v>
      </c>
      <c r="J32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28" spans="1:10" x14ac:dyDescent="0.3">
      <c r="A328">
        <v>1</v>
      </c>
      <c r="B328">
        <v>2.23</v>
      </c>
      <c r="C328">
        <v>2.17</v>
      </c>
      <c r="D328">
        <f>Research_Window_Table[[#This Row],[Width]]*Research_Window_Table[[#This Row],[Height]]</f>
        <v>4.8391000000000002</v>
      </c>
      <c r="E32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8">
        <v>1</v>
      </c>
      <c r="G328">
        <v>0</v>
      </c>
      <c r="H328">
        <v>1</v>
      </c>
      <c r="I328">
        <f>DEGREES(ASIN(Research_Window_Table[[#This Row],[X value]]/Research_Window_Table[[#This Row],[Length]]))</f>
        <v>90</v>
      </c>
      <c r="J32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29" spans="1:10" x14ac:dyDescent="0.3">
      <c r="A329">
        <v>1</v>
      </c>
      <c r="B329">
        <v>2.23</v>
      </c>
      <c r="C329">
        <v>2.17</v>
      </c>
      <c r="D329">
        <f>Research_Window_Table[[#This Row],[Width]]*Research_Window_Table[[#This Row],[Height]]</f>
        <v>4.8391000000000002</v>
      </c>
      <c r="E32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29">
        <v>1</v>
      </c>
      <c r="G329">
        <v>0</v>
      </c>
      <c r="H329">
        <v>1</v>
      </c>
      <c r="I329">
        <f>DEGREES(ASIN(Research_Window_Table[[#This Row],[X value]]/Research_Window_Table[[#This Row],[Length]]))</f>
        <v>90</v>
      </c>
      <c r="J32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0" spans="1:10" x14ac:dyDescent="0.3">
      <c r="A330">
        <v>1</v>
      </c>
      <c r="B330">
        <v>2.23</v>
      </c>
      <c r="C330">
        <v>2.17</v>
      </c>
      <c r="D330">
        <f>Research_Window_Table[[#This Row],[Width]]*Research_Window_Table[[#This Row],[Height]]</f>
        <v>4.8391000000000002</v>
      </c>
      <c r="E33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0">
        <v>1</v>
      </c>
      <c r="G330">
        <v>0</v>
      </c>
      <c r="H330">
        <v>1</v>
      </c>
      <c r="I330">
        <f>DEGREES(ASIN(Research_Window_Table[[#This Row],[X value]]/Research_Window_Table[[#This Row],[Length]]))</f>
        <v>90</v>
      </c>
      <c r="J33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1" spans="1:10" x14ac:dyDescent="0.3">
      <c r="A331">
        <v>1</v>
      </c>
      <c r="B331">
        <v>2.23</v>
      </c>
      <c r="C331">
        <v>2.17</v>
      </c>
      <c r="D331">
        <f>Research_Window_Table[[#This Row],[Width]]*Research_Window_Table[[#This Row],[Height]]</f>
        <v>4.8391000000000002</v>
      </c>
      <c r="E33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E</v>
      </c>
      <c r="F331">
        <v>1</v>
      </c>
      <c r="G331">
        <v>0</v>
      </c>
      <c r="H331">
        <v>1</v>
      </c>
      <c r="I331">
        <f>DEGREES(ASIN(Research_Window_Table[[#This Row],[X value]]/Research_Window_Table[[#This Row],[Length]]))</f>
        <v>90</v>
      </c>
      <c r="J33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90</v>
      </c>
    </row>
    <row r="332" spans="1:10" x14ac:dyDescent="0.3">
      <c r="A332">
        <v>1</v>
      </c>
      <c r="B332">
        <v>1.43</v>
      </c>
      <c r="C332">
        <v>1.19</v>
      </c>
      <c r="D332">
        <f>Research_Window_Table[[#This Row],[Width]]*Research_Window_Table[[#This Row],[Height]]</f>
        <v>1.7016999999999998</v>
      </c>
      <c r="E33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2">
        <v>-1</v>
      </c>
      <c r="G332">
        <v>0</v>
      </c>
      <c r="H332">
        <v>1</v>
      </c>
      <c r="I332">
        <f>DEGREES(ASIN(Research_Window_Table[[#This Row],[X value]]/Research_Window_Table[[#This Row],[Length]]))</f>
        <v>-90</v>
      </c>
      <c r="J33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3" spans="1:10" x14ac:dyDescent="0.3">
      <c r="A333">
        <v>1</v>
      </c>
      <c r="B333">
        <v>1.43</v>
      </c>
      <c r="C333">
        <v>1.19</v>
      </c>
      <c r="D333">
        <f>Research_Window_Table[[#This Row],[Width]]*Research_Window_Table[[#This Row],[Height]]</f>
        <v>1.7016999999999998</v>
      </c>
      <c r="E33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3">
        <v>-1</v>
      </c>
      <c r="G333">
        <v>0</v>
      </c>
      <c r="H333">
        <v>1</v>
      </c>
      <c r="I333">
        <f>DEGREES(ASIN(Research_Window_Table[[#This Row],[X value]]/Research_Window_Table[[#This Row],[Length]]))</f>
        <v>-90</v>
      </c>
      <c r="J33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4" spans="1:10" x14ac:dyDescent="0.3">
      <c r="A334">
        <v>1</v>
      </c>
      <c r="B334">
        <v>1.43</v>
      </c>
      <c r="C334">
        <v>1.19</v>
      </c>
      <c r="D334">
        <f>Research_Window_Table[[#This Row],[Width]]*Research_Window_Table[[#This Row],[Height]]</f>
        <v>1.7016999999999998</v>
      </c>
      <c r="E33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W</v>
      </c>
      <c r="F334">
        <v>-1</v>
      </c>
      <c r="G334">
        <v>0</v>
      </c>
      <c r="H334">
        <v>1</v>
      </c>
      <c r="I334">
        <f>DEGREES(ASIN(Research_Window_Table[[#This Row],[X value]]/Research_Window_Table[[#This Row],[Length]]))</f>
        <v>-90</v>
      </c>
      <c r="J33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270</v>
      </c>
    </row>
    <row r="335" spans="1:10" x14ac:dyDescent="0.3">
      <c r="A335">
        <v>1</v>
      </c>
      <c r="B335">
        <v>1.43</v>
      </c>
      <c r="C335">
        <v>1.19</v>
      </c>
      <c r="D335">
        <f>Research_Window_Table[[#This Row],[Width]]*Research_Window_Table[[#This Row],[Height]]</f>
        <v>1.7016999999999998</v>
      </c>
      <c r="E33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5">
        <v>0</v>
      </c>
      <c r="G335">
        <v>-1</v>
      </c>
      <c r="H335">
        <v>1</v>
      </c>
      <c r="I335">
        <f>DEGREES(ASIN(Research_Window_Table[[#This Row],[X value]]/Research_Window_Table[[#This Row],[Length]]))</f>
        <v>0</v>
      </c>
      <c r="J33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6" spans="1:10" x14ac:dyDescent="0.3">
      <c r="A336">
        <v>1</v>
      </c>
      <c r="B336">
        <v>1.43</v>
      </c>
      <c r="C336">
        <v>1.19</v>
      </c>
      <c r="D336">
        <f>Research_Window_Table[[#This Row],[Width]]*Research_Window_Table[[#This Row],[Height]]</f>
        <v>1.7016999999999998</v>
      </c>
      <c r="E33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6">
        <v>0</v>
      </c>
      <c r="G336">
        <v>-1</v>
      </c>
      <c r="H336">
        <v>1</v>
      </c>
      <c r="I336">
        <f>DEGREES(ASIN(Research_Window_Table[[#This Row],[X value]]/Research_Window_Table[[#This Row],[Length]]))</f>
        <v>0</v>
      </c>
      <c r="J33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7" spans="1:10" x14ac:dyDescent="0.3">
      <c r="A337">
        <v>1</v>
      </c>
      <c r="B337">
        <v>1.43</v>
      </c>
      <c r="C337">
        <v>1.19</v>
      </c>
      <c r="D337">
        <f>Research_Window_Table[[#This Row],[Width]]*Research_Window_Table[[#This Row],[Height]]</f>
        <v>1.7016999999999998</v>
      </c>
      <c r="E33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7">
        <v>0</v>
      </c>
      <c r="G337">
        <v>-1</v>
      </c>
      <c r="H337">
        <v>1</v>
      </c>
      <c r="I337">
        <f>DEGREES(ASIN(Research_Window_Table[[#This Row],[X value]]/Research_Window_Table[[#This Row],[Length]]))</f>
        <v>0</v>
      </c>
      <c r="J33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8" spans="1:10" x14ac:dyDescent="0.3">
      <c r="A338">
        <v>1</v>
      </c>
      <c r="B338">
        <v>1.43</v>
      </c>
      <c r="C338">
        <v>1.19</v>
      </c>
      <c r="D338">
        <f>Research_Window_Table[[#This Row],[Width]]*Research_Window_Table[[#This Row],[Height]]</f>
        <v>1.7016999999999998</v>
      </c>
      <c r="E33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8">
        <v>0</v>
      </c>
      <c r="G338">
        <v>-1</v>
      </c>
      <c r="H338">
        <v>1</v>
      </c>
      <c r="I338">
        <f>DEGREES(ASIN(Research_Window_Table[[#This Row],[X value]]/Research_Window_Table[[#This Row],[Length]]))</f>
        <v>0</v>
      </c>
      <c r="J33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39" spans="1:10" x14ac:dyDescent="0.3">
      <c r="A339">
        <v>1</v>
      </c>
      <c r="B339">
        <v>1.43</v>
      </c>
      <c r="C339">
        <v>1.19</v>
      </c>
      <c r="D339">
        <f>Research_Window_Table[[#This Row],[Width]]*Research_Window_Table[[#This Row],[Height]]</f>
        <v>1.7016999999999998</v>
      </c>
      <c r="E339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39">
        <v>0</v>
      </c>
      <c r="G339">
        <v>-1</v>
      </c>
      <c r="H339">
        <v>1</v>
      </c>
      <c r="I339">
        <f>DEGREES(ASIN(Research_Window_Table[[#This Row],[X value]]/Research_Window_Table[[#This Row],[Length]]))</f>
        <v>0</v>
      </c>
      <c r="J339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0" spans="1:10" x14ac:dyDescent="0.3">
      <c r="A340">
        <v>1</v>
      </c>
      <c r="B340">
        <v>1.43</v>
      </c>
      <c r="C340">
        <v>1.19</v>
      </c>
      <c r="D340">
        <f>Research_Window_Table[[#This Row],[Width]]*Research_Window_Table[[#This Row],[Height]]</f>
        <v>1.7016999999999998</v>
      </c>
      <c r="E340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0">
        <v>0</v>
      </c>
      <c r="G340">
        <v>-1</v>
      </c>
      <c r="H340">
        <v>1</v>
      </c>
      <c r="I340">
        <f>DEGREES(ASIN(Research_Window_Table[[#This Row],[X value]]/Research_Window_Table[[#This Row],[Length]]))</f>
        <v>0</v>
      </c>
      <c r="J340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1" spans="1:10" x14ac:dyDescent="0.3">
      <c r="A341">
        <v>1</v>
      </c>
      <c r="B341">
        <v>1.43</v>
      </c>
      <c r="C341">
        <v>1.19</v>
      </c>
      <c r="D341">
        <f>Research_Window_Table[[#This Row],[Width]]*Research_Window_Table[[#This Row],[Height]]</f>
        <v>1.7016999999999998</v>
      </c>
      <c r="E341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1">
        <v>0</v>
      </c>
      <c r="G341">
        <v>-1</v>
      </c>
      <c r="H341">
        <v>1</v>
      </c>
      <c r="I341">
        <f>DEGREES(ASIN(Research_Window_Table[[#This Row],[X value]]/Research_Window_Table[[#This Row],[Length]]))</f>
        <v>0</v>
      </c>
      <c r="J341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2" spans="1:10" x14ac:dyDescent="0.3">
      <c r="A342">
        <v>1</v>
      </c>
      <c r="B342">
        <v>1.43</v>
      </c>
      <c r="C342">
        <v>1.19</v>
      </c>
      <c r="D342">
        <f>Research_Window_Table[[#This Row],[Width]]*Research_Window_Table[[#This Row],[Height]]</f>
        <v>1.7016999999999998</v>
      </c>
      <c r="E342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2">
        <v>0</v>
      </c>
      <c r="G342">
        <v>-1</v>
      </c>
      <c r="H342">
        <v>1</v>
      </c>
      <c r="I342">
        <f>DEGREES(ASIN(Research_Window_Table[[#This Row],[X value]]/Research_Window_Table[[#This Row],[Length]]))</f>
        <v>0</v>
      </c>
      <c r="J342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3" spans="1:10" x14ac:dyDescent="0.3">
      <c r="A343">
        <v>1</v>
      </c>
      <c r="B343">
        <v>2.23</v>
      </c>
      <c r="C343">
        <v>2.17</v>
      </c>
      <c r="D343">
        <f>Research_Window_Table[[#This Row],[Width]]*Research_Window_Table[[#This Row],[Height]]</f>
        <v>4.8391000000000002</v>
      </c>
      <c r="E343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3">
        <v>0</v>
      </c>
      <c r="G343">
        <v>-1</v>
      </c>
      <c r="H343">
        <v>1</v>
      </c>
      <c r="I343">
        <f>DEGREES(ASIN(Research_Window_Table[[#This Row],[X value]]/Research_Window_Table[[#This Row],[Length]]))</f>
        <v>0</v>
      </c>
      <c r="J343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4" spans="1:10" x14ac:dyDescent="0.3">
      <c r="A344">
        <v>1</v>
      </c>
      <c r="B344">
        <v>2.23</v>
      </c>
      <c r="C344">
        <v>2.17</v>
      </c>
      <c r="D344">
        <f>Research_Window_Table[[#This Row],[Width]]*Research_Window_Table[[#This Row],[Height]]</f>
        <v>4.8391000000000002</v>
      </c>
      <c r="E344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4">
        <v>0</v>
      </c>
      <c r="G344">
        <v>-1</v>
      </c>
      <c r="H344">
        <v>1</v>
      </c>
      <c r="I344">
        <f>DEGREES(ASIN(Research_Window_Table[[#This Row],[X value]]/Research_Window_Table[[#This Row],[Length]]))</f>
        <v>0</v>
      </c>
      <c r="J344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5" spans="1:10" x14ac:dyDescent="0.3">
      <c r="A345">
        <v>1</v>
      </c>
      <c r="B345">
        <v>2.23</v>
      </c>
      <c r="C345">
        <v>2.17</v>
      </c>
      <c r="D345">
        <f>Research_Window_Table[[#This Row],[Width]]*Research_Window_Table[[#This Row],[Height]]</f>
        <v>4.8391000000000002</v>
      </c>
      <c r="E345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5">
        <v>0</v>
      </c>
      <c r="G345">
        <v>-1</v>
      </c>
      <c r="H345">
        <v>1</v>
      </c>
      <c r="I345">
        <f>DEGREES(ASIN(Research_Window_Table[[#This Row],[X value]]/Research_Window_Table[[#This Row],[Length]]))</f>
        <v>0</v>
      </c>
      <c r="J345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6" spans="1:10" x14ac:dyDescent="0.3">
      <c r="A346">
        <v>1</v>
      </c>
      <c r="B346">
        <v>2.23</v>
      </c>
      <c r="C346">
        <v>2.17</v>
      </c>
      <c r="D346">
        <f>Research_Window_Table[[#This Row],[Width]]*Research_Window_Table[[#This Row],[Height]]</f>
        <v>4.8391000000000002</v>
      </c>
      <c r="E346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6">
        <v>0</v>
      </c>
      <c r="G346">
        <v>-1</v>
      </c>
      <c r="H346">
        <v>1</v>
      </c>
      <c r="I346">
        <f>DEGREES(ASIN(Research_Window_Table[[#This Row],[X value]]/Research_Window_Table[[#This Row],[Length]]))</f>
        <v>0</v>
      </c>
      <c r="J346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7" spans="1:10" x14ac:dyDescent="0.3">
      <c r="A347">
        <v>1</v>
      </c>
      <c r="B347">
        <v>2.23</v>
      </c>
      <c r="C347">
        <v>2.17</v>
      </c>
      <c r="D347">
        <f>Research_Window_Table[[#This Row],[Width]]*Research_Window_Table[[#This Row],[Height]]</f>
        <v>4.8391000000000002</v>
      </c>
      <c r="E347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7">
        <v>0</v>
      </c>
      <c r="G347">
        <v>-1</v>
      </c>
      <c r="H347">
        <v>1</v>
      </c>
      <c r="I347">
        <f>DEGREES(ASIN(Research_Window_Table[[#This Row],[X value]]/Research_Window_Table[[#This Row],[Length]]))</f>
        <v>0</v>
      </c>
      <c r="J347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  <row r="348" spans="1:10" x14ac:dyDescent="0.3">
      <c r="A348">
        <v>1</v>
      </c>
      <c r="B348">
        <v>2.23</v>
      </c>
      <c r="C348">
        <v>2.17</v>
      </c>
      <c r="D348">
        <f>Research_Window_Table[[#This Row],[Width]]*Research_Window_Table[[#This Row],[Height]]</f>
        <v>4.8391000000000002</v>
      </c>
      <c r="E348" t="str">
        <f>_xlfn.IFS(Research_Window_Table[[#This Row],[Updated Sin Inverse]]&lt;22.5,"N",Research_Window_Table[[#This Row],[Updated Sin Inverse]]&lt;67.5,"NE",Research_Window_Table[[#This Row],[Updated Sin Inverse]]&lt;112.5,"E",Research_Window_Table[[#This Row],[Updated Sin Inverse]]&lt;157.5,"SE",Research_Window_Table[[#This Row],[Updated Sin Inverse]]&lt;202.5,"S",Research_Window_Table[[#This Row],[Updated Sin Inverse]]&lt;247.5,"SW",Research_Window_Table[[#This Row],[Updated Sin Inverse]]&lt;292.5,"W",Research_Window_Table[[#This Row],[Updated Sin Inverse]]&lt;337.5,"NW",Research_Window_Table[[#This Row],[Updated Sin Inverse]]&gt;=337.5,"N")</f>
        <v>S</v>
      </c>
      <c r="F348">
        <v>0</v>
      </c>
      <c r="G348">
        <v>-1</v>
      </c>
      <c r="H348">
        <v>1</v>
      </c>
      <c r="I348">
        <f>DEGREES(ASIN(Research_Window_Table[[#This Row],[X value]]/Research_Window_Table[[#This Row],[Length]]))</f>
        <v>0</v>
      </c>
      <c r="J348">
        <f>IF((_xlfn.IFS(AND(Research_Window_Table[[#This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Inverse]])+Research_Wall!$J$2)&lt;360,(_xlfn.IFS(AND(Research_Window_Table[[#This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Inverse]])+Research_Wall!$J$2),(_xlfn.IFS(AND(Research_Window_Table[[#This Row],[Sin Inverse]]&gt;=0,Research_Window_Table[[#This Row],[Y value]]&gt;=0),Research_Window_Table[[#This Row],[Sin Inverse]],AND(Research_Window_Table[[#This Row],[Sin Inverse]]&gt;=0,Research_Window_Table[[#This Row],[Y value]]&lt;0),180-Research_Window_Table[[#This Row],[Sin Inverse]],AND(Research_Window_Table[[#This Row],[Sin Inverse]]&lt;0,Research_Window_Table[[#This Row],[Y value]]&gt;=0),360+Research_Window_Table[[#This Row],[Sin Inverse]],AND(Research_Window_Table[[#This Row],[Sin Inverse]]&lt;0,Research_Window_Table[[#This Row],[Y value]]&lt;0),180-Research_Window_Table[[#This Row],[Sin Inverse]])+Research_Wall!$J$2)-360)</f>
        <v>180</v>
      </c>
    </row>
  </sheetData>
  <phoneticPr fontId="15" type="noConversion"/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905B-30E5-47EE-BC9E-3C5E016D09D4}">
  <sheetPr codeName="Sheet1"/>
  <dimension ref="A1:AN81"/>
  <sheetViews>
    <sheetView topLeftCell="A22" zoomScale="70" zoomScaleNormal="70" workbookViewId="0">
      <selection activeCell="G3" sqref="G3:J3"/>
    </sheetView>
  </sheetViews>
  <sheetFormatPr defaultRowHeight="14.4" x14ac:dyDescent="0.3"/>
  <cols>
    <col min="2" max="2" width="28.6640625" customWidth="1"/>
  </cols>
  <sheetData>
    <row r="1" spans="1:40" ht="15.6" x14ac:dyDescent="0.3">
      <c r="A1" s="198" t="s">
        <v>10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</row>
    <row r="2" spans="1:40" x14ac:dyDescent="0.3">
      <c r="A2" s="196" t="s">
        <v>11</v>
      </c>
      <c r="B2" s="196"/>
      <c r="C2" s="196"/>
      <c r="D2" s="199" t="s">
        <v>4</v>
      </c>
      <c r="E2" s="199"/>
      <c r="G2" s="195" t="s">
        <v>225</v>
      </c>
      <c r="H2" s="195"/>
      <c r="I2" s="195"/>
      <c r="J2" s="195"/>
      <c r="K2" s="135">
        <v>0.29899999999999999</v>
      </c>
    </row>
    <row r="3" spans="1:40" x14ac:dyDescent="0.3">
      <c r="A3" s="196" t="s">
        <v>128</v>
      </c>
      <c r="B3" s="196"/>
      <c r="C3" s="196"/>
      <c r="D3" s="199" t="s">
        <v>131</v>
      </c>
      <c r="E3" s="199"/>
      <c r="G3" s="195" t="s">
        <v>223</v>
      </c>
      <c r="H3" s="195"/>
      <c r="I3" s="195"/>
      <c r="J3" s="195"/>
      <c r="K3" s="135">
        <v>50</v>
      </c>
    </row>
    <row r="4" spans="1:40" x14ac:dyDescent="0.3">
      <c r="A4" s="196" t="s">
        <v>27</v>
      </c>
      <c r="B4" s="196"/>
      <c r="C4" s="196"/>
      <c r="D4" s="197">
        <v>26</v>
      </c>
      <c r="E4" s="197"/>
      <c r="G4" s="195" t="s">
        <v>221</v>
      </c>
      <c r="H4" s="195"/>
      <c r="I4" s="195"/>
      <c r="J4" s="195"/>
      <c r="K4" s="135">
        <v>10</v>
      </c>
    </row>
    <row r="5" spans="1:40" x14ac:dyDescent="0.3">
      <c r="A5" s="196" t="s">
        <v>111</v>
      </c>
      <c r="B5" s="196"/>
      <c r="C5" s="196"/>
      <c r="D5" s="197">
        <v>0.5</v>
      </c>
      <c r="E5" s="197"/>
      <c r="G5" s="195" t="s">
        <v>224</v>
      </c>
      <c r="H5" s="195"/>
      <c r="I5" s="195"/>
      <c r="J5" s="195"/>
      <c r="K5" s="135">
        <v>30</v>
      </c>
    </row>
    <row r="6" spans="1:40" x14ac:dyDescent="0.3">
      <c r="A6" s="212" t="s">
        <v>98</v>
      </c>
      <c r="B6" s="212"/>
      <c r="C6" s="212"/>
      <c r="D6" s="197">
        <f>Research_Floors!E3</f>
        <v>10917.063636363637</v>
      </c>
      <c r="E6" s="206"/>
      <c r="F6" s="118"/>
    </row>
    <row r="7" spans="1:40" x14ac:dyDescent="0.3">
      <c r="A7" s="212" t="s">
        <v>104</v>
      </c>
      <c r="B7" s="212"/>
      <c r="C7" s="212"/>
      <c r="D7" s="197">
        <f>City_Details!H15</f>
        <v>0.74</v>
      </c>
      <c r="E7" s="197"/>
    </row>
    <row r="8" spans="1:40" x14ac:dyDescent="0.3">
      <c r="A8" s="212" t="s">
        <v>108</v>
      </c>
      <c r="B8" s="212"/>
      <c r="C8" s="212"/>
      <c r="D8" s="197">
        <f>City_Details!H16</f>
        <v>100.8</v>
      </c>
      <c r="E8" s="197"/>
    </row>
    <row r="9" spans="1:40" ht="15" thickBot="1" x14ac:dyDescent="0.35"/>
    <row r="10" spans="1:40" x14ac:dyDescent="0.3">
      <c r="A10" s="63" t="s">
        <v>31</v>
      </c>
      <c r="B10" s="64" t="s">
        <v>32</v>
      </c>
      <c r="C10" s="63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6"/>
      <c r="T10" s="66"/>
      <c r="U10" s="66"/>
      <c r="V10" s="66"/>
      <c r="W10" s="66"/>
      <c r="X10" s="63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6"/>
      <c r="AK10" s="66"/>
      <c r="AL10" s="66"/>
      <c r="AM10" s="66"/>
      <c r="AN10" s="64"/>
    </row>
    <row r="11" spans="1:40" x14ac:dyDescent="0.3">
      <c r="A11" s="20"/>
      <c r="B11" s="21" t="s">
        <v>33</v>
      </c>
      <c r="C11" s="20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3"/>
      <c r="T11" s="23"/>
      <c r="U11" s="23"/>
      <c r="V11" s="23"/>
      <c r="W11" s="23"/>
      <c r="X11" s="20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K11" s="23"/>
      <c r="AL11" s="23"/>
      <c r="AM11" s="23"/>
      <c r="AN11" s="21"/>
    </row>
    <row r="12" spans="1:40" x14ac:dyDescent="0.3">
      <c r="A12" s="24"/>
      <c r="B12" s="25"/>
      <c r="C12" s="26"/>
      <c r="D12" s="27"/>
      <c r="E12" s="27"/>
      <c r="F12" s="27"/>
      <c r="G12" s="206" t="s">
        <v>34</v>
      </c>
      <c r="H12" s="204"/>
      <c r="I12" s="204"/>
      <c r="J12" s="204"/>
      <c r="K12" s="204"/>
      <c r="L12" s="204"/>
      <c r="M12" s="204"/>
      <c r="N12" s="204"/>
      <c r="O12" s="204"/>
      <c r="P12" s="204"/>
      <c r="Q12" s="204"/>
      <c r="R12" s="204"/>
      <c r="S12" s="204"/>
      <c r="T12" s="204"/>
      <c r="U12" s="204"/>
      <c r="V12" s="204"/>
      <c r="W12" s="205"/>
      <c r="X12" s="203" t="s">
        <v>34</v>
      </c>
      <c r="Y12" s="204"/>
      <c r="Z12" s="204"/>
      <c r="AA12" s="204"/>
      <c r="AB12" s="204"/>
      <c r="AC12" s="204"/>
      <c r="AD12" s="204"/>
      <c r="AE12" s="204"/>
      <c r="AF12" s="204"/>
      <c r="AG12" s="204"/>
      <c r="AH12" s="204"/>
      <c r="AI12" s="204"/>
      <c r="AJ12" s="204"/>
      <c r="AK12" s="204"/>
      <c r="AL12" s="204"/>
      <c r="AM12" s="204"/>
      <c r="AN12" s="205"/>
    </row>
    <row r="13" spans="1:40" x14ac:dyDescent="0.3">
      <c r="A13" s="28" t="s">
        <v>35</v>
      </c>
      <c r="B13" s="29" t="s">
        <v>36</v>
      </c>
      <c r="C13" s="26"/>
      <c r="D13" s="27"/>
      <c r="E13" s="27"/>
      <c r="F13" s="27"/>
      <c r="G13" s="27" t="s">
        <v>37</v>
      </c>
      <c r="H13" s="27" t="s">
        <v>38</v>
      </c>
      <c r="I13" s="27" t="s">
        <v>39</v>
      </c>
      <c r="J13" s="27" t="s">
        <v>40</v>
      </c>
      <c r="K13" s="27" t="s">
        <v>41</v>
      </c>
      <c r="L13" s="27" t="s">
        <v>42</v>
      </c>
      <c r="M13" s="27" t="s">
        <v>43</v>
      </c>
      <c r="N13" s="27" t="s">
        <v>44</v>
      </c>
      <c r="O13" s="27" t="s">
        <v>45</v>
      </c>
      <c r="P13" s="27" t="s">
        <v>46</v>
      </c>
      <c r="Q13" s="27" t="s">
        <v>47</v>
      </c>
      <c r="R13" s="27" t="s">
        <v>48</v>
      </c>
      <c r="S13" s="30" t="s">
        <v>49</v>
      </c>
      <c r="T13" s="30" t="s">
        <v>50</v>
      </c>
      <c r="U13" s="30" t="s">
        <v>51</v>
      </c>
      <c r="V13" s="30" t="s">
        <v>52</v>
      </c>
      <c r="W13" s="31" t="s">
        <v>53</v>
      </c>
      <c r="X13" s="26" t="s">
        <v>37</v>
      </c>
      <c r="Y13" s="27" t="s">
        <v>38</v>
      </c>
      <c r="Z13" s="27" t="s">
        <v>39</v>
      </c>
      <c r="AA13" s="27" t="s">
        <v>40</v>
      </c>
      <c r="AB13" s="27" t="s">
        <v>41</v>
      </c>
      <c r="AC13" s="27" t="s">
        <v>42</v>
      </c>
      <c r="AD13" s="27" t="s">
        <v>43</v>
      </c>
      <c r="AE13" s="27" t="s">
        <v>44</v>
      </c>
      <c r="AF13" s="27" t="s">
        <v>45</v>
      </c>
      <c r="AG13" s="27" t="s">
        <v>46</v>
      </c>
      <c r="AH13" s="27" t="s">
        <v>47</v>
      </c>
      <c r="AI13" s="27" t="s">
        <v>48</v>
      </c>
      <c r="AJ13" s="30" t="s">
        <v>49</v>
      </c>
      <c r="AK13" s="30" t="s">
        <v>50</v>
      </c>
      <c r="AL13" s="30" t="s">
        <v>51</v>
      </c>
      <c r="AM13" s="30" t="s">
        <v>52</v>
      </c>
      <c r="AN13" s="30" t="s">
        <v>53</v>
      </c>
    </row>
    <row r="14" spans="1:40" x14ac:dyDescent="0.3">
      <c r="A14" s="24"/>
      <c r="B14" s="25"/>
      <c r="C14" s="26"/>
      <c r="D14" s="27"/>
      <c r="E14" s="32" t="s">
        <v>54</v>
      </c>
      <c r="F14" s="82" t="s">
        <v>31</v>
      </c>
      <c r="G14" s="206" t="s">
        <v>55</v>
      </c>
      <c r="H14" s="204"/>
      <c r="I14" s="204"/>
      <c r="J14" s="204"/>
      <c r="K14" s="204"/>
      <c r="L14" s="204"/>
      <c r="M14" s="204"/>
      <c r="N14" s="204"/>
      <c r="O14" s="204"/>
      <c r="P14" s="204"/>
      <c r="Q14" s="204"/>
      <c r="R14" s="204"/>
      <c r="S14" s="204"/>
      <c r="T14" s="204"/>
      <c r="U14" s="204"/>
      <c r="V14" s="204"/>
      <c r="W14" s="205"/>
      <c r="X14" s="207" t="s">
        <v>206</v>
      </c>
      <c r="Y14" s="197"/>
      <c r="Z14" s="197"/>
      <c r="AA14" s="197"/>
      <c r="AB14" s="197"/>
      <c r="AC14" s="197"/>
      <c r="AD14" s="197"/>
      <c r="AE14" s="197"/>
      <c r="AF14" s="197"/>
      <c r="AG14" s="197"/>
      <c r="AH14" s="197"/>
      <c r="AI14" s="197"/>
      <c r="AJ14" s="206"/>
      <c r="AK14" s="206"/>
      <c r="AL14" s="206"/>
      <c r="AM14" s="206"/>
      <c r="AN14" s="208"/>
    </row>
    <row r="15" spans="1:40" x14ac:dyDescent="0.3">
      <c r="A15" s="24"/>
      <c r="B15" s="25" t="s">
        <v>56</v>
      </c>
      <c r="C15" s="26"/>
      <c r="D15" s="27"/>
      <c r="E15" s="82">
        <v>0.05</v>
      </c>
      <c r="F15" s="82">
        <f>Research_Wall!S2</f>
        <v>13870.490399999995</v>
      </c>
      <c r="G15" s="32">
        <f>Wall!J24</f>
        <v>-1.5999999999999943</v>
      </c>
      <c r="H15" s="89">
        <f>Wall!K24</f>
        <v>-2.5999999999999943</v>
      </c>
      <c r="I15" s="89">
        <f>Wall!L24</f>
        <v>-2.5999999999999943</v>
      </c>
      <c r="J15" s="89">
        <f>Wall!M24</f>
        <v>-1.7999999999999972</v>
      </c>
      <c r="K15" s="89">
        <f>Wall!N24</f>
        <v>-1.7999999999999972</v>
      </c>
      <c r="L15" s="89">
        <f>Wall!O24</f>
        <v>-2.7999999999999972</v>
      </c>
      <c r="M15" s="89">
        <f>Wall!P24</f>
        <v>-2.7999999999999972</v>
      </c>
      <c r="N15" s="89">
        <f>Wall!Q24</f>
        <v>-2.7999999999999972</v>
      </c>
      <c r="O15" s="89">
        <f>Wall!R24</f>
        <v>-2.7999999999999972</v>
      </c>
      <c r="P15" s="89">
        <f>Wall!S24</f>
        <v>-1</v>
      </c>
      <c r="Q15" s="89">
        <f>Wall!T24</f>
        <v>-1</v>
      </c>
      <c r="R15" s="89">
        <f>Wall!U24</f>
        <v>0</v>
      </c>
      <c r="S15" s="89">
        <f>Wall!V24</f>
        <v>-1.7999999999999972</v>
      </c>
      <c r="T15" s="89">
        <f>Wall!W24</f>
        <v>-0.79999999999999716</v>
      </c>
      <c r="U15" s="89">
        <f>Wall!X24</f>
        <v>-0.79999999999999716</v>
      </c>
      <c r="V15" s="89">
        <f>Wall!Y24</f>
        <v>-1.5999999999999943</v>
      </c>
      <c r="W15" s="89">
        <f>Wall!Z24</f>
        <v>-1.5999999999999943</v>
      </c>
      <c r="X15" s="34">
        <f>0.293071*$E15*$F15*G15</f>
        <v>-325.20307936147077</v>
      </c>
      <c r="Y15" s="88">
        <f t="shared" ref="Y15:AN15" si="0">0.293071*$E15*$F15*H15</f>
        <v>-528.45500396239072</v>
      </c>
      <c r="Z15" s="88">
        <f t="shared" si="0"/>
        <v>-528.45500396239072</v>
      </c>
      <c r="AA15" s="88">
        <f t="shared" si="0"/>
        <v>-365.85346428165531</v>
      </c>
      <c r="AB15" s="88">
        <f t="shared" si="0"/>
        <v>-365.85346428165531</v>
      </c>
      <c r="AC15" s="88">
        <f t="shared" si="0"/>
        <v>-569.10538888257531</v>
      </c>
      <c r="AD15" s="88">
        <f t="shared" si="0"/>
        <v>-569.10538888257531</v>
      </c>
      <c r="AE15" s="88">
        <f t="shared" si="0"/>
        <v>-569.10538888257531</v>
      </c>
      <c r="AF15" s="88">
        <f t="shared" si="0"/>
        <v>-569.10538888257531</v>
      </c>
      <c r="AG15" s="88">
        <f t="shared" si="0"/>
        <v>-203.25192460091995</v>
      </c>
      <c r="AH15" s="88">
        <f t="shared" si="0"/>
        <v>-203.25192460091995</v>
      </c>
      <c r="AI15" s="88">
        <f t="shared" si="0"/>
        <v>0</v>
      </c>
      <c r="AJ15" s="88">
        <f t="shared" si="0"/>
        <v>-365.85346428165531</v>
      </c>
      <c r="AK15" s="88">
        <f t="shared" si="0"/>
        <v>-162.60153968073539</v>
      </c>
      <c r="AL15" s="88">
        <f t="shared" si="0"/>
        <v>-162.60153968073539</v>
      </c>
      <c r="AM15" s="88">
        <f t="shared" si="0"/>
        <v>-325.20307936147077</v>
      </c>
      <c r="AN15" s="88">
        <f t="shared" si="0"/>
        <v>-325.20307936147077</v>
      </c>
    </row>
    <row r="16" spans="1:40" x14ac:dyDescent="0.3">
      <c r="A16" s="24"/>
      <c r="B16" s="25" t="s">
        <v>116</v>
      </c>
      <c r="C16" s="26"/>
      <c r="D16" s="27"/>
      <c r="E16" s="82">
        <v>0.05</v>
      </c>
      <c r="F16" s="191">
        <f>Research_Wall!S3</f>
        <v>0</v>
      </c>
      <c r="G16" s="89">
        <f>Wall!J25</f>
        <v>0.40000000000000568</v>
      </c>
      <c r="H16" s="89">
        <f>Wall!K25</f>
        <v>-0.59999999999999432</v>
      </c>
      <c r="I16" s="89">
        <f>Wall!L25</f>
        <v>-1.5999999999999943</v>
      </c>
      <c r="J16" s="89">
        <f>Wall!M25</f>
        <v>0.20000000000000284</v>
      </c>
      <c r="K16" s="89">
        <f>Wall!N25</f>
        <v>0.20000000000000284</v>
      </c>
      <c r="L16" s="89">
        <f>Wall!O25</f>
        <v>0.20000000000000284</v>
      </c>
      <c r="M16" s="89">
        <f>Wall!P25</f>
        <v>0.20000000000000284</v>
      </c>
      <c r="N16" s="89">
        <f>Wall!Q25</f>
        <v>1.2000000000000028</v>
      </c>
      <c r="O16" s="89">
        <f>Wall!R25</f>
        <v>1.2000000000000028</v>
      </c>
      <c r="P16" s="89">
        <f>Wall!S25</f>
        <v>4</v>
      </c>
      <c r="Q16" s="89">
        <f>Wall!T25</f>
        <v>5</v>
      </c>
      <c r="R16" s="89">
        <f>Wall!U25</f>
        <v>5</v>
      </c>
      <c r="S16" s="89">
        <f>Wall!V25</f>
        <v>3.2000000000000028</v>
      </c>
      <c r="T16" s="89">
        <f>Wall!W25</f>
        <v>4.2000000000000028</v>
      </c>
      <c r="U16" s="89">
        <f>Wall!X25</f>
        <v>4.2000000000000028</v>
      </c>
      <c r="V16" s="89">
        <f>Wall!Y25</f>
        <v>3.4000000000000057</v>
      </c>
      <c r="W16" s="89">
        <f>Wall!Z25</f>
        <v>3.4000000000000057</v>
      </c>
      <c r="X16" s="88">
        <f t="shared" ref="X16:X23" si="1">0.293071*$E16*$F16*G16</f>
        <v>0</v>
      </c>
      <c r="Y16" s="88">
        <f t="shared" ref="Y16:Y23" si="2">0.293071*$E16*$F16*H16</f>
        <v>0</v>
      </c>
      <c r="Z16" s="88">
        <f t="shared" ref="Z16:Z23" si="3">0.293071*$E16*$F16*I16</f>
        <v>0</v>
      </c>
      <c r="AA16" s="88">
        <f t="shared" ref="AA16:AA23" si="4">0.293071*$E16*$F16*J16</f>
        <v>0</v>
      </c>
      <c r="AB16" s="88">
        <f t="shared" ref="AB16:AB23" si="5">0.293071*$E16*$F16*K16</f>
        <v>0</v>
      </c>
      <c r="AC16" s="88">
        <f t="shared" ref="AC16:AC23" si="6">0.293071*$E16*$F16*L16</f>
        <v>0</v>
      </c>
      <c r="AD16" s="88">
        <f t="shared" ref="AD16:AD23" si="7">0.293071*$E16*$F16*M16</f>
        <v>0</v>
      </c>
      <c r="AE16" s="88">
        <f t="shared" ref="AE16:AE23" si="8">0.293071*$E16*$F16*N16</f>
        <v>0</v>
      </c>
      <c r="AF16" s="88">
        <f t="shared" ref="AF16:AF23" si="9">0.293071*$E16*$F16*O16</f>
        <v>0</v>
      </c>
      <c r="AG16" s="88">
        <f t="shared" ref="AG16:AG23" si="10">0.293071*$E16*$F16*P16</f>
        <v>0</v>
      </c>
      <c r="AH16" s="88">
        <f t="shared" ref="AH16:AH23" si="11">0.293071*$E16*$F16*Q16</f>
        <v>0</v>
      </c>
      <c r="AI16" s="88">
        <f t="shared" ref="AI16:AI23" si="12">0.293071*$E16*$F16*R16</f>
        <v>0</v>
      </c>
      <c r="AJ16" s="88">
        <f t="shared" ref="AJ16:AJ23" si="13">0.293071*$E16*$F16*S16</f>
        <v>0</v>
      </c>
      <c r="AK16" s="88">
        <f t="shared" ref="AK16:AK23" si="14">0.293071*$E16*$F16*T16</f>
        <v>0</v>
      </c>
      <c r="AL16" s="88">
        <f t="shared" ref="AL16:AL23" si="15">0.293071*$E16*$F16*U16</f>
        <v>0</v>
      </c>
      <c r="AM16" s="88">
        <f t="shared" ref="AM16:AM23" si="16">0.293071*$E16*$F16*V16</f>
        <v>0</v>
      </c>
      <c r="AN16" s="88">
        <f t="shared" ref="AN16:AN23" si="17">0.293071*$E16*$F16*W16</f>
        <v>0</v>
      </c>
    </row>
    <row r="17" spans="1:40" x14ac:dyDescent="0.3">
      <c r="A17" s="24"/>
      <c r="B17" s="25" t="s">
        <v>58</v>
      </c>
      <c r="C17" s="26"/>
      <c r="D17" s="27"/>
      <c r="E17" s="82">
        <v>0.05</v>
      </c>
      <c r="F17" s="191">
        <f>Research_Wall!S4</f>
        <v>5268.1168799999978</v>
      </c>
      <c r="G17" s="89">
        <f>Wall!J26</f>
        <v>7.4000000000000057</v>
      </c>
      <c r="H17" s="89">
        <f>Wall!K26</f>
        <v>6.4000000000000057</v>
      </c>
      <c r="I17" s="89">
        <f>Wall!L26</f>
        <v>5.4000000000000057</v>
      </c>
      <c r="J17" s="89">
        <f>Wall!M26</f>
        <v>7.2000000000000028</v>
      </c>
      <c r="K17" s="89">
        <f>Wall!N26</f>
        <v>6.2000000000000028</v>
      </c>
      <c r="L17" s="89">
        <f>Wall!O26</f>
        <v>7.2000000000000028</v>
      </c>
      <c r="M17" s="89">
        <f>Wall!P26</f>
        <v>7.2000000000000028</v>
      </c>
      <c r="N17" s="89">
        <f>Wall!Q26</f>
        <v>8.2000000000000028</v>
      </c>
      <c r="O17" s="89">
        <f>Wall!R26</f>
        <v>9.2000000000000028</v>
      </c>
      <c r="P17" s="89">
        <f>Wall!S26</f>
        <v>12</v>
      </c>
      <c r="Q17" s="89">
        <f>Wall!T26</f>
        <v>13</v>
      </c>
      <c r="R17" s="89">
        <f>Wall!U26</f>
        <v>14</v>
      </c>
      <c r="S17" s="89">
        <f>Wall!V26</f>
        <v>12.200000000000003</v>
      </c>
      <c r="T17" s="89">
        <f>Wall!W26</f>
        <v>13.200000000000003</v>
      </c>
      <c r="U17" s="89">
        <f>Wall!X26</f>
        <v>13.200000000000003</v>
      </c>
      <c r="V17" s="89">
        <f>Wall!Y26</f>
        <v>11.400000000000006</v>
      </c>
      <c r="W17" s="89">
        <f>Wall!Z26</f>
        <v>11.400000000000006</v>
      </c>
      <c r="X17" s="88">
        <f t="shared" si="1"/>
        <v>571.25494439123781</v>
      </c>
      <c r="Y17" s="88">
        <f t="shared" si="2"/>
        <v>494.05833028431385</v>
      </c>
      <c r="Z17" s="88">
        <f t="shared" si="3"/>
        <v>416.86171617738989</v>
      </c>
      <c r="AA17" s="88">
        <f t="shared" si="4"/>
        <v>555.81562156985285</v>
      </c>
      <c r="AB17" s="88">
        <f t="shared" si="5"/>
        <v>478.61900746292883</v>
      </c>
      <c r="AC17" s="88">
        <f t="shared" si="6"/>
        <v>555.81562156985285</v>
      </c>
      <c r="AD17" s="88">
        <f t="shared" si="7"/>
        <v>555.81562156985285</v>
      </c>
      <c r="AE17" s="88">
        <f t="shared" si="8"/>
        <v>633.01223567677675</v>
      </c>
      <c r="AF17" s="88">
        <f t="shared" si="9"/>
        <v>710.20884978370077</v>
      </c>
      <c r="AG17" s="88">
        <f t="shared" si="10"/>
        <v>926.35936928308774</v>
      </c>
      <c r="AH17" s="88">
        <f t="shared" si="11"/>
        <v>1003.5559833900116</v>
      </c>
      <c r="AI17" s="88">
        <f t="shared" si="12"/>
        <v>1080.7525974969356</v>
      </c>
      <c r="AJ17" s="88">
        <f t="shared" si="13"/>
        <v>941.79869210447271</v>
      </c>
      <c r="AK17" s="88">
        <f t="shared" si="14"/>
        <v>1018.9953062113967</v>
      </c>
      <c r="AL17" s="88">
        <f t="shared" si="15"/>
        <v>1018.9953062113967</v>
      </c>
      <c r="AM17" s="88">
        <f t="shared" si="16"/>
        <v>880.04140081893377</v>
      </c>
      <c r="AN17" s="88">
        <f t="shared" si="17"/>
        <v>880.04140081893377</v>
      </c>
    </row>
    <row r="18" spans="1:40" x14ac:dyDescent="0.3">
      <c r="A18" s="24"/>
      <c r="B18" s="25" t="s">
        <v>117</v>
      </c>
      <c r="C18" s="26"/>
      <c r="D18" s="27"/>
      <c r="E18" s="82">
        <v>0.05</v>
      </c>
      <c r="F18" s="191">
        <f>Research_Wall!S5</f>
        <v>0</v>
      </c>
      <c r="G18" s="89">
        <f>Wall!J27</f>
        <v>13.400000000000006</v>
      </c>
      <c r="H18" s="89">
        <f>Wall!K27</f>
        <v>13.400000000000006</v>
      </c>
      <c r="I18" s="89">
        <f>Wall!L27</f>
        <v>12.400000000000006</v>
      </c>
      <c r="J18" s="89">
        <f>Wall!M27</f>
        <v>13.200000000000003</v>
      </c>
      <c r="K18" s="89">
        <f>Wall!N27</f>
        <v>13.200000000000003</v>
      </c>
      <c r="L18" s="89">
        <f>Wall!O27</f>
        <v>13.200000000000003</v>
      </c>
      <c r="M18" s="89">
        <f>Wall!P27</f>
        <v>13.200000000000003</v>
      </c>
      <c r="N18" s="89">
        <f>Wall!Q27</f>
        <v>13.200000000000003</v>
      </c>
      <c r="O18" s="89">
        <f>Wall!R27</f>
        <v>14.200000000000003</v>
      </c>
      <c r="P18" s="89">
        <f>Wall!S27</f>
        <v>17</v>
      </c>
      <c r="Q18" s="89">
        <f>Wall!T27</f>
        <v>18</v>
      </c>
      <c r="R18" s="89">
        <f>Wall!U27</f>
        <v>19</v>
      </c>
      <c r="S18" s="89">
        <f>Wall!V27</f>
        <v>18.200000000000003</v>
      </c>
      <c r="T18" s="89">
        <f>Wall!W27</f>
        <v>18.200000000000003</v>
      </c>
      <c r="U18" s="89">
        <f>Wall!X27</f>
        <v>19.200000000000003</v>
      </c>
      <c r="V18" s="89">
        <f>Wall!Y27</f>
        <v>17.400000000000006</v>
      </c>
      <c r="W18" s="89">
        <f>Wall!Z27</f>
        <v>17.400000000000006</v>
      </c>
      <c r="X18" s="88">
        <f t="shared" si="1"/>
        <v>0</v>
      </c>
      <c r="Y18" s="88">
        <f t="shared" si="2"/>
        <v>0</v>
      </c>
      <c r="Z18" s="88">
        <f t="shared" si="3"/>
        <v>0</v>
      </c>
      <c r="AA18" s="88">
        <f t="shared" si="4"/>
        <v>0</v>
      </c>
      <c r="AB18" s="88">
        <f t="shared" si="5"/>
        <v>0</v>
      </c>
      <c r="AC18" s="88">
        <f t="shared" si="6"/>
        <v>0</v>
      </c>
      <c r="AD18" s="88">
        <f t="shared" si="7"/>
        <v>0</v>
      </c>
      <c r="AE18" s="88">
        <f t="shared" si="8"/>
        <v>0</v>
      </c>
      <c r="AF18" s="88">
        <f t="shared" si="9"/>
        <v>0</v>
      </c>
      <c r="AG18" s="88">
        <f t="shared" si="10"/>
        <v>0</v>
      </c>
      <c r="AH18" s="88">
        <f t="shared" si="11"/>
        <v>0</v>
      </c>
      <c r="AI18" s="88">
        <f t="shared" si="12"/>
        <v>0</v>
      </c>
      <c r="AJ18" s="88">
        <f t="shared" si="13"/>
        <v>0</v>
      </c>
      <c r="AK18" s="88">
        <f t="shared" si="14"/>
        <v>0</v>
      </c>
      <c r="AL18" s="88">
        <f t="shared" si="15"/>
        <v>0</v>
      </c>
      <c r="AM18" s="88">
        <f t="shared" si="16"/>
        <v>0</v>
      </c>
      <c r="AN18" s="88">
        <f t="shared" si="17"/>
        <v>0</v>
      </c>
    </row>
    <row r="19" spans="1:40" x14ac:dyDescent="0.3">
      <c r="A19" s="24"/>
      <c r="B19" s="25" t="s">
        <v>57</v>
      </c>
      <c r="C19" s="26"/>
      <c r="D19" s="27"/>
      <c r="E19" s="82">
        <v>0.05</v>
      </c>
      <c r="F19" s="191">
        <f>Research_Wall!S6</f>
        <v>13917.529079999993</v>
      </c>
      <c r="G19" s="89">
        <f>Wall!J28</f>
        <v>19.400000000000006</v>
      </c>
      <c r="H19" s="89">
        <f>Wall!K28</f>
        <v>18.400000000000006</v>
      </c>
      <c r="I19" s="89">
        <f>Wall!L28</f>
        <v>17.400000000000006</v>
      </c>
      <c r="J19" s="89">
        <f>Wall!M28</f>
        <v>19.200000000000003</v>
      </c>
      <c r="K19" s="89">
        <f>Wall!N28</f>
        <v>18.200000000000003</v>
      </c>
      <c r="L19" s="89">
        <f>Wall!O28</f>
        <v>17.200000000000003</v>
      </c>
      <c r="M19" s="89">
        <f>Wall!P28</f>
        <v>17.200000000000003</v>
      </c>
      <c r="N19" s="89">
        <f>Wall!Q28</f>
        <v>17.200000000000003</v>
      </c>
      <c r="O19" s="89">
        <f>Wall!R28</f>
        <v>17.200000000000003</v>
      </c>
      <c r="P19" s="89">
        <f>Wall!S28</f>
        <v>19</v>
      </c>
      <c r="Q19" s="89">
        <f>Wall!T28</f>
        <v>20</v>
      </c>
      <c r="R19" s="89">
        <f>Wall!U28</f>
        <v>21</v>
      </c>
      <c r="S19" s="89">
        <f>Wall!V28</f>
        <v>20.200000000000003</v>
      </c>
      <c r="T19" s="89">
        <f>Wall!W28</f>
        <v>21.200000000000003</v>
      </c>
      <c r="U19" s="89">
        <f>Wall!X28</f>
        <v>22.200000000000003</v>
      </c>
      <c r="V19" s="89">
        <f>Wall!Y28</f>
        <v>20.400000000000006</v>
      </c>
      <c r="W19" s="89">
        <f>Wall!Z28</f>
        <v>21.400000000000006</v>
      </c>
      <c r="X19" s="88">
        <f t="shared" si="1"/>
        <v>3956.4594400545393</v>
      </c>
      <c r="Y19" s="88">
        <f t="shared" si="2"/>
        <v>3752.5182318043053</v>
      </c>
      <c r="Z19" s="88">
        <f t="shared" si="3"/>
        <v>3548.5770235540713</v>
      </c>
      <c r="AA19" s="88">
        <f t="shared" si="4"/>
        <v>3915.6711984044919</v>
      </c>
      <c r="AB19" s="88">
        <f t="shared" si="5"/>
        <v>3711.7299901542578</v>
      </c>
      <c r="AC19" s="88">
        <f t="shared" si="6"/>
        <v>3507.7887819040243</v>
      </c>
      <c r="AD19" s="88">
        <f t="shared" si="7"/>
        <v>3507.7887819040243</v>
      </c>
      <c r="AE19" s="88">
        <f t="shared" si="8"/>
        <v>3507.7887819040243</v>
      </c>
      <c r="AF19" s="88">
        <f t="shared" si="9"/>
        <v>3507.7887819040243</v>
      </c>
      <c r="AG19" s="88">
        <f t="shared" si="10"/>
        <v>3874.8829567544444</v>
      </c>
      <c r="AH19" s="88">
        <f t="shared" si="11"/>
        <v>4078.8241650046784</v>
      </c>
      <c r="AI19" s="88">
        <f t="shared" si="12"/>
        <v>4282.7653732549124</v>
      </c>
      <c r="AJ19" s="88">
        <f t="shared" si="13"/>
        <v>4119.6124066547263</v>
      </c>
      <c r="AK19" s="88">
        <f t="shared" si="14"/>
        <v>4323.5536149049594</v>
      </c>
      <c r="AL19" s="88">
        <f t="shared" si="15"/>
        <v>4527.4948231551934</v>
      </c>
      <c r="AM19" s="88">
        <f t="shared" si="16"/>
        <v>4160.4006483047733</v>
      </c>
      <c r="AN19" s="88">
        <f t="shared" si="17"/>
        <v>4364.3418565550073</v>
      </c>
    </row>
    <row r="20" spans="1:40" x14ac:dyDescent="0.3">
      <c r="A20" s="24"/>
      <c r="B20" s="25" t="s">
        <v>118</v>
      </c>
      <c r="C20" s="26"/>
      <c r="D20" s="27"/>
      <c r="E20" s="82">
        <v>0.05</v>
      </c>
      <c r="F20" s="191">
        <f>Research_Wall!S7</f>
        <v>0</v>
      </c>
      <c r="G20" s="89">
        <f>Wall!J29</f>
        <v>16.400000000000006</v>
      </c>
      <c r="H20" s="89">
        <f>Wall!K29</f>
        <v>15.400000000000006</v>
      </c>
      <c r="I20" s="89">
        <f>Wall!L29</f>
        <v>14.400000000000006</v>
      </c>
      <c r="J20" s="89">
        <f>Wall!M29</f>
        <v>15.200000000000003</v>
      </c>
      <c r="K20" s="89">
        <f>Wall!N29</f>
        <v>14.200000000000003</v>
      </c>
      <c r="L20" s="89">
        <f>Wall!O29</f>
        <v>14.200000000000003</v>
      </c>
      <c r="M20" s="89">
        <f>Wall!P29</f>
        <v>13.200000000000003</v>
      </c>
      <c r="N20" s="89">
        <f>Wall!Q29</f>
        <v>12.200000000000003</v>
      </c>
      <c r="O20" s="89">
        <f>Wall!R29</f>
        <v>12.200000000000003</v>
      </c>
      <c r="P20" s="89">
        <f>Wall!S29</f>
        <v>14</v>
      </c>
      <c r="Q20" s="89">
        <f>Wall!T29</f>
        <v>14</v>
      </c>
      <c r="R20" s="89">
        <f>Wall!U29</f>
        <v>15</v>
      </c>
      <c r="S20" s="89">
        <f>Wall!V29</f>
        <v>14.200000000000003</v>
      </c>
      <c r="T20" s="89">
        <f>Wall!W29</f>
        <v>15.200000000000003</v>
      </c>
      <c r="U20" s="89">
        <f>Wall!X29</f>
        <v>17.200000000000003</v>
      </c>
      <c r="V20" s="89">
        <f>Wall!Y29</f>
        <v>16.400000000000006</v>
      </c>
      <c r="W20" s="89">
        <f>Wall!Z29</f>
        <v>17.400000000000006</v>
      </c>
      <c r="X20" s="88">
        <f t="shared" si="1"/>
        <v>0</v>
      </c>
      <c r="Y20" s="88">
        <f t="shared" si="2"/>
        <v>0</v>
      </c>
      <c r="Z20" s="88">
        <f t="shared" si="3"/>
        <v>0</v>
      </c>
      <c r="AA20" s="88">
        <f t="shared" si="4"/>
        <v>0</v>
      </c>
      <c r="AB20" s="88">
        <f t="shared" si="5"/>
        <v>0</v>
      </c>
      <c r="AC20" s="88">
        <f t="shared" si="6"/>
        <v>0</v>
      </c>
      <c r="AD20" s="88">
        <f t="shared" si="7"/>
        <v>0</v>
      </c>
      <c r="AE20" s="88">
        <f t="shared" si="8"/>
        <v>0</v>
      </c>
      <c r="AF20" s="88">
        <f t="shared" si="9"/>
        <v>0</v>
      </c>
      <c r="AG20" s="88">
        <f t="shared" si="10"/>
        <v>0</v>
      </c>
      <c r="AH20" s="88">
        <f t="shared" si="11"/>
        <v>0</v>
      </c>
      <c r="AI20" s="88">
        <f t="shared" si="12"/>
        <v>0</v>
      </c>
      <c r="AJ20" s="88">
        <f t="shared" si="13"/>
        <v>0</v>
      </c>
      <c r="AK20" s="88">
        <f t="shared" si="14"/>
        <v>0</v>
      </c>
      <c r="AL20" s="88">
        <f t="shared" si="15"/>
        <v>0</v>
      </c>
      <c r="AM20" s="88">
        <f t="shared" si="16"/>
        <v>0</v>
      </c>
      <c r="AN20" s="88">
        <f t="shared" si="17"/>
        <v>0</v>
      </c>
    </row>
    <row r="21" spans="1:40" x14ac:dyDescent="0.3">
      <c r="A21" s="24"/>
      <c r="B21" s="25" t="s">
        <v>59</v>
      </c>
      <c r="C21" s="26"/>
      <c r="D21" s="27"/>
      <c r="E21" s="82">
        <v>0.05</v>
      </c>
      <c r="F21" s="191">
        <f>Research_Wall!S8</f>
        <v>6021.7045200000002</v>
      </c>
      <c r="G21" s="89">
        <f>Wall!J30</f>
        <v>10.400000000000006</v>
      </c>
      <c r="H21" s="89">
        <f>Wall!K30</f>
        <v>10.400000000000006</v>
      </c>
      <c r="I21" s="89">
        <f>Wall!L30</f>
        <v>9.4000000000000057</v>
      </c>
      <c r="J21" s="89">
        <f>Wall!M30</f>
        <v>10.200000000000003</v>
      </c>
      <c r="K21" s="89">
        <f>Wall!N30</f>
        <v>9.2000000000000028</v>
      </c>
      <c r="L21" s="89">
        <f>Wall!O30</f>
        <v>8.2000000000000028</v>
      </c>
      <c r="M21" s="89">
        <f>Wall!P30</f>
        <v>7.2000000000000028</v>
      </c>
      <c r="N21" s="89">
        <f>Wall!Q30</f>
        <v>7.2000000000000028</v>
      </c>
      <c r="O21" s="89">
        <f>Wall!R30</f>
        <v>6.2000000000000028</v>
      </c>
      <c r="P21" s="89">
        <f>Wall!S30</f>
        <v>8</v>
      </c>
      <c r="Q21" s="89">
        <f>Wall!T30</f>
        <v>8</v>
      </c>
      <c r="R21" s="89">
        <f>Wall!U30</f>
        <v>8</v>
      </c>
      <c r="S21" s="89">
        <f>Wall!V30</f>
        <v>7.2000000000000028</v>
      </c>
      <c r="T21" s="89">
        <f>Wall!W30</f>
        <v>8.2000000000000028</v>
      </c>
      <c r="U21" s="89">
        <f>Wall!X30</f>
        <v>10.200000000000003</v>
      </c>
      <c r="V21" s="89">
        <f>Wall!Y30</f>
        <v>9.4000000000000057</v>
      </c>
      <c r="W21" s="89">
        <f>Wall!Z30</f>
        <v>11.400000000000006</v>
      </c>
      <c r="X21" s="88">
        <f t="shared" si="1"/>
        <v>917.68922199807901</v>
      </c>
      <c r="Y21" s="88">
        <f t="shared" si="2"/>
        <v>917.68922199807901</v>
      </c>
      <c r="Z21" s="88">
        <f t="shared" si="3"/>
        <v>829.4498737290329</v>
      </c>
      <c r="AA21" s="88">
        <f t="shared" si="4"/>
        <v>900.04135234426951</v>
      </c>
      <c r="AB21" s="88">
        <f t="shared" si="5"/>
        <v>811.80200407522352</v>
      </c>
      <c r="AC21" s="88">
        <f t="shared" si="6"/>
        <v>723.56265580617753</v>
      </c>
      <c r="AD21" s="88">
        <f t="shared" si="7"/>
        <v>635.32330753713154</v>
      </c>
      <c r="AE21" s="88">
        <f t="shared" si="8"/>
        <v>635.32330753713154</v>
      </c>
      <c r="AF21" s="88">
        <f t="shared" si="9"/>
        <v>547.08395926808544</v>
      </c>
      <c r="AG21" s="88">
        <f t="shared" si="10"/>
        <v>705.91478615236804</v>
      </c>
      <c r="AH21" s="88">
        <f t="shared" si="11"/>
        <v>705.91478615236804</v>
      </c>
      <c r="AI21" s="88">
        <f t="shared" si="12"/>
        <v>705.91478615236804</v>
      </c>
      <c r="AJ21" s="88">
        <f t="shared" si="13"/>
        <v>635.32330753713154</v>
      </c>
      <c r="AK21" s="88">
        <f t="shared" si="14"/>
        <v>723.56265580617753</v>
      </c>
      <c r="AL21" s="88">
        <f t="shared" si="15"/>
        <v>900.04135234426951</v>
      </c>
      <c r="AM21" s="88">
        <f t="shared" si="16"/>
        <v>829.4498737290329</v>
      </c>
      <c r="AN21" s="88">
        <f t="shared" si="17"/>
        <v>1005.928570267125</v>
      </c>
    </row>
    <row r="22" spans="1:40" x14ac:dyDescent="0.3">
      <c r="A22" s="24"/>
      <c r="B22" s="25" t="s">
        <v>119</v>
      </c>
      <c r="C22" s="26"/>
      <c r="D22" s="27"/>
      <c r="E22" s="82">
        <v>0.05</v>
      </c>
      <c r="F22" s="191">
        <f>Research_Wall!S9</f>
        <v>0</v>
      </c>
      <c r="G22" s="89">
        <f>Wall!J31</f>
        <v>2.4000000000000057</v>
      </c>
      <c r="H22" s="89">
        <f>Wall!K31</f>
        <v>2.4000000000000057</v>
      </c>
      <c r="I22" s="89">
        <f>Wall!L31</f>
        <v>1.4000000000000057</v>
      </c>
      <c r="J22" s="89">
        <f>Wall!M31</f>
        <v>2.2000000000000028</v>
      </c>
      <c r="K22" s="89">
        <f>Wall!N31</f>
        <v>1.2000000000000028</v>
      </c>
      <c r="L22" s="89">
        <f>Wall!O31</f>
        <v>1.2000000000000028</v>
      </c>
      <c r="M22" s="89">
        <f>Wall!P31</f>
        <v>0.20000000000000284</v>
      </c>
      <c r="N22" s="89">
        <f>Wall!Q31</f>
        <v>0.20000000000000284</v>
      </c>
      <c r="O22" s="89">
        <f>Wall!R31</f>
        <v>-0.79999999999999716</v>
      </c>
      <c r="P22" s="89">
        <f>Wall!S31</f>
        <v>1</v>
      </c>
      <c r="Q22" s="89">
        <f>Wall!T31</f>
        <v>1</v>
      </c>
      <c r="R22" s="89">
        <f>Wall!U31</f>
        <v>2</v>
      </c>
      <c r="S22" s="89">
        <f>Wall!V31</f>
        <v>0.20000000000000284</v>
      </c>
      <c r="T22" s="89">
        <f>Wall!W31</f>
        <v>1.2000000000000028</v>
      </c>
      <c r="U22" s="89">
        <f>Wall!X31</f>
        <v>2.2000000000000028</v>
      </c>
      <c r="V22" s="89">
        <f>Wall!Y31</f>
        <v>1.4000000000000057</v>
      </c>
      <c r="W22" s="89">
        <f>Wall!Z31</f>
        <v>2.4000000000000057</v>
      </c>
      <c r="X22" s="88">
        <f t="shared" si="1"/>
        <v>0</v>
      </c>
      <c r="Y22" s="88">
        <f t="shared" si="2"/>
        <v>0</v>
      </c>
      <c r="Z22" s="88">
        <f t="shared" si="3"/>
        <v>0</v>
      </c>
      <c r="AA22" s="88">
        <f t="shared" si="4"/>
        <v>0</v>
      </c>
      <c r="AB22" s="88">
        <f t="shared" si="5"/>
        <v>0</v>
      </c>
      <c r="AC22" s="88">
        <f t="shared" si="6"/>
        <v>0</v>
      </c>
      <c r="AD22" s="88">
        <f t="shared" si="7"/>
        <v>0</v>
      </c>
      <c r="AE22" s="88">
        <f t="shared" si="8"/>
        <v>0</v>
      </c>
      <c r="AF22" s="88">
        <f t="shared" si="9"/>
        <v>0</v>
      </c>
      <c r="AG22" s="88">
        <f t="shared" si="10"/>
        <v>0</v>
      </c>
      <c r="AH22" s="88">
        <f t="shared" si="11"/>
        <v>0</v>
      </c>
      <c r="AI22" s="88">
        <f t="shared" si="12"/>
        <v>0</v>
      </c>
      <c r="AJ22" s="88">
        <f t="shared" si="13"/>
        <v>0</v>
      </c>
      <c r="AK22" s="88">
        <f t="shared" si="14"/>
        <v>0</v>
      </c>
      <c r="AL22" s="88">
        <f t="shared" si="15"/>
        <v>0</v>
      </c>
      <c r="AM22" s="88">
        <f t="shared" si="16"/>
        <v>0</v>
      </c>
      <c r="AN22" s="88">
        <f t="shared" si="17"/>
        <v>0</v>
      </c>
    </row>
    <row r="23" spans="1:40" x14ac:dyDescent="0.3">
      <c r="A23" s="24"/>
      <c r="B23" s="25" t="s">
        <v>60</v>
      </c>
      <c r="C23" s="26"/>
      <c r="D23" s="27"/>
      <c r="E23" s="89">
        <v>0.20599999999999999</v>
      </c>
      <c r="F23" s="89">
        <f>Research_Floors!I2</f>
        <v>11751.127298181818</v>
      </c>
      <c r="G23" s="35">
        <f>Roof!G8</f>
        <v>-16.599999999999994</v>
      </c>
      <c r="H23" s="87">
        <f>Roof!H8</f>
        <v>-16.599999999999994</v>
      </c>
      <c r="I23" s="87">
        <f>Roof!I8</f>
        <v>-12.599999999999994</v>
      </c>
      <c r="J23" s="87">
        <f>Roof!J8</f>
        <v>-2.7999999999999972</v>
      </c>
      <c r="K23" s="87">
        <f>Roof!K8</f>
        <v>6.2000000000000028</v>
      </c>
      <c r="L23" s="87">
        <f>Roof!L8</f>
        <v>16.200000000000003</v>
      </c>
      <c r="M23" s="87">
        <f>Roof!M8</f>
        <v>27.200000000000003</v>
      </c>
      <c r="N23" s="87">
        <f>Roof!N8</f>
        <v>37.200000000000003</v>
      </c>
      <c r="O23" s="87">
        <f>Roof!O8</f>
        <v>45.2</v>
      </c>
      <c r="P23" s="87">
        <f>Roof!P8</f>
        <v>53</v>
      </c>
      <c r="Q23" s="87">
        <f>Roof!Q8</f>
        <v>54</v>
      </c>
      <c r="R23" s="87">
        <f>Roof!R8</f>
        <v>54</v>
      </c>
      <c r="S23" s="87">
        <f>Roof!S8</f>
        <v>48.2</v>
      </c>
      <c r="T23" s="87">
        <f>Roof!T8</f>
        <v>40.200000000000003</v>
      </c>
      <c r="U23" s="87">
        <f>Roof!U8</f>
        <v>31.200000000000003</v>
      </c>
      <c r="V23" s="87">
        <f>Roof!V8</f>
        <v>20.400000000000006</v>
      </c>
      <c r="W23" s="87">
        <f>Roof!W8</f>
        <v>13.400000000000006</v>
      </c>
      <c r="X23" s="88">
        <f t="shared" si="1"/>
        <v>-11776.810463295251</v>
      </c>
      <c r="Y23" s="88">
        <f t="shared" si="2"/>
        <v>-11776.810463295251</v>
      </c>
      <c r="Z23" s="88">
        <f t="shared" si="3"/>
        <v>-8939.0248094891649</v>
      </c>
      <c r="AA23" s="88">
        <f t="shared" si="4"/>
        <v>-1986.4499576642579</v>
      </c>
      <c r="AB23" s="88">
        <f t="shared" si="5"/>
        <v>4398.5677633994346</v>
      </c>
      <c r="AC23" s="88">
        <f t="shared" si="6"/>
        <v>11493.031897914649</v>
      </c>
      <c r="AD23" s="88">
        <f t="shared" si="7"/>
        <v>19296.942445881385</v>
      </c>
      <c r="AE23" s="88">
        <f t="shared" si="8"/>
        <v>26391.406580396597</v>
      </c>
      <c r="AF23" s="88">
        <f t="shared" si="9"/>
        <v>32066.977888008769</v>
      </c>
      <c r="AG23" s="88">
        <f t="shared" si="10"/>
        <v>37600.659912930634</v>
      </c>
      <c r="AH23" s="88">
        <f t="shared" si="11"/>
        <v>38310.106326382156</v>
      </c>
      <c r="AI23" s="88">
        <f t="shared" si="12"/>
        <v>38310.106326382156</v>
      </c>
      <c r="AJ23" s="88">
        <f t="shared" si="13"/>
        <v>34195.317128363335</v>
      </c>
      <c r="AK23" s="88">
        <f t="shared" si="14"/>
        <v>28519.745820751163</v>
      </c>
      <c r="AL23" s="88">
        <f t="shared" si="15"/>
        <v>22134.728099687469</v>
      </c>
      <c r="AM23" s="88">
        <f t="shared" si="16"/>
        <v>14472.706834411039</v>
      </c>
      <c r="AN23" s="88">
        <f t="shared" si="17"/>
        <v>9506.5819402503912</v>
      </c>
    </row>
    <row r="24" spans="1:40" x14ac:dyDescent="0.3">
      <c r="A24" s="24"/>
      <c r="B24" s="25"/>
      <c r="C24" s="26"/>
      <c r="D24" s="32" t="s">
        <v>54</v>
      </c>
      <c r="E24" s="82" t="s">
        <v>31</v>
      </c>
      <c r="F24" s="32" t="s">
        <v>61</v>
      </c>
      <c r="G24" s="206" t="s">
        <v>62</v>
      </c>
      <c r="H24" s="204"/>
      <c r="I24" s="204"/>
      <c r="J24" s="204"/>
      <c r="K24" s="204"/>
      <c r="L24" s="204"/>
      <c r="M24" s="204"/>
      <c r="N24" s="204"/>
      <c r="O24" s="204"/>
      <c r="P24" s="204"/>
      <c r="Q24" s="204"/>
      <c r="R24" s="204"/>
      <c r="S24" s="204"/>
      <c r="T24" s="204"/>
      <c r="U24" s="204"/>
      <c r="V24" s="204"/>
      <c r="W24" s="205"/>
      <c r="X24" s="207" t="s">
        <v>63</v>
      </c>
      <c r="Y24" s="197"/>
      <c r="Z24" s="197"/>
      <c r="AA24" s="197"/>
      <c r="AB24" s="197"/>
      <c r="AC24" s="197"/>
      <c r="AD24" s="197"/>
      <c r="AE24" s="197"/>
      <c r="AF24" s="197"/>
      <c r="AG24" s="197"/>
      <c r="AH24" s="197"/>
      <c r="AI24" s="197"/>
      <c r="AJ24" s="206"/>
      <c r="AK24" s="206"/>
      <c r="AL24" s="206"/>
      <c r="AM24" s="206"/>
      <c r="AN24" s="208"/>
    </row>
    <row r="25" spans="1:40" x14ac:dyDescent="0.3">
      <c r="A25" s="24"/>
      <c r="B25" s="25" t="s">
        <v>64</v>
      </c>
      <c r="C25" s="26"/>
      <c r="D25" s="82">
        <v>0.1</v>
      </c>
      <c r="E25" s="82">
        <f>Research_Floors!E2</f>
        <v>1091.7063636363637</v>
      </c>
      <c r="F25" s="32">
        <f>$D$4</f>
        <v>26</v>
      </c>
      <c r="G25" s="32">
        <f>City_Details!N19</f>
        <v>24</v>
      </c>
      <c r="H25" s="82">
        <f>City_Details!O19</f>
        <v>24</v>
      </c>
      <c r="I25" s="82">
        <f>City_Details!P19</f>
        <v>24</v>
      </c>
      <c r="J25" s="82">
        <f>City_Details!Q19</f>
        <v>25</v>
      </c>
      <c r="K25" s="82">
        <f>City_Details!R19</f>
        <v>25</v>
      </c>
      <c r="L25" s="82">
        <f>City_Details!S19</f>
        <v>25</v>
      </c>
      <c r="M25" s="82">
        <f>City_Details!T19</f>
        <v>25</v>
      </c>
      <c r="N25" s="82">
        <f>City_Details!U19</f>
        <v>25</v>
      </c>
      <c r="O25" s="82">
        <f>City_Details!V19</f>
        <v>25</v>
      </c>
      <c r="P25" s="82">
        <f>City_Details!W19</f>
        <v>26</v>
      </c>
      <c r="Q25" s="82">
        <f>City_Details!X19</f>
        <v>26</v>
      </c>
      <c r="R25" s="82">
        <f>City_Details!Y19</f>
        <v>26</v>
      </c>
      <c r="S25" s="82">
        <f>City_Details!Z19</f>
        <v>25</v>
      </c>
      <c r="T25" s="82">
        <f>City_Details!AA19</f>
        <v>25</v>
      </c>
      <c r="U25" s="82">
        <f>City_Details!AB19</f>
        <v>25</v>
      </c>
      <c r="V25" s="82">
        <f>City_Details!AC19</f>
        <v>24</v>
      </c>
      <c r="W25" s="82">
        <f>City_Details!AD19</f>
        <v>24</v>
      </c>
      <c r="X25" s="34">
        <f>$D$25*$E$25*(G25-$F$25)</f>
        <v>-218.34127272727275</v>
      </c>
      <c r="Y25" s="88">
        <f t="shared" ref="Y25:AN25" si="18">$D$25*$E$25*(H25-$F$25)</f>
        <v>-218.34127272727275</v>
      </c>
      <c r="Z25" s="88">
        <f t="shared" si="18"/>
        <v>-218.34127272727275</v>
      </c>
      <c r="AA25" s="88">
        <f t="shared" si="18"/>
        <v>-109.17063636363638</v>
      </c>
      <c r="AB25" s="88">
        <f t="shared" si="18"/>
        <v>-109.17063636363638</v>
      </c>
      <c r="AC25" s="88">
        <f t="shared" si="18"/>
        <v>-109.17063636363638</v>
      </c>
      <c r="AD25" s="88">
        <f t="shared" si="18"/>
        <v>-109.17063636363638</v>
      </c>
      <c r="AE25" s="88">
        <f t="shared" si="18"/>
        <v>-109.17063636363638</v>
      </c>
      <c r="AF25" s="88">
        <f t="shared" si="18"/>
        <v>-109.17063636363638</v>
      </c>
      <c r="AG25" s="88">
        <f t="shared" si="18"/>
        <v>0</v>
      </c>
      <c r="AH25" s="88">
        <f t="shared" si="18"/>
        <v>0</v>
      </c>
      <c r="AI25" s="88">
        <f t="shared" si="18"/>
        <v>0</v>
      </c>
      <c r="AJ25" s="88">
        <f t="shared" si="18"/>
        <v>-109.17063636363638</v>
      </c>
      <c r="AK25" s="88">
        <f t="shared" si="18"/>
        <v>-109.17063636363638</v>
      </c>
      <c r="AL25" s="88">
        <f t="shared" si="18"/>
        <v>-109.17063636363638</v>
      </c>
      <c r="AM25" s="88">
        <f t="shared" si="18"/>
        <v>-218.34127272727275</v>
      </c>
      <c r="AN25" s="88">
        <f t="shared" si="18"/>
        <v>-218.34127272727275</v>
      </c>
    </row>
    <row r="26" spans="1:40" x14ac:dyDescent="0.3">
      <c r="A26" s="24"/>
      <c r="B26" s="25" t="s">
        <v>65</v>
      </c>
      <c r="C26" s="26"/>
      <c r="D26" s="102">
        <v>0.1</v>
      </c>
      <c r="E26" s="82">
        <f>Research_Doors!G2</f>
        <v>18.420300000000001</v>
      </c>
      <c r="F26" s="33">
        <f>$D$4</f>
        <v>26</v>
      </c>
      <c r="G26" s="35">
        <f>G25</f>
        <v>24</v>
      </c>
      <c r="H26" s="83">
        <f t="shared" ref="H26:W26" si="19">H25</f>
        <v>24</v>
      </c>
      <c r="I26" s="83">
        <f t="shared" si="19"/>
        <v>24</v>
      </c>
      <c r="J26" s="83">
        <f t="shared" si="19"/>
        <v>25</v>
      </c>
      <c r="K26" s="83">
        <f t="shared" si="19"/>
        <v>25</v>
      </c>
      <c r="L26" s="83">
        <f t="shared" si="19"/>
        <v>25</v>
      </c>
      <c r="M26" s="83">
        <f t="shared" si="19"/>
        <v>25</v>
      </c>
      <c r="N26" s="83">
        <f t="shared" si="19"/>
        <v>25</v>
      </c>
      <c r="O26" s="83">
        <f t="shared" si="19"/>
        <v>25</v>
      </c>
      <c r="P26" s="83">
        <f t="shared" si="19"/>
        <v>26</v>
      </c>
      <c r="Q26" s="83">
        <f t="shared" si="19"/>
        <v>26</v>
      </c>
      <c r="R26" s="83">
        <f t="shared" si="19"/>
        <v>26</v>
      </c>
      <c r="S26" s="83">
        <f t="shared" si="19"/>
        <v>25</v>
      </c>
      <c r="T26" s="83">
        <f t="shared" si="19"/>
        <v>25</v>
      </c>
      <c r="U26" s="83">
        <f t="shared" si="19"/>
        <v>25</v>
      </c>
      <c r="V26" s="83">
        <f t="shared" si="19"/>
        <v>24</v>
      </c>
      <c r="W26" s="83">
        <f t="shared" si="19"/>
        <v>24</v>
      </c>
      <c r="X26" s="88">
        <f>$D$26*$E$26*(G26-$F$26)</f>
        <v>-3.6840600000000006</v>
      </c>
      <c r="Y26" s="88">
        <f t="shared" ref="Y26:AN26" si="20">$D$26*$E$26*(H26-$F$26)</f>
        <v>-3.6840600000000006</v>
      </c>
      <c r="Z26" s="88">
        <f t="shared" si="20"/>
        <v>-3.6840600000000006</v>
      </c>
      <c r="AA26" s="88">
        <f t="shared" si="20"/>
        <v>-1.8420300000000003</v>
      </c>
      <c r="AB26" s="88">
        <f t="shared" si="20"/>
        <v>-1.8420300000000003</v>
      </c>
      <c r="AC26" s="88">
        <f t="shared" si="20"/>
        <v>-1.8420300000000003</v>
      </c>
      <c r="AD26" s="88">
        <f t="shared" si="20"/>
        <v>-1.8420300000000003</v>
      </c>
      <c r="AE26" s="88">
        <f t="shared" si="20"/>
        <v>-1.8420300000000003</v>
      </c>
      <c r="AF26" s="88">
        <f t="shared" si="20"/>
        <v>-1.8420300000000003</v>
      </c>
      <c r="AG26" s="88">
        <f t="shared" si="20"/>
        <v>0</v>
      </c>
      <c r="AH26" s="88">
        <f t="shared" si="20"/>
        <v>0</v>
      </c>
      <c r="AI26" s="88">
        <f t="shared" si="20"/>
        <v>0</v>
      </c>
      <c r="AJ26" s="88">
        <f t="shared" si="20"/>
        <v>-1.8420300000000003</v>
      </c>
      <c r="AK26" s="88">
        <f t="shared" si="20"/>
        <v>-1.8420300000000003</v>
      </c>
      <c r="AL26" s="88">
        <f t="shared" si="20"/>
        <v>-1.8420300000000003</v>
      </c>
      <c r="AM26" s="88">
        <f t="shared" si="20"/>
        <v>-3.6840600000000006</v>
      </c>
      <c r="AN26" s="88">
        <f t="shared" si="20"/>
        <v>-3.6840600000000006</v>
      </c>
    </row>
    <row r="27" spans="1:40" x14ac:dyDescent="0.3">
      <c r="A27" s="24"/>
      <c r="B27" s="25"/>
      <c r="C27" s="26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37"/>
      <c r="T27" s="37"/>
      <c r="U27" s="37"/>
      <c r="V27" s="27"/>
      <c r="W27" s="31"/>
      <c r="X27" s="26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37"/>
      <c r="AK27" s="37"/>
      <c r="AL27" s="37"/>
      <c r="AM27" s="37"/>
      <c r="AN27" s="30"/>
    </row>
    <row r="28" spans="1:40" x14ac:dyDescent="0.3">
      <c r="A28" s="28" t="s">
        <v>66</v>
      </c>
      <c r="B28" s="29" t="s">
        <v>67</v>
      </c>
      <c r="C28" s="26"/>
      <c r="D28" s="32"/>
      <c r="E28" s="32"/>
      <c r="F28" s="32"/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35"/>
      <c r="T28" s="35"/>
      <c r="U28" s="35"/>
      <c r="V28" s="32"/>
      <c r="W28" s="38"/>
      <c r="X28" s="34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5"/>
      <c r="AK28" s="35"/>
      <c r="AL28" s="35"/>
      <c r="AM28" s="35"/>
      <c r="AN28" s="36"/>
    </row>
    <row r="29" spans="1:40" x14ac:dyDescent="0.3">
      <c r="A29" s="24"/>
      <c r="B29" s="25"/>
      <c r="C29" s="26"/>
      <c r="D29" s="32" t="s">
        <v>54</v>
      </c>
      <c r="E29" s="32" t="s">
        <v>31</v>
      </c>
      <c r="F29" s="32" t="s">
        <v>61</v>
      </c>
      <c r="G29" s="206" t="s">
        <v>62</v>
      </c>
      <c r="H29" s="204"/>
      <c r="I29" s="204"/>
      <c r="J29" s="204"/>
      <c r="K29" s="204"/>
      <c r="L29" s="204"/>
      <c r="M29" s="204"/>
      <c r="N29" s="204"/>
      <c r="O29" s="204"/>
      <c r="P29" s="204"/>
      <c r="Q29" s="204"/>
      <c r="R29" s="204"/>
      <c r="S29" s="204"/>
      <c r="T29" s="204"/>
      <c r="U29" s="204"/>
      <c r="V29" s="204"/>
      <c r="W29" s="205"/>
      <c r="X29" s="207" t="s">
        <v>63</v>
      </c>
      <c r="Y29" s="197"/>
      <c r="Z29" s="197"/>
      <c r="AA29" s="197"/>
      <c r="AB29" s="197"/>
      <c r="AC29" s="197"/>
      <c r="AD29" s="197"/>
      <c r="AE29" s="197"/>
      <c r="AF29" s="197"/>
      <c r="AG29" s="197"/>
      <c r="AH29" s="197"/>
      <c r="AI29" s="197"/>
      <c r="AJ29" s="206"/>
      <c r="AK29" s="206"/>
      <c r="AL29" s="206"/>
      <c r="AM29" s="206"/>
      <c r="AN29" s="208"/>
    </row>
    <row r="30" spans="1:40" x14ac:dyDescent="0.3">
      <c r="A30" s="24"/>
      <c r="B30" s="25" t="s">
        <v>68</v>
      </c>
      <c r="C30" s="26"/>
      <c r="D30" s="32"/>
      <c r="E30" s="32"/>
      <c r="F30" s="33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5"/>
      <c r="T30" s="35"/>
      <c r="U30" s="35"/>
      <c r="V30" s="32"/>
      <c r="W30" s="38"/>
      <c r="X30" s="34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5"/>
      <c r="AK30" s="35"/>
      <c r="AL30" s="35"/>
      <c r="AM30" s="35"/>
      <c r="AN30" s="36"/>
    </row>
    <row r="31" spans="1:40" x14ac:dyDescent="0.3">
      <c r="A31" s="24"/>
      <c r="B31" s="25" t="s">
        <v>69</v>
      </c>
      <c r="C31" s="26"/>
      <c r="D31" s="32">
        <v>2.9214000000000002</v>
      </c>
      <c r="E31" s="82">
        <f>Research_Window!R11</f>
        <v>1222.4807999999991</v>
      </c>
      <c r="F31" s="33">
        <f>$D$4</f>
        <v>26</v>
      </c>
      <c r="G31" s="35">
        <f>G25</f>
        <v>24</v>
      </c>
      <c r="H31" s="83">
        <f t="shared" ref="H31:W31" si="21">H25</f>
        <v>24</v>
      </c>
      <c r="I31" s="83">
        <f t="shared" si="21"/>
        <v>24</v>
      </c>
      <c r="J31" s="83">
        <f t="shared" si="21"/>
        <v>25</v>
      </c>
      <c r="K31" s="83">
        <f t="shared" si="21"/>
        <v>25</v>
      </c>
      <c r="L31" s="83">
        <f t="shared" si="21"/>
        <v>25</v>
      </c>
      <c r="M31" s="83">
        <f t="shared" si="21"/>
        <v>25</v>
      </c>
      <c r="N31" s="83">
        <f t="shared" si="21"/>
        <v>25</v>
      </c>
      <c r="O31" s="83">
        <f t="shared" si="21"/>
        <v>25</v>
      </c>
      <c r="P31" s="83">
        <f t="shared" si="21"/>
        <v>26</v>
      </c>
      <c r="Q31" s="83">
        <f t="shared" si="21"/>
        <v>26</v>
      </c>
      <c r="R31" s="83">
        <f t="shared" si="21"/>
        <v>26</v>
      </c>
      <c r="S31" s="83">
        <f t="shared" si="21"/>
        <v>25</v>
      </c>
      <c r="T31" s="83">
        <f t="shared" si="21"/>
        <v>25</v>
      </c>
      <c r="U31" s="83">
        <f t="shared" si="21"/>
        <v>25</v>
      </c>
      <c r="V31" s="83">
        <f t="shared" si="21"/>
        <v>24</v>
      </c>
      <c r="W31" s="83">
        <f t="shared" si="21"/>
        <v>24</v>
      </c>
      <c r="X31" s="34">
        <f>$D$31*$E$31*(G31-$F$31)</f>
        <v>-7142.7108182399952</v>
      </c>
      <c r="Y31" s="88">
        <f t="shared" ref="Y31:AN31" si="22">$D$31*$E$31*(H31-$F$31)</f>
        <v>-7142.7108182399952</v>
      </c>
      <c r="Z31" s="88">
        <f t="shared" si="22"/>
        <v>-7142.7108182399952</v>
      </c>
      <c r="AA31" s="88">
        <f t="shared" si="22"/>
        <v>-3571.3554091199976</v>
      </c>
      <c r="AB31" s="88">
        <f t="shared" si="22"/>
        <v>-3571.3554091199976</v>
      </c>
      <c r="AC31" s="88">
        <f t="shared" si="22"/>
        <v>-3571.3554091199976</v>
      </c>
      <c r="AD31" s="88">
        <f t="shared" si="22"/>
        <v>-3571.3554091199976</v>
      </c>
      <c r="AE31" s="88">
        <f t="shared" si="22"/>
        <v>-3571.3554091199976</v>
      </c>
      <c r="AF31" s="88">
        <f t="shared" si="22"/>
        <v>-3571.3554091199976</v>
      </c>
      <c r="AG31" s="88">
        <f t="shared" si="22"/>
        <v>0</v>
      </c>
      <c r="AH31" s="88">
        <f t="shared" si="22"/>
        <v>0</v>
      </c>
      <c r="AI31" s="88">
        <f t="shared" si="22"/>
        <v>0</v>
      </c>
      <c r="AJ31" s="88">
        <f t="shared" si="22"/>
        <v>-3571.3554091199976</v>
      </c>
      <c r="AK31" s="88">
        <f t="shared" si="22"/>
        <v>-3571.3554091199976</v>
      </c>
      <c r="AL31" s="88">
        <f t="shared" si="22"/>
        <v>-3571.3554091199976</v>
      </c>
      <c r="AM31" s="88">
        <f t="shared" si="22"/>
        <v>-7142.7108182399952</v>
      </c>
      <c r="AN31" s="88">
        <f t="shared" si="22"/>
        <v>-7142.7108182399952</v>
      </c>
    </row>
    <row r="32" spans="1:40" x14ac:dyDescent="0.3">
      <c r="A32" s="24"/>
      <c r="B32" s="25"/>
      <c r="C32" s="26"/>
      <c r="D32" s="32"/>
      <c r="E32" s="32"/>
      <c r="F32" s="32"/>
      <c r="G32" s="35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4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5"/>
      <c r="AK32" s="35"/>
      <c r="AL32" s="35"/>
      <c r="AM32" s="35"/>
      <c r="AN32" s="36"/>
    </row>
    <row r="33" spans="1:40" x14ac:dyDescent="0.3">
      <c r="A33" s="24"/>
      <c r="B33" s="25"/>
      <c r="C33" s="26"/>
      <c r="D33" s="32" t="s">
        <v>186</v>
      </c>
      <c r="E33" s="32" t="s">
        <v>183</v>
      </c>
      <c r="F33" s="32" t="s">
        <v>70</v>
      </c>
      <c r="G33" s="206" t="s">
        <v>79</v>
      </c>
      <c r="H33" s="204"/>
      <c r="I33" s="204"/>
      <c r="J33" s="204"/>
      <c r="K33" s="204"/>
      <c r="L33" s="204"/>
      <c r="M33" s="204"/>
      <c r="N33" s="204"/>
      <c r="O33" s="204"/>
      <c r="P33" s="204"/>
      <c r="Q33" s="204"/>
      <c r="R33" s="204"/>
      <c r="S33" s="204"/>
      <c r="T33" s="204"/>
      <c r="U33" s="204"/>
      <c r="V33" s="204"/>
      <c r="W33" s="205"/>
      <c r="X33" s="207" t="s">
        <v>207</v>
      </c>
      <c r="Y33" s="197"/>
      <c r="Z33" s="197"/>
      <c r="AA33" s="197"/>
      <c r="AB33" s="197"/>
      <c r="AC33" s="197"/>
      <c r="AD33" s="197"/>
      <c r="AE33" s="197"/>
      <c r="AF33" s="197"/>
      <c r="AG33" s="197"/>
      <c r="AH33" s="197"/>
      <c r="AI33" s="197"/>
      <c r="AJ33" s="206"/>
      <c r="AK33" s="206"/>
      <c r="AL33" s="206"/>
      <c r="AM33" s="206"/>
      <c r="AN33" s="208"/>
    </row>
    <row r="34" spans="1:40" x14ac:dyDescent="0.3">
      <c r="A34" s="24"/>
      <c r="B34" s="25" t="s">
        <v>71</v>
      </c>
      <c r="C34" s="26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  <c r="O34" s="32"/>
      <c r="P34" s="32"/>
      <c r="Q34" s="32"/>
      <c r="R34" s="32"/>
      <c r="S34" s="35"/>
      <c r="T34" s="35"/>
      <c r="U34" s="35"/>
      <c r="V34" s="32"/>
      <c r="W34" s="38"/>
      <c r="X34" s="34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5"/>
      <c r="AK34" s="35"/>
      <c r="AL34" s="35"/>
      <c r="AM34" s="35"/>
      <c r="AN34" s="36"/>
    </row>
    <row r="35" spans="1:40" x14ac:dyDescent="0.3">
      <c r="A35" s="24"/>
      <c r="B35" s="25" t="s">
        <v>120</v>
      </c>
      <c r="C35" s="26"/>
      <c r="D35" s="32">
        <f>Research_Window!S2</f>
        <v>5048.2266587999911</v>
      </c>
      <c r="E35" s="32">
        <f>Window!G14</f>
        <v>31</v>
      </c>
      <c r="F35" s="32">
        <v>0.78</v>
      </c>
      <c r="G35" s="32">
        <f>Window!G2</f>
        <v>0.34</v>
      </c>
      <c r="H35" s="82">
        <f>Window!H2</f>
        <v>0.41</v>
      </c>
      <c r="I35" s="82">
        <f>Window!I2</f>
        <v>0.46</v>
      </c>
      <c r="J35" s="82">
        <f>Window!J2</f>
        <v>0.53</v>
      </c>
      <c r="K35" s="82">
        <f>Window!K2</f>
        <v>0.59</v>
      </c>
      <c r="L35" s="82">
        <f>Window!L2</f>
        <v>0.65</v>
      </c>
      <c r="M35" s="82">
        <f>Window!M2</f>
        <v>0.70000000000000007</v>
      </c>
      <c r="N35" s="82">
        <f>Window!N2</f>
        <v>0.74</v>
      </c>
      <c r="O35" s="82">
        <f>Window!O2</f>
        <v>0.75</v>
      </c>
      <c r="P35" s="82">
        <f>Window!P2</f>
        <v>0.76</v>
      </c>
      <c r="Q35" s="82">
        <f>Window!Q2</f>
        <v>0.74</v>
      </c>
      <c r="R35" s="82">
        <f>Window!R2</f>
        <v>0.75</v>
      </c>
      <c r="S35" s="82">
        <f>Window!S2</f>
        <v>0.79</v>
      </c>
      <c r="T35" s="82">
        <f>Window!T2</f>
        <v>0.61</v>
      </c>
      <c r="U35" s="82">
        <f>Window!U2</f>
        <v>0.5</v>
      </c>
      <c r="V35" s="82">
        <f>Window!V2</f>
        <v>0.42</v>
      </c>
      <c r="W35" s="82">
        <f>Window!W2</f>
        <v>0.36</v>
      </c>
      <c r="X35" s="34">
        <f>0.293071*$D35*$E35*$F35*G35</f>
        <v>12163.173611298183</v>
      </c>
      <c r="Y35" s="84">
        <f t="shared" ref="Y35:AN35" si="23">0.293071*$D35*$E35*$F35*H35</f>
        <v>14667.356413624277</v>
      </c>
      <c r="Z35" s="84">
        <f t="shared" si="23"/>
        <v>16456.058415285777</v>
      </c>
      <c r="AA35" s="84">
        <f t="shared" si="23"/>
        <v>18960.241217611874</v>
      </c>
      <c r="AB35" s="84">
        <f t="shared" si="23"/>
        <v>21106.683619605668</v>
      </c>
      <c r="AC35" s="84">
        <f t="shared" si="23"/>
        <v>23253.126021599466</v>
      </c>
      <c r="AD35" s="84">
        <f t="shared" si="23"/>
        <v>25041.828023260965</v>
      </c>
      <c r="AE35" s="84">
        <f t="shared" si="23"/>
        <v>26472.789624590161</v>
      </c>
      <c r="AF35" s="84">
        <f t="shared" si="23"/>
        <v>26830.53002492246</v>
      </c>
      <c r="AG35" s="84">
        <f t="shared" si="23"/>
        <v>27188.270425254759</v>
      </c>
      <c r="AH35" s="84">
        <f t="shared" si="23"/>
        <v>26472.789624590161</v>
      </c>
      <c r="AI35" s="84">
        <f t="shared" si="23"/>
        <v>26830.53002492246</v>
      </c>
      <c r="AJ35" s="84">
        <f t="shared" si="23"/>
        <v>28261.49162625166</v>
      </c>
      <c r="AK35" s="84">
        <f t="shared" si="23"/>
        <v>21822.164420270266</v>
      </c>
      <c r="AL35" s="84">
        <f t="shared" si="23"/>
        <v>17887.020016614973</v>
      </c>
      <c r="AM35" s="84">
        <f t="shared" si="23"/>
        <v>15025.096813956578</v>
      </c>
      <c r="AN35" s="84">
        <f t="shared" si="23"/>
        <v>12878.65441196278</v>
      </c>
    </row>
    <row r="36" spans="1:40" x14ac:dyDescent="0.3">
      <c r="A36" s="24"/>
      <c r="B36" s="25" t="s">
        <v>121</v>
      </c>
      <c r="C36" s="26"/>
      <c r="D36" s="191">
        <f>Research_Window!S3</f>
        <v>0</v>
      </c>
      <c r="E36" s="82">
        <f>Window!G15</f>
        <v>55</v>
      </c>
      <c r="F36" s="60">
        <v>0.78</v>
      </c>
      <c r="G36" s="82">
        <f>Window!G3</f>
        <v>0.21</v>
      </c>
      <c r="H36" s="82">
        <f>Window!H3</f>
        <v>0.36</v>
      </c>
      <c r="I36" s="82">
        <f>Window!I3</f>
        <v>0.44</v>
      </c>
      <c r="J36" s="82">
        <f>Window!J3</f>
        <v>0.45</v>
      </c>
      <c r="K36" s="82">
        <f>Window!K3</f>
        <v>0.4</v>
      </c>
      <c r="L36" s="82">
        <f>Window!L3</f>
        <v>0.36</v>
      </c>
      <c r="M36" s="82">
        <f>Window!M3</f>
        <v>0.33</v>
      </c>
      <c r="N36" s="82">
        <f>Window!N3</f>
        <v>0.31</v>
      </c>
      <c r="O36" s="82">
        <f>Window!O3</f>
        <v>0.3</v>
      </c>
      <c r="P36" s="82">
        <f>Window!P3</f>
        <v>0.28000000000000003</v>
      </c>
      <c r="Q36" s="82">
        <f>Window!Q3</f>
        <v>0.26</v>
      </c>
      <c r="R36" s="82">
        <f>Window!R3</f>
        <v>0.24</v>
      </c>
      <c r="S36" s="82">
        <f>Window!S3</f>
        <v>0.21</v>
      </c>
      <c r="T36" s="82">
        <f>Window!T3</f>
        <v>0.17</v>
      </c>
      <c r="U36" s="82">
        <f>Window!U3</f>
        <v>0.15</v>
      </c>
      <c r="V36" s="82">
        <f>Window!V3</f>
        <v>0.13</v>
      </c>
      <c r="W36" s="82">
        <f>Window!W3</f>
        <v>0.11</v>
      </c>
      <c r="X36" s="84">
        <f t="shared" ref="X36:X42" si="24">0.293071*$D36*$E36*$F36*G36</f>
        <v>0</v>
      </c>
      <c r="Y36" s="84">
        <f t="shared" ref="Y36:Y42" si="25">0.293071*$D36*$E36*$F36*H36</f>
        <v>0</v>
      </c>
      <c r="Z36" s="84">
        <f t="shared" ref="Z36:Z42" si="26">0.293071*$D36*$E36*$F36*I36</f>
        <v>0</v>
      </c>
      <c r="AA36" s="84">
        <f t="shared" ref="AA36:AA42" si="27">0.293071*$D36*$E36*$F36*J36</f>
        <v>0</v>
      </c>
      <c r="AB36" s="84">
        <f t="shared" ref="AB36:AB42" si="28">0.293071*$D36*$E36*$F36*K36</f>
        <v>0</v>
      </c>
      <c r="AC36" s="84">
        <f t="shared" ref="AC36:AC42" si="29">0.293071*$D36*$E36*$F36*L36</f>
        <v>0</v>
      </c>
      <c r="AD36" s="84">
        <f t="shared" ref="AD36:AD42" si="30">0.293071*$D36*$E36*$F36*M36</f>
        <v>0</v>
      </c>
      <c r="AE36" s="84">
        <f t="shared" ref="AE36:AE42" si="31">0.293071*$D36*$E36*$F36*N36</f>
        <v>0</v>
      </c>
      <c r="AF36" s="84">
        <f t="shared" ref="AF36:AF42" si="32">0.293071*$D36*$E36*$F36*O36</f>
        <v>0</v>
      </c>
      <c r="AG36" s="84">
        <f t="shared" ref="AG36:AG42" si="33">0.293071*$D36*$E36*$F36*P36</f>
        <v>0</v>
      </c>
      <c r="AH36" s="84">
        <f t="shared" ref="AH36:AH42" si="34">0.293071*$D36*$E36*$F36*Q36</f>
        <v>0</v>
      </c>
      <c r="AI36" s="84">
        <f t="shared" ref="AI36:AI42" si="35">0.293071*$D36*$E36*$F36*R36</f>
        <v>0</v>
      </c>
      <c r="AJ36" s="84">
        <f t="shared" ref="AJ36:AJ42" si="36">0.293071*$D36*$E36*$F36*S36</f>
        <v>0</v>
      </c>
      <c r="AK36" s="84">
        <f t="shared" ref="AK36:AK42" si="37">0.293071*$D36*$E36*$F36*T36</f>
        <v>0</v>
      </c>
      <c r="AL36" s="84">
        <f t="shared" ref="AL36:AL42" si="38">0.293071*$D36*$E36*$F36*U36</f>
        <v>0</v>
      </c>
      <c r="AM36" s="84">
        <f t="shared" ref="AM36:AM42" si="39">0.293071*$D36*$E36*$F36*V36</f>
        <v>0</v>
      </c>
      <c r="AN36" s="84">
        <f t="shared" ref="AN36:AN42" si="40">0.293071*$D36*$E36*$F36*W36</f>
        <v>0</v>
      </c>
    </row>
    <row r="37" spans="1:40" x14ac:dyDescent="0.3">
      <c r="A37" s="24"/>
      <c r="B37" s="25" t="s">
        <v>122</v>
      </c>
      <c r="C37" s="26"/>
      <c r="D37" s="191">
        <f>Research_Window!S4</f>
        <v>2083.5228960000004</v>
      </c>
      <c r="E37" s="82">
        <f>Window!G16</f>
        <v>215</v>
      </c>
      <c r="F37" s="60">
        <v>0.78</v>
      </c>
      <c r="G37" s="82">
        <f>Window!G4</f>
        <v>0.18</v>
      </c>
      <c r="H37" s="82">
        <f>Window!H4</f>
        <v>0.33</v>
      </c>
      <c r="I37" s="82">
        <f>Window!I4</f>
        <v>0.44</v>
      </c>
      <c r="J37" s="82">
        <f>Window!J4</f>
        <v>0.5</v>
      </c>
      <c r="K37" s="82">
        <f>Window!K4</f>
        <v>0.51</v>
      </c>
      <c r="L37" s="82">
        <f>Window!L4</f>
        <v>0.46</v>
      </c>
      <c r="M37" s="82">
        <f>Window!M4</f>
        <v>0.39</v>
      </c>
      <c r="N37" s="82">
        <f>Window!N4</f>
        <v>0.35000000000000003</v>
      </c>
      <c r="O37" s="82">
        <f>Window!O4</f>
        <v>0.31</v>
      </c>
      <c r="P37" s="82">
        <f>Window!P4</f>
        <v>0.28999999999999998</v>
      </c>
      <c r="Q37" s="82">
        <f>Window!Q4</f>
        <v>0.26</v>
      </c>
      <c r="R37" s="82">
        <f>Window!R4</f>
        <v>0.23</v>
      </c>
      <c r="S37" s="82">
        <f>Window!S4</f>
        <v>0.21</v>
      </c>
      <c r="T37" s="82">
        <f>Window!T4</f>
        <v>0.17</v>
      </c>
      <c r="U37" s="82">
        <f>Window!U4</f>
        <v>0.15</v>
      </c>
      <c r="V37" s="82">
        <f>Window!V4</f>
        <v>0.13</v>
      </c>
      <c r="W37" s="82">
        <f>Window!W4</f>
        <v>0.11</v>
      </c>
      <c r="X37" s="84">
        <f t="shared" si="24"/>
        <v>18432.179505398057</v>
      </c>
      <c r="Y37" s="84">
        <f t="shared" si="25"/>
        <v>33792.329093229775</v>
      </c>
      <c r="Z37" s="84">
        <f t="shared" si="26"/>
        <v>45056.438790973029</v>
      </c>
      <c r="AA37" s="84">
        <f t="shared" si="27"/>
        <v>51200.498626105713</v>
      </c>
      <c r="AB37" s="84">
        <f t="shared" si="28"/>
        <v>52224.508598627828</v>
      </c>
      <c r="AC37" s="84">
        <f t="shared" si="29"/>
        <v>47104.458736017259</v>
      </c>
      <c r="AD37" s="84">
        <f t="shared" si="30"/>
        <v>39936.388928362459</v>
      </c>
      <c r="AE37" s="84">
        <f t="shared" si="31"/>
        <v>35840.349038274006</v>
      </c>
      <c r="AF37" s="84">
        <f t="shared" si="32"/>
        <v>31744.309148185541</v>
      </c>
      <c r="AG37" s="84">
        <f t="shared" si="33"/>
        <v>29696.28920314131</v>
      </c>
      <c r="AH37" s="84">
        <f t="shared" si="34"/>
        <v>26624.259285574972</v>
      </c>
      <c r="AI37" s="84">
        <f t="shared" si="35"/>
        <v>23552.22936800863</v>
      </c>
      <c r="AJ37" s="84">
        <f t="shared" si="36"/>
        <v>21504.209422964399</v>
      </c>
      <c r="AK37" s="84">
        <f t="shared" si="37"/>
        <v>17408.169532875945</v>
      </c>
      <c r="AL37" s="84">
        <f t="shared" si="38"/>
        <v>15360.149587831713</v>
      </c>
      <c r="AM37" s="84">
        <f t="shared" si="39"/>
        <v>13312.129642787486</v>
      </c>
      <c r="AN37" s="84">
        <f t="shared" si="40"/>
        <v>11264.109697743257</v>
      </c>
    </row>
    <row r="38" spans="1:40" x14ac:dyDescent="0.3">
      <c r="A38" s="24"/>
      <c r="B38" s="25" t="s">
        <v>123</v>
      </c>
      <c r="C38" s="26"/>
      <c r="D38" s="191">
        <f>Research_Window!S5</f>
        <v>0</v>
      </c>
      <c r="E38" s="82">
        <f>Window!G17</f>
        <v>247</v>
      </c>
      <c r="F38" s="60">
        <v>0.78</v>
      </c>
      <c r="G38" s="82">
        <f>Window!G5</f>
        <v>0.14000000000000001</v>
      </c>
      <c r="H38" s="82">
        <f>Window!H5</f>
        <v>0.26</v>
      </c>
      <c r="I38" s="82">
        <f>Window!I5</f>
        <v>0.38</v>
      </c>
      <c r="J38" s="82">
        <f>Window!J5</f>
        <v>0.48</v>
      </c>
      <c r="K38" s="82">
        <f>Window!K5</f>
        <v>0.54</v>
      </c>
      <c r="L38" s="82">
        <f>Window!L5</f>
        <v>0.56000000000000005</v>
      </c>
      <c r="M38" s="82">
        <f>Window!M5</f>
        <v>0.51</v>
      </c>
      <c r="N38" s="82">
        <f>Window!N5</f>
        <v>0.45</v>
      </c>
      <c r="O38" s="82">
        <f>Window!O5</f>
        <v>0.4</v>
      </c>
      <c r="P38" s="82">
        <f>Window!P5</f>
        <v>0.36</v>
      </c>
      <c r="Q38" s="82">
        <f>Window!Q5</f>
        <v>0.33</v>
      </c>
      <c r="R38" s="82">
        <f>Window!R5</f>
        <v>0.28999999999999998</v>
      </c>
      <c r="S38" s="82">
        <f>Window!S5</f>
        <v>0.25</v>
      </c>
      <c r="T38" s="82">
        <f>Window!T5</f>
        <v>0.21</v>
      </c>
      <c r="U38" s="82">
        <f>Window!U5</f>
        <v>0.18</v>
      </c>
      <c r="V38" s="82">
        <f>Window!V5</f>
        <v>0.16</v>
      </c>
      <c r="W38" s="82">
        <f>Window!W5</f>
        <v>0.14000000000000001</v>
      </c>
      <c r="X38" s="84">
        <f t="shared" si="24"/>
        <v>0</v>
      </c>
      <c r="Y38" s="84">
        <f t="shared" si="25"/>
        <v>0</v>
      </c>
      <c r="Z38" s="84">
        <f t="shared" si="26"/>
        <v>0</v>
      </c>
      <c r="AA38" s="84">
        <f t="shared" si="27"/>
        <v>0</v>
      </c>
      <c r="AB38" s="84">
        <f t="shared" si="28"/>
        <v>0</v>
      </c>
      <c r="AC38" s="84">
        <f t="shared" si="29"/>
        <v>0</v>
      </c>
      <c r="AD38" s="84">
        <f t="shared" si="30"/>
        <v>0</v>
      </c>
      <c r="AE38" s="84">
        <f t="shared" si="31"/>
        <v>0</v>
      </c>
      <c r="AF38" s="84">
        <f t="shared" si="32"/>
        <v>0</v>
      </c>
      <c r="AG38" s="84">
        <f t="shared" si="33"/>
        <v>0</v>
      </c>
      <c r="AH38" s="84">
        <f t="shared" si="34"/>
        <v>0</v>
      </c>
      <c r="AI38" s="84">
        <f t="shared" si="35"/>
        <v>0</v>
      </c>
      <c r="AJ38" s="84">
        <f t="shared" si="36"/>
        <v>0</v>
      </c>
      <c r="AK38" s="84">
        <f t="shared" si="37"/>
        <v>0</v>
      </c>
      <c r="AL38" s="84">
        <f t="shared" si="38"/>
        <v>0</v>
      </c>
      <c r="AM38" s="84">
        <f t="shared" si="39"/>
        <v>0</v>
      </c>
      <c r="AN38" s="84">
        <f t="shared" si="40"/>
        <v>0</v>
      </c>
    </row>
    <row r="39" spans="1:40" x14ac:dyDescent="0.3">
      <c r="A39" s="24"/>
      <c r="B39" s="25" t="s">
        <v>124</v>
      </c>
      <c r="C39" s="26"/>
      <c r="D39" s="191">
        <f>Research_Window!S6</f>
        <v>4794.6494231999959</v>
      </c>
      <c r="E39" s="82">
        <f>Window!G18</f>
        <v>179</v>
      </c>
      <c r="F39" s="60">
        <v>0.78</v>
      </c>
      <c r="G39" s="82">
        <f>Window!G6</f>
        <v>0.08</v>
      </c>
      <c r="H39" s="82">
        <f>Window!H6</f>
        <v>0.11</v>
      </c>
      <c r="I39" s="82">
        <f>Window!I6</f>
        <v>0.14000000000000001</v>
      </c>
      <c r="J39" s="82">
        <f>Window!J6</f>
        <v>0.21</v>
      </c>
      <c r="K39" s="82">
        <f>Window!K6</f>
        <v>0.31</v>
      </c>
      <c r="L39" s="82">
        <f>Window!L6</f>
        <v>0.42</v>
      </c>
      <c r="M39" s="82">
        <f>Window!M6</f>
        <v>0.52</v>
      </c>
      <c r="N39" s="82">
        <f>Window!N6</f>
        <v>0.57000000000000006</v>
      </c>
      <c r="O39" s="82">
        <f>Window!O6</f>
        <v>0.57999999999999996</v>
      </c>
      <c r="P39" s="82">
        <f>Window!P6</f>
        <v>0.53</v>
      </c>
      <c r="Q39" s="82">
        <f>Window!Q6</f>
        <v>0.47000000000000003</v>
      </c>
      <c r="R39" s="82">
        <f>Window!R6</f>
        <v>0.41000000000000003</v>
      </c>
      <c r="S39" s="82">
        <f>Window!S6</f>
        <v>0.35000000000000003</v>
      </c>
      <c r="T39" s="82">
        <f>Window!T6</f>
        <v>0.28999999999999998</v>
      </c>
      <c r="U39" s="82">
        <f>Window!U6</f>
        <v>0.25</v>
      </c>
      <c r="V39" s="82">
        <f>Window!V6</f>
        <v>0.21</v>
      </c>
      <c r="W39" s="82">
        <f>Window!W6</f>
        <v>0.18</v>
      </c>
      <c r="X39" s="84">
        <f t="shared" si="24"/>
        <v>15695.217002280797</v>
      </c>
      <c r="Y39" s="84">
        <f t="shared" si="25"/>
        <v>21580.923378136096</v>
      </c>
      <c r="Z39" s="84">
        <f t="shared" si="26"/>
        <v>27466.629753991398</v>
      </c>
      <c r="AA39" s="84">
        <f t="shared" si="27"/>
        <v>41199.944630987091</v>
      </c>
      <c r="AB39" s="84">
        <f t="shared" si="28"/>
        <v>60818.965883838086</v>
      </c>
      <c r="AC39" s="84">
        <f t="shared" si="29"/>
        <v>82399.889261974182</v>
      </c>
      <c r="AD39" s="84">
        <f t="shared" si="30"/>
        <v>102018.91051482518</v>
      </c>
      <c r="AE39" s="84">
        <f t="shared" si="31"/>
        <v>111828.42114125068</v>
      </c>
      <c r="AF39" s="84">
        <f t="shared" si="32"/>
        <v>113790.32326653576</v>
      </c>
      <c r="AG39" s="84">
        <f t="shared" si="33"/>
        <v>103980.81264011028</v>
      </c>
      <c r="AH39" s="84">
        <f t="shared" si="34"/>
        <v>92209.399888399683</v>
      </c>
      <c r="AI39" s="84">
        <f t="shared" si="35"/>
        <v>80437.987136689087</v>
      </c>
      <c r="AJ39" s="84">
        <f t="shared" si="36"/>
        <v>68666.574384978492</v>
      </c>
      <c r="AK39" s="84">
        <f t="shared" si="37"/>
        <v>56895.161633267882</v>
      </c>
      <c r="AL39" s="84">
        <f t="shared" si="38"/>
        <v>49047.55313212749</v>
      </c>
      <c r="AM39" s="84">
        <f t="shared" si="39"/>
        <v>41199.944630987091</v>
      </c>
      <c r="AN39" s="84">
        <f t="shared" si="40"/>
        <v>35314.238255131793</v>
      </c>
    </row>
    <row r="40" spans="1:40" x14ac:dyDescent="0.3">
      <c r="A40" s="24"/>
      <c r="B40" s="25" t="s">
        <v>125</v>
      </c>
      <c r="C40" s="26"/>
      <c r="D40" s="191">
        <f>Research_Window!S7</f>
        <v>0</v>
      </c>
      <c r="E40" s="82">
        <f>Window!G19</f>
        <v>247</v>
      </c>
      <c r="F40" s="32">
        <v>0.78</v>
      </c>
      <c r="G40" s="82">
        <f>Window!G7</f>
        <v>0.09</v>
      </c>
      <c r="H40" s="82">
        <f>Window!H7</f>
        <v>0.1</v>
      </c>
      <c r="I40" s="82">
        <f>Window!I7</f>
        <v>0.12</v>
      </c>
      <c r="J40" s="82">
        <f>Window!J7</f>
        <v>0.13</v>
      </c>
      <c r="K40" s="82">
        <f>Window!K7</f>
        <v>0.15</v>
      </c>
      <c r="L40" s="82">
        <f>Window!L7</f>
        <v>0.17</v>
      </c>
      <c r="M40" s="82">
        <f>Window!M7</f>
        <v>0.23</v>
      </c>
      <c r="N40" s="82">
        <f>Window!N7</f>
        <v>0.33</v>
      </c>
      <c r="O40" s="82">
        <f>Window!O7</f>
        <v>0.44</v>
      </c>
      <c r="P40" s="82">
        <f>Window!P7</f>
        <v>0.53</v>
      </c>
      <c r="Q40" s="82">
        <f>Window!Q7</f>
        <v>0.57999999999999996</v>
      </c>
      <c r="R40" s="82">
        <f>Window!R7</f>
        <v>0.59</v>
      </c>
      <c r="S40" s="82">
        <f>Window!S7</f>
        <v>0.53</v>
      </c>
      <c r="T40" s="82">
        <f>Window!T7</f>
        <v>0.41000000000000003</v>
      </c>
      <c r="U40" s="82">
        <f>Window!U7</f>
        <v>0.33</v>
      </c>
      <c r="V40" s="82">
        <f>Window!V7</f>
        <v>0.28000000000000003</v>
      </c>
      <c r="W40" s="82">
        <f>Window!W7</f>
        <v>0.24</v>
      </c>
      <c r="X40" s="84">
        <f t="shared" si="24"/>
        <v>0</v>
      </c>
      <c r="Y40" s="84">
        <f t="shared" si="25"/>
        <v>0</v>
      </c>
      <c r="Z40" s="84">
        <f t="shared" si="26"/>
        <v>0</v>
      </c>
      <c r="AA40" s="84">
        <f t="shared" si="27"/>
        <v>0</v>
      </c>
      <c r="AB40" s="84">
        <f t="shared" si="28"/>
        <v>0</v>
      </c>
      <c r="AC40" s="84">
        <f t="shared" si="29"/>
        <v>0</v>
      </c>
      <c r="AD40" s="84">
        <f t="shared" si="30"/>
        <v>0</v>
      </c>
      <c r="AE40" s="84">
        <f t="shared" si="31"/>
        <v>0</v>
      </c>
      <c r="AF40" s="84">
        <f t="shared" si="32"/>
        <v>0</v>
      </c>
      <c r="AG40" s="84">
        <f t="shared" si="33"/>
        <v>0</v>
      </c>
      <c r="AH40" s="84">
        <f t="shared" si="34"/>
        <v>0</v>
      </c>
      <c r="AI40" s="84">
        <f t="shared" si="35"/>
        <v>0</v>
      </c>
      <c r="AJ40" s="84">
        <f t="shared" si="36"/>
        <v>0</v>
      </c>
      <c r="AK40" s="84">
        <f t="shared" si="37"/>
        <v>0</v>
      </c>
      <c r="AL40" s="84">
        <f t="shared" si="38"/>
        <v>0</v>
      </c>
      <c r="AM40" s="84">
        <f t="shared" si="39"/>
        <v>0</v>
      </c>
      <c r="AN40" s="84">
        <f t="shared" si="40"/>
        <v>0</v>
      </c>
    </row>
    <row r="41" spans="1:40" x14ac:dyDescent="0.3">
      <c r="A41" s="24"/>
      <c r="B41" s="25" t="s">
        <v>126</v>
      </c>
      <c r="C41" s="26"/>
      <c r="D41" s="191">
        <f>Research_Window!S8</f>
        <v>1232.3843532000008</v>
      </c>
      <c r="E41" s="82">
        <f>Window!G20</f>
        <v>215</v>
      </c>
      <c r="F41" s="32">
        <v>0.78</v>
      </c>
      <c r="G41" s="82">
        <f>Window!G8</f>
        <v>0.09</v>
      </c>
      <c r="H41" s="82">
        <f>Window!H8</f>
        <v>0.09</v>
      </c>
      <c r="I41" s="82">
        <f>Window!I8</f>
        <v>0.1</v>
      </c>
      <c r="J41" s="82">
        <f>Window!J8</f>
        <v>0.11</v>
      </c>
      <c r="K41" s="82">
        <f>Window!K8</f>
        <v>0.12</v>
      </c>
      <c r="L41" s="82">
        <f>Window!L8</f>
        <v>0.13</v>
      </c>
      <c r="M41" s="82">
        <f>Window!M8</f>
        <v>0.14000000000000001</v>
      </c>
      <c r="N41" s="82">
        <f>Window!N8</f>
        <v>0.19</v>
      </c>
      <c r="O41" s="82">
        <f>Window!O8</f>
        <v>0.28999999999999998</v>
      </c>
      <c r="P41" s="82">
        <f>Window!P8</f>
        <v>0.4</v>
      </c>
      <c r="Q41" s="82">
        <f>Window!Q8</f>
        <v>0.5</v>
      </c>
      <c r="R41" s="82">
        <f>Window!R8</f>
        <v>0.56000000000000005</v>
      </c>
      <c r="S41" s="82">
        <f>Window!S8</f>
        <v>0.55000000000000004</v>
      </c>
      <c r="T41" s="82">
        <f>Window!T8</f>
        <v>0.41000000000000003</v>
      </c>
      <c r="U41" s="82">
        <f>Window!U8</f>
        <v>0.33</v>
      </c>
      <c r="V41" s="82">
        <f>Window!V8</f>
        <v>0.27</v>
      </c>
      <c r="W41" s="82">
        <f>Window!W8</f>
        <v>0.23</v>
      </c>
      <c r="X41" s="84">
        <f t="shared" si="24"/>
        <v>5451.2311003243931</v>
      </c>
      <c r="Y41" s="84">
        <f t="shared" si="25"/>
        <v>5451.2311003243931</v>
      </c>
      <c r="Z41" s="84">
        <f t="shared" si="26"/>
        <v>6056.9234448048819</v>
      </c>
      <c r="AA41" s="84">
        <f t="shared" si="27"/>
        <v>6662.6157892853698</v>
      </c>
      <c r="AB41" s="84">
        <f t="shared" si="28"/>
        <v>7268.3081337658577</v>
      </c>
      <c r="AC41" s="84">
        <f t="shared" si="29"/>
        <v>7874.0004782463466</v>
      </c>
      <c r="AD41" s="84">
        <f t="shared" si="30"/>
        <v>8479.6928227268345</v>
      </c>
      <c r="AE41" s="84">
        <f t="shared" si="31"/>
        <v>11508.154545129275</v>
      </c>
      <c r="AF41" s="84">
        <f t="shared" si="32"/>
        <v>17565.077989934154</v>
      </c>
      <c r="AG41" s="84">
        <f t="shared" si="33"/>
        <v>24227.693779219528</v>
      </c>
      <c r="AH41" s="84">
        <f t="shared" si="34"/>
        <v>30284.617224024409</v>
      </c>
      <c r="AI41" s="84">
        <f t="shared" si="35"/>
        <v>33918.771290907338</v>
      </c>
      <c r="AJ41" s="84">
        <f t="shared" si="36"/>
        <v>33313.078946426853</v>
      </c>
      <c r="AK41" s="84">
        <f t="shared" si="37"/>
        <v>24833.386123700016</v>
      </c>
      <c r="AL41" s="84">
        <f t="shared" si="38"/>
        <v>19987.847367856109</v>
      </c>
      <c r="AM41" s="84">
        <f t="shared" si="39"/>
        <v>16353.693300973182</v>
      </c>
      <c r="AN41" s="84">
        <f t="shared" si="40"/>
        <v>13930.923923051228</v>
      </c>
    </row>
    <row r="42" spans="1:40" x14ac:dyDescent="0.3">
      <c r="A42" s="24"/>
      <c r="B42" s="25" t="s">
        <v>127</v>
      </c>
      <c r="C42" s="26"/>
      <c r="D42" s="191">
        <f>Research_Window!S9</f>
        <v>0</v>
      </c>
      <c r="E42" s="82">
        <f>Window!G21</f>
        <v>55</v>
      </c>
      <c r="F42" s="32">
        <v>0.78</v>
      </c>
      <c r="G42" s="82">
        <f>Window!G9</f>
        <v>0.09</v>
      </c>
      <c r="H42" s="82">
        <f>Window!H9</f>
        <v>0.1</v>
      </c>
      <c r="I42" s="82">
        <f>Window!I9</f>
        <v>0.11</v>
      </c>
      <c r="J42" s="82">
        <f>Window!J9</f>
        <v>0.13</v>
      </c>
      <c r="K42" s="82">
        <f>Window!K9</f>
        <v>0.15</v>
      </c>
      <c r="L42" s="82">
        <f>Window!L9</f>
        <v>0.16</v>
      </c>
      <c r="M42" s="82">
        <f>Window!M9</f>
        <v>0.17</v>
      </c>
      <c r="N42" s="82">
        <f>Window!N9</f>
        <v>0.18</v>
      </c>
      <c r="O42" s="82">
        <f>Window!O9</f>
        <v>0.21</v>
      </c>
      <c r="P42" s="82">
        <f>Window!P9</f>
        <v>0.3</v>
      </c>
      <c r="Q42" s="82">
        <f>Window!Q9</f>
        <v>0.42</v>
      </c>
      <c r="R42" s="82">
        <f>Window!R9</f>
        <v>0.51</v>
      </c>
      <c r="S42" s="82">
        <f>Window!S9</f>
        <v>0.54</v>
      </c>
      <c r="T42" s="82">
        <f>Window!T9</f>
        <v>0.39</v>
      </c>
      <c r="U42" s="82">
        <f>Window!U9</f>
        <v>0.32</v>
      </c>
      <c r="V42" s="82">
        <f>Window!V9</f>
        <v>0.26</v>
      </c>
      <c r="W42" s="82">
        <f>Window!W9</f>
        <v>0.22</v>
      </c>
      <c r="X42" s="84">
        <f t="shared" si="24"/>
        <v>0</v>
      </c>
      <c r="Y42" s="84">
        <f t="shared" si="25"/>
        <v>0</v>
      </c>
      <c r="Z42" s="84">
        <f t="shared" si="26"/>
        <v>0</v>
      </c>
      <c r="AA42" s="84">
        <f t="shared" si="27"/>
        <v>0</v>
      </c>
      <c r="AB42" s="84">
        <f t="shared" si="28"/>
        <v>0</v>
      </c>
      <c r="AC42" s="84">
        <f t="shared" si="29"/>
        <v>0</v>
      </c>
      <c r="AD42" s="84">
        <f t="shared" si="30"/>
        <v>0</v>
      </c>
      <c r="AE42" s="84">
        <f t="shared" si="31"/>
        <v>0</v>
      </c>
      <c r="AF42" s="84">
        <f t="shared" si="32"/>
        <v>0</v>
      </c>
      <c r="AG42" s="84">
        <f t="shared" si="33"/>
        <v>0</v>
      </c>
      <c r="AH42" s="84">
        <f t="shared" si="34"/>
        <v>0</v>
      </c>
      <c r="AI42" s="84">
        <f t="shared" si="35"/>
        <v>0</v>
      </c>
      <c r="AJ42" s="84">
        <f t="shared" si="36"/>
        <v>0</v>
      </c>
      <c r="AK42" s="84">
        <f t="shared" si="37"/>
        <v>0</v>
      </c>
      <c r="AL42" s="84">
        <f t="shared" si="38"/>
        <v>0</v>
      </c>
      <c r="AM42" s="84">
        <f t="shared" si="39"/>
        <v>0</v>
      </c>
      <c r="AN42" s="84">
        <f t="shared" si="40"/>
        <v>0</v>
      </c>
    </row>
    <row r="43" spans="1:40" x14ac:dyDescent="0.3">
      <c r="A43" s="74"/>
      <c r="B43" s="75"/>
      <c r="C43" s="126"/>
      <c r="D43" s="32" t="s">
        <v>105</v>
      </c>
      <c r="E43" s="32" t="s">
        <v>106</v>
      </c>
      <c r="F43" s="32" t="s">
        <v>61</v>
      </c>
      <c r="G43" s="206" t="s">
        <v>62</v>
      </c>
      <c r="H43" s="204"/>
      <c r="I43" s="204"/>
      <c r="J43" s="204"/>
      <c r="K43" s="204"/>
      <c r="L43" s="204"/>
      <c r="M43" s="204"/>
      <c r="N43" s="204"/>
      <c r="O43" s="204"/>
      <c r="P43" s="204"/>
      <c r="Q43" s="204"/>
      <c r="R43" s="204"/>
      <c r="S43" s="204"/>
      <c r="T43" s="204"/>
      <c r="U43" s="204"/>
      <c r="V43" s="204"/>
      <c r="W43" s="205"/>
      <c r="X43" s="207" t="s">
        <v>208</v>
      </c>
      <c r="Y43" s="197"/>
      <c r="Z43" s="197"/>
      <c r="AA43" s="197"/>
      <c r="AB43" s="197"/>
      <c r="AC43" s="197"/>
      <c r="AD43" s="197"/>
      <c r="AE43" s="197"/>
      <c r="AF43" s="197"/>
      <c r="AG43" s="197"/>
      <c r="AH43" s="197"/>
      <c r="AI43" s="197"/>
      <c r="AJ43" s="206"/>
      <c r="AK43" s="206"/>
      <c r="AL43" s="206"/>
      <c r="AM43" s="206"/>
      <c r="AN43" s="208"/>
    </row>
    <row r="44" spans="1:40" x14ac:dyDescent="0.3">
      <c r="A44" s="76" t="s">
        <v>72</v>
      </c>
      <c r="B44" s="77" t="s">
        <v>73</v>
      </c>
      <c r="C44" s="126"/>
      <c r="D44" s="32">
        <v>1.1000000000000001</v>
      </c>
      <c r="E44" s="32">
        <f>5*E53</f>
        <v>4112.8563446409089</v>
      </c>
      <c r="F44" s="33">
        <f>$D$4</f>
        <v>26</v>
      </c>
      <c r="G44" s="32">
        <f>G25</f>
        <v>24</v>
      </c>
      <c r="H44" s="82">
        <f t="shared" ref="H44:W44" si="41">H25</f>
        <v>24</v>
      </c>
      <c r="I44" s="82">
        <f t="shared" si="41"/>
        <v>24</v>
      </c>
      <c r="J44" s="82">
        <f t="shared" si="41"/>
        <v>25</v>
      </c>
      <c r="K44" s="82">
        <f t="shared" si="41"/>
        <v>25</v>
      </c>
      <c r="L44" s="82">
        <f t="shared" si="41"/>
        <v>25</v>
      </c>
      <c r="M44" s="82">
        <f t="shared" si="41"/>
        <v>25</v>
      </c>
      <c r="N44" s="82">
        <f t="shared" si="41"/>
        <v>25</v>
      </c>
      <c r="O44" s="82">
        <f t="shared" si="41"/>
        <v>25</v>
      </c>
      <c r="P44" s="82">
        <f t="shared" si="41"/>
        <v>26</v>
      </c>
      <c r="Q44" s="82">
        <f t="shared" si="41"/>
        <v>26</v>
      </c>
      <c r="R44" s="82">
        <f t="shared" si="41"/>
        <v>26</v>
      </c>
      <c r="S44" s="82">
        <f t="shared" si="41"/>
        <v>25</v>
      </c>
      <c r="T44" s="82">
        <f t="shared" si="41"/>
        <v>25</v>
      </c>
      <c r="U44" s="82">
        <f t="shared" si="41"/>
        <v>25</v>
      </c>
      <c r="V44" s="82">
        <f t="shared" si="41"/>
        <v>24</v>
      </c>
      <c r="W44" s="82">
        <f t="shared" si="41"/>
        <v>24</v>
      </c>
      <c r="X44" s="34">
        <f>0.293071*$D$44*$E$44*1.8*(G44-$F$44)</f>
        <v>-4773.2213302498139</v>
      </c>
      <c r="Y44" s="103">
        <f t="shared" ref="Y44:AN44" si="42">0.293071*$D$44*$E$44*1.8*(H44-$F$44)</f>
        <v>-4773.2213302498139</v>
      </c>
      <c r="Z44" s="103">
        <f t="shared" si="42"/>
        <v>-4773.2213302498139</v>
      </c>
      <c r="AA44" s="103">
        <f t="shared" si="42"/>
        <v>-2386.610665124907</v>
      </c>
      <c r="AB44" s="103">
        <f t="shared" si="42"/>
        <v>-2386.610665124907</v>
      </c>
      <c r="AC44" s="103">
        <f t="shared" si="42"/>
        <v>-2386.610665124907</v>
      </c>
      <c r="AD44" s="103">
        <f t="shared" si="42"/>
        <v>-2386.610665124907</v>
      </c>
      <c r="AE44" s="103">
        <f t="shared" si="42"/>
        <v>-2386.610665124907</v>
      </c>
      <c r="AF44" s="103">
        <f t="shared" si="42"/>
        <v>-2386.610665124907</v>
      </c>
      <c r="AG44" s="103">
        <f t="shared" si="42"/>
        <v>0</v>
      </c>
      <c r="AH44" s="103">
        <f t="shared" si="42"/>
        <v>0</v>
      </c>
      <c r="AI44" s="103">
        <f t="shared" si="42"/>
        <v>0</v>
      </c>
      <c r="AJ44" s="103">
        <f t="shared" si="42"/>
        <v>-2386.610665124907</v>
      </c>
      <c r="AK44" s="103">
        <f t="shared" si="42"/>
        <v>-2386.610665124907</v>
      </c>
      <c r="AL44" s="103">
        <f t="shared" si="42"/>
        <v>-2386.610665124907</v>
      </c>
      <c r="AM44" s="103">
        <f t="shared" si="42"/>
        <v>-4773.2213302498139</v>
      </c>
      <c r="AN44" s="103">
        <f t="shared" si="42"/>
        <v>-4773.2213302498139</v>
      </c>
    </row>
    <row r="45" spans="1:40" x14ac:dyDescent="0.3">
      <c r="A45" s="24"/>
      <c r="B45" s="25"/>
      <c r="C45" s="26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37"/>
      <c r="T45" s="37"/>
      <c r="U45" s="37"/>
      <c r="V45" s="27"/>
      <c r="W45" s="31"/>
      <c r="X45" s="26"/>
      <c r="Y45" s="27"/>
      <c r="Z45" s="27"/>
      <c r="AA45" s="27"/>
      <c r="AB45" s="27"/>
      <c r="AC45" s="27"/>
      <c r="AD45" s="27"/>
      <c r="AE45" s="27"/>
      <c r="AF45" s="27"/>
      <c r="AG45" s="27"/>
      <c r="AH45" s="27"/>
      <c r="AI45" s="27"/>
      <c r="AJ45" s="37"/>
      <c r="AK45" s="37"/>
      <c r="AL45" s="37"/>
      <c r="AM45" s="37"/>
      <c r="AN45" s="30"/>
    </row>
    <row r="46" spans="1:40" x14ac:dyDescent="0.3">
      <c r="A46" s="20"/>
      <c r="B46" s="21" t="s">
        <v>74</v>
      </c>
      <c r="C46" s="39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P46" s="40"/>
      <c r="Q46" s="40"/>
      <c r="R46" s="40"/>
      <c r="S46" s="41"/>
      <c r="T46" s="41"/>
      <c r="U46" s="41"/>
      <c r="V46" s="40"/>
      <c r="W46" s="42"/>
      <c r="X46" s="39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1"/>
      <c r="AK46" s="41"/>
      <c r="AL46" s="41"/>
      <c r="AM46" s="41"/>
      <c r="AN46" s="43"/>
    </row>
    <row r="47" spans="1:40" x14ac:dyDescent="0.3">
      <c r="A47" s="74"/>
      <c r="B47" s="75"/>
      <c r="C47" s="127"/>
      <c r="D47" s="126"/>
      <c r="E47" s="78" t="s">
        <v>105</v>
      </c>
      <c r="F47" s="59" t="s">
        <v>106</v>
      </c>
      <c r="G47" s="206" t="s">
        <v>107</v>
      </c>
      <c r="H47" s="204"/>
      <c r="I47" s="204"/>
      <c r="J47" s="204"/>
      <c r="K47" s="204"/>
      <c r="L47" s="204"/>
      <c r="M47" s="204"/>
      <c r="N47" s="204"/>
      <c r="O47" s="204"/>
      <c r="P47" s="204"/>
      <c r="Q47" s="204"/>
      <c r="R47" s="204"/>
      <c r="S47" s="204"/>
      <c r="T47" s="204"/>
      <c r="U47" s="204"/>
      <c r="V47" s="204"/>
      <c r="W47" s="205"/>
      <c r="X47" s="207" t="s">
        <v>112</v>
      </c>
      <c r="Y47" s="197"/>
      <c r="Z47" s="197"/>
      <c r="AA47" s="197"/>
      <c r="AB47" s="197"/>
      <c r="AC47" s="197"/>
      <c r="AD47" s="197"/>
      <c r="AE47" s="197"/>
      <c r="AF47" s="197"/>
      <c r="AG47" s="197"/>
      <c r="AH47" s="197"/>
      <c r="AI47" s="197"/>
      <c r="AJ47" s="206"/>
      <c r="AK47" s="206"/>
      <c r="AL47" s="206"/>
      <c r="AM47" s="206"/>
      <c r="AN47" s="208"/>
    </row>
    <row r="48" spans="1:40" x14ac:dyDescent="0.3">
      <c r="A48" s="76" t="s">
        <v>72</v>
      </c>
      <c r="B48" s="77" t="s">
        <v>73</v>
      </c>
      <c r="C48" s="126"/>
      <c r="D48" s="126"/>
      <c r="E48" s="78">
        <v>4840</v>
      </c>
      <c r="F48" s="32">
        <f>E44</f>
        <v>4112.8563446409089</v>
      </c>
      <c r="G48" s="32">
        <f>([1]!humidratio(G31,$D$8,3,$D$7,TRUE))-([1]!humidratio($D$4,$D$8,3,$D$5,TRUE))</f>
        <v>3.3836374338197337E-3</v>
      </c>
      <c r="H48" s="33">
        <f>([1]!humidratio(H31,$D$8,3,$D$7,TRUE))-([1]!humidratio($D$4,$D$8,3,$D$5,TRUE))</f>
        <v>3.3836374338197337E-3</v>
      </c>
      <c r="I48" s="33">
        <f>([1]!humidratio(I31,$D$8,3,$D$7,TRUE))-([1]!humidratio($D$4,$D$8,3,$D$5,TRUE))</f>
        <v>3.3836374338197337E-3</v>
      </c>
      <c r="J48" s="33">
        <f>([1]!humidratio(J31,$D$8,3,$D$7,TRUE))-([1]!humidratio($D$4,$D$8,3,$D$5,TRUE))</f>
        <v>4.2634677195536198E-3</v>
      </c>
      <c r="K48" s="33">
        <f>([1]!humidratio(K31,$D$8,3,$D$7,TRUE))-([1]!humidratio($D$4,$D$8,3,$D$5,TRUE))</f>
        <v>4.2634677195536198E-3</v>
      </c>
      <c r="L48" s="33">
        <f>([1]!humidratio(L31,$D$8,3,$D$7,TRUE))-([1]!humidratio($D$4,$D$8,3,$D$5,TRUE))</f>
        <v>4.2634677195536198E-3</v>
      </c>
      <c r="M48" s="33">
        <f>([1]!humidratio(M31,$D$8,3,$D$7,TRUE))-([1]!humidratio($D$4,$D$8,3,$D$5,TRUE))</f>
        <v>4.2634677195536198E-3</v>
      </c>
      <c r="N48" s="33">
        <f>([1]!humidratio(N31,$D$8,3,$D$7,TRUE))-([1]!humidratio($D$4,$D$8,3,$D$5,TRUE))</f>
        <v>4.2634677195536198E-3</v>
      </c>
      <c r="O48" s="33">
        <f>([1]!humidratio(O31,$D$8,3,$D$7,TRUE))-([1]!humidratio($D$4,$D$8,3,$D$5,TRUE))</f>
        <v>4.2634677195536198E-3</v>
      </c>
      <c r="P48" s="33">
        <f>([1]!humidratio(P31,$D$8,3,$D$7,TRUE))-([1]!humidratio($D$4,$D$8,3,$D$5,TRUE))</f>
        <v>5.1928995046263381E-3</v>
      </c>
      <c r="Q48" s="33">
        <f>([1]!humidratio(Q31,$D$8,3,$D$7,TRUE))-([1]!humidratio($D$4,$D$8,3,$D$5,TRUE))</f>
        <v>5.1928995046263381E-3</v>
      </c>
      <c r="R48" s="33">
        <f>([1]!humidratio(R31,$D$8,3,$D$7,TRUE))-([1]!humidratio($D$4,$D$8,3,$D$5,TRUE))</f>
        <v>5.1928995046263381E-3</v>
      </c>
      <c r="S48" s="33">
        <f>([1]!humidratio(S31,$D$8,3,$D$7,TRUE))-([1]!humidratio($D$4,$D$8,3,$D$5,TRUE))</f>
        <v>4.2634677195536198E-3</v>
      </c>
      <c r="T48" s="33">
        <f>([1]!humidratio(T31,$D$8,3,$D$7,TRUE))-([1]!humidratio($D$4,$D$8,3,$D$5,TRUE))</f>
        <v>4.2634677195536198E-3</v>
      </c>
      <c r="U48" s="33">
        <f>([1]!humidratio(U31,$D$8,3,$D$7,TRUE))-([1]!humidratio($D$4,$D$8,3,$D$5,TRUE))</f>
        <v>4.2634677195536198E-3</v>
      </c>
      <c r="V48" s="33">
        <f>([1]!humidratio(V31,$D$8,3,$D$7,TRUE))-([1]!humidratio($D$4,$D$8,3,$D$5,TRUE))</f>
        <v>3.3836374338197337E-3</v>
      </c>
      <c r="W48" s="33">
        <f>([1]!humidratio(W31,$D$8,3,$D$7,TRUE))-([1]!humidratio($D$4,$D$8,3,$D$5,TRUE))</f>
        <v>3.3836374338197337E-3</v>
      </c>
      <c r="X48" s="34">
        <f>IF(0.293071*$E$48*$F$48*G48&gt;=0,0.293071*$E$48*$F$48*G48,-1*(0.293071*$E$48*$F$48*G48))</f>
        <v>19739.928233593451</v>
      </c>
      <c r="Y48" s="103">
        <f t="shared" ref="Y48:AN48" si="43">IF(0.293071*$E$48*$F$48*H48&gt;=0,0.293071*$E$48*$F$48*H48,-1*(0.293071*$E$48*$F$48*H48))</f>
        <v>19739.928233593451</v>
      </c>
      <c r="Z48" s="103">
        <f t="shared" si="43"/>
        <v>19739.928233593451</v>
      </c>
      <c r="AA48" s="103">
        <f t="shared" si="43"/>
        <v>24872.802850872617</v>
      </c>
      <c r="AB48" s="103">
        <f t="shared" si="43"/>
        <v>24872.802850872617</v>
      </c>
      <c r="AC48" s="103">
        <f t="shared" si="43"/>
        <v>24872.802850872617</v>
      </c>
      <c r="AD48" s="103">
        <f t="shared" si="43"/>
        <v>24872.802850872617</v>
      </c>
      <c r="AE48" s="103">
        <f t="shared" si="43"/>
        <v>24872.802850872617</v>
      </c>
      <c r="AF48" s="103">
        <f t="shared" si="43"/>
        <v>24872.802850872617</v>
      </c>
      <c r="AG48" s="103">
        <f t="shared" si="43"/>
        <v>30295.049499398599</v>
      </c>
      <c r="AH48" s="103">
        <f t="shared" si="43"/>
        <v>30295.049499398599</v>
      </c>
      <c r="AI48" s="103">
        <f t="shared" si="43"/>
        <v>30295.049499398599</v>
      </c>
      <c r="AJ48" s="103">
        <f t="shared" si="43"/>
        <v>24872.802850872617</v>
      </c>
      <c r="AK48" s="103">
        <f t="shared" si="43"/>
        <v>24872.802850872617</v>
      </c>
      <c r="AL48" s="103">
        <f t="shared" si="43"/>
        <v>24872.802850872617</v>
      </c>
      <c r="AM48" s="103">
        <f t="shared" si="43"/>
        <v>19739.928233593451</v>
      </c>
      <c r="AN48" s="103">
        <f t="shared" si="43"/>
        <v>19739.928233593451</v>
      </c>
    </row>
    <row r="49" spans="1:40" x14ac:dyDescent="0.3">
      <c r="A49" s="24"/>
      <c r="B49" s="25"/>
      <c r="C49" s="26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37"/>
      <c r="T49" s="37"/>
      <c r="U49" s="37"/>
      <c r="V49" s="27"/>
      <c r="W49" s="31"/>
      <c r="X49" s="26"/>
      <c r="Y49" s="27"/>
      <c r="Z49" s="27"/>
      <c r="AA49" s="27"/>
      <c r="AB49" s="27"/>
      <c r="AC49" s="27"/>
      <c r="AD49" s="27"/>
      <c r="AE49" s="27"/>
      <c r="AF49" s="27"/>
      <c r="AG49" s="27"/>
      <c r="AH49" s="27"/>
      <c r="AI49" s="27"/>
      <c r="AJ49" s="37"/>
      <c r="AK49" s="37"/>
      <c r="AL49" s="37"/>
      <c r="AM49" s="37"/>
      <c r="AN49" s="30"/>
    </row>
    <row r="50" spans="1:40" x14ac:dyDescent="0.3">
      <c r="A50" s="67" t="s">
        <v>75</v>
      </c>
      <c r="B50" s="68" t="s">
        <v>76</v>
      </c>
      <c r="C50" s="69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1"/>
      <c r="T50" s="71"/>
      <c r="U50" s="71"/>
      <c r="V50" s="70"/>
      <c r="W50" s="72"/>
      <c r="X50" s="69"/>
      <c r="Y50" s="70"/>
      <c r="Z50" s="70"/>
      <c r="AA50" s="70"/>
      <c r="AB50" s="70"/>
      <c r="AC50" s="70"/>
      <c r="AD50" s="70"/>
      <c r="AE50" s="70"/>
      <c r="AF50" s="70"/>
      <c r="AG50" s="70"/>
      <c r="AH50" s="70"/>
      <c r="AI50" s="70"/>
      <c r="AJ50" s="71"/>
      <c r="AK50" s="71"/>
      <c r="AL50" s="71"/>
      <c r="AM50" s="71"/>
      <c r="AN50" s="73"/>
    </row>
    <row r="51" spans="1:40" x14ac:dyDescent="0.3">
      <c r="A51" s="20"/>
      <c r="B51" s="21" t="s">
        <v>33</v>
      </c>
      <c r="C51" s="39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1"/>
      <c r="T51" s="41"/>
      <c r="U51" s="41"/>
      <c r="V51" s="40"/>
      <c r="W51" s="42"/>
      <c r="X51" s="39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1"/>
      <c r="AK51" s="41"/>
      <c r="AL51" s="41"/>
      <c r="AM51" s="41"/>
      <c r="AN51" s="43"/>
    </row>
    <row r="52" spans="1:40" x14ac:dyDescent="0.3">
      <c r="A52" s="24"/>
      <c r="B52" s="25"/>
      <c r="C52" s="26"/>
      <c r="D52" s="78" t="s">
        <v>113</v>
      </c>
      <c r="E52" s="32" t="s">
        <v>77</v>
      </c>
      <c r="F52" s="57" t="s">
        <v>78</v>
      </c>
      <c r="G52" s="206" t="s">
        <v>79</v>
      </c>
      <c r="H52" s="204"/>
      <c r="I52" s="204"/>
      <c r="J52" s="204"/>
      <c r="K52" s="204"/>
      <c r="L52" s="204"/>
      <c r="M52" s="204"/>
      <c r="N52" s="204"/>
      <c r="O52" s="204"/>
      <c r="P52" s="204"/>
      <c r="Q52" s="204"/>
      <c r="R52" s="204"/>
      <c r="S52" s="204"/>
      <c r="T52" s="204"/>
      <c r="U52" s="204"/>
      <c r="V52" s="204"/>
      <c r="W52" s="205"/>
      <c r="X52" s="207" t="s">
        <v>114</v>
      </c>
      <c r="Y52" s="197"/>
      <c r="Z52" s="197"/>
      <c r="AA52" s="197"/>
      <c r="AB52" s="197"/>
      <c r="AC52" s="197"/>
      <c r="AD52" s="197"/>
      <c r="AE52" s="197"/>
      <c r="AF52" s="197"/>
      <c r="AG52" s="197"/>
      <c r="AH52" s="197"/>
      <c r="AI52" s="197"/>
      <c r="AJ52" s="206"/>
      <c r="AK52" s="206"/>
      <c r="AL52" s="206"/>
      <c r="AM52" s="206"/>
      <c r="AN52" s="208"/>
    </row>
    <row r="53" spans="1:40" x14ac:dyDescent="0.3">
      <c r="A53" s="28" t="s">
        <v>80</v>
      </c>
      <c r="B53" s="29" t="s">
        <v>81</v>
      </c>
      <c r="C53" s="26"/>
      <c r="D53" s="78">
        <v>0.5</v>
      </c>
      <c r="E53" s="32">
        <f>D6*10.7639*7/1000</f>
        <v>822.57126892818178</v>
      </c>
      <c r="F53" s="44">
        <v>65</v>
      </c>
      <c r="G53" s="32">
        <v>1</v>
      </c>
      <c r="H53" s="32">
        <v>1</v>
      </c>
      <c r="I53" s="32">
        <v>1</v>
      </c>
      <c r="J53" s="32">
        <v>1</v>
      </c>
      <c r="K53" s="32">
        <v>1</v>
      </c>
      <c r="L53" s="32">
        <v>1</v>
      </c>
      <c r="M53" s="32">
        <v>1</v>
      </c>
      <c r="N53" s="32">
        <v>1</v>
      </c>
      <c r="O53" s="32">
        <v>1</v>
      </c>
      <c r="P53" s="32">
        <v>1</v>
      </c>
      <c r="Q53" s="32">
        <v>1</v>
      </c>
      <c r="R53" s="32">
        <v>1</v>
      </c>
      <c r="S53" s="32">
        <v>1</v>
      </c>
      <c r="T53" s="32">
        <v>1</v>
      </c>
      <c r="U53" s="32">
        <v>1</v>
      </c>
      <c r="V53" s="32">
        <v>1</v>
      </c>
      <c r="W53" s="32">
        <v>1</v>
      </c>
      <c r="X53" s="34">
        <f>$D$53*$E$53*$F$53*G53</f>
        <v>26733.566240165906</v>
      </c>
      <c r="Y53" s="61">
        <f t="shared" ref="Y53:AN53" si="44">$D$53*$E$53*$F$53*H53</f>
        <v>26733.566240165906</v>
      </c>
      <c r="Z53" s="61">
        <f t="shared" si="44"/>
        <v>26733.566240165906</v>
      </c>
      <c r="AA53" s="61">
        <f t="shared" si="44"/>
        <v>26733.566240165906</v>
      </c>
      <c r="AB53" s="61">
        <f t="shared" si="44"/>
        <v>26733.566240165906</v>
      </c>
      <c r="AC53" s="61">
        <f t="shared" si="44"/>
        <v>26733.566240165906</v>
      </c>
      <c r="AD53" s="61">
        <f t="shared" si="44"/>
        <v>26733.566240165906</v>
      </c>
      <c r="AE53" s="61">
        <f t="shared" si="44"/>
        <v>26733.566240165906</v>
      </c>
      <c r="AF53" s="61">
        <f t="shared" si="44"/>
        <v>26733.566240165906</v>
      </c>
      <c r="AG53" s="61">
        <f t="shared" si="44"/>
        <v>26733.566240165906</v>
      </c>
      <c r="AH53" s="61">
        <f t="shared" si="44"/>
        <v>26733.566240165906</v>
      </c>
      <c r="AI53" s="61">
        <f t="shared" si="44"/>
        <v>26733.566240165906</v>
      </c>
      <c r="AJ53" s="61">
        <f t="shared" si="44"/>
        <v>26733.566240165906</v>
      </c>
      <c r="AK53" s="61">
        <f t="shared" si="44"/>
        <v>26733.566240165906</v>
      </c>
      <c r="AL53" s="61">
        <f t="shared" si="44"/>
        <v>26733.566240165906</v>
      </c>
      <c r="AM53" s="61">
        <f t="shared" si="44"/>
        <v>26733.566240165906</v>
      </c>
      <c r="AN53" s="61">
        <f t="shared" si="44"/>
        <v>26733.566240165906</v>
      </c>
    </row>
    <row r="54" spans="1:40" x14ac:dyDescent="0.3">
      <c r="A54" s="24"/>
      <c r="B54" s="25"/>
      <c r="C54" s="78" t="s">
        <v>113</v>
      </c>
      <c r="D54" s="32" t="s">
        <v>82</v>
      </c>
      <c r="E54" s="32" t="s">
        <v>83</v>
      </c>
      <c r="F54" s="32" t="s">
        <v>84</v>
      </c>
      <c r="G54" s="206" t="s">
        <v>79</v>
      </c>
      <c r="H54" s="204"/>
      <c r="I54" s="204"/>
      <c r="J54" s="204"/>
      <c r="K54" s="204"/>
      <c r="L54" s="204"/>
      <c r="M54" s="204"/>
      <c r="N54" s="204"/>
      <c r="O54" s="204"/>
      <c r="P54" s="204"/>
      <c r="Q54" s="204"/>
      <c r="R54" s="204"/>
      <c r="S54" s="204"/>
      <c r="T54" s="204"/>
      <c r="U54" s="204"/>
      <c r="V54" s="204"/>
      <c r="W54" s="205"/>
      <c r="X54" s="207" t="s">
        <v>85</v>
      </c>
      <c r="Y54" s="197"/>
      <c r="Z54" s="197"/>
      <c r="AA54" s="197"/>
      <c r="AB54" s="197"/>
      <c r="AC54" s="197"/>
      <c r="AD54" s="197"/>
      <c r="AE54" s="197"/>
      <c r="AF54" s="197"/>
      <c r="AG54" s="197"/>
      <c r="AH54" s="197"/>
      <c r="AI54" s="197"/>
      <c r="AJ54" s="206"/>
      <c r="AK54" s="206"/>
      <c r="AL54" s="206"/>
      <c r="AM54" s="206"/>
      <c r="AN54" s="208"/>
    </row>
    <row r="55" spans="1:40" x14ac:dyDescent="0.3">
      <c r="A55" s="28" t="s">
        <v>86</v>
      </c>
      <c r="B55" s="29" t="s">
        <v>87</v>
      </c>
      <c r="C55" s="78">
        <v>0.4</v>
      </c>
      <c r="D55" s="32">
        <f>D6*0.25</f>
        <v>2729.2659090909092</v>
      </c>
      <c r="E55" s="32">
        <v>1</v>
      </c>
      <c r="F55" s="44">
        <v>0.87</v>
      </c>
      <c r="G55" s="32">
        <v>0.57999999999999996</v>
      </c>
      <c r="H55" s="32">
        <v>0.28000000000000003</v>
      </c>
      <c r="I55" s="32">
        <v>0.26</v>
      </c>
      <c r="J55" s="32">
        <v>0.25</v>
      </c>
      <c r="K55" s="32">
        <v>0.23</v>
      </c>
      <c r="L55" s="32">
        <v>0.22</v>
      </c>
      <c r="M55" s="32">
        <v>0.2</v>
      </c>
      <c r="N55" s="32">
        <v>0.19</v>
      </c>
      <c r="O55" s="32">
        <v>0.18</v>
      </c>
      <c r="P55" s="32">
        <v>0.17</v>
      </c>
      <c r="Q55" s="32">
        <v>0.16</v>
      </c>
      <c r="R55" s="32">
        <v>0.55000000000000004</v>
      </c>
      <c r="S55" s="32">
        <v>0.57999999999999996</v>
      </c>
      <c r="T55" s="32">
        <v>0.6</v>
      </c>
      <c r="U55" s="32">
        <v>0.63</v>
      </c>
      <c r="V55" s="32">
        <v>0.65</v>
      </c>
      <c r="W55" s="32">
        <v>0.67</v>
      </c>
      <c r="X55" s="34">
        <f>$C$55*$D$55*$E$55*$F$55*G55</f>
        <v>550.87503109090915</v>
      </c>
      <c r="Y55" s="103">
        <f t="shared" ref="Y55:AN55" si="45">$C$55*$D$55*$E$55*$F$55*H55</f>
        <v>265.93967018181826</v>
      </c>
      <c r="Z55" s="103">
        <f t="shared" si="45"/>
        <v>246.94397945454548</v>
      </c>
      <c r="AA55" s="103">
        <f t="shared" si="45"/>
        <v>237.44613409090911</v>
      </c>
      <c r="AB55" s="103">
        <f t="shared" si="45"/>
        <v>218.4504433636364</v>
      </c>
      <c r="AC55" s="103">
        <f t="shared" si="45"/>
        <v>208.95259800000002</v>
      </c>
      <c r="AD55" s="103">
        <f t="shared" si="45"/>
        <v>189.95690727272731</v>
      </c>
      <c r="AE55" s="103">
        <f t="shared" si="45"/>
        <v>180.45906190909093</v>
      </c>
      <c r="AF55" s="103">
        <f t="shared" si="45"/>
        <v>170.96121654545456</v>
      </c>
      <c r="AG55" s="103">
        <f t="shared" si="45"/>
        <v>161.46337118181822</v>
      </c>
      <c r="AH55" s="103">
        <f t="shared" si="45"/>
        <v>151.96552581818185</v>
      </c>
      <c r="AI55" s="103">
        <f t="shared" si="45"/>
        <v>522.38149500000009</v>
      </c>
      <c r="AJ55" s="103">
        <f t="shared" si="45"/>
        <v>550.87503109090915</v>
      </c>
      <c r="AK55" s="103">
        <f t="shared" si="45"/>
        <v>569.87072181818189</v>
      </c>
      <c r="AL55" s="103">
        <f t="shared" si="45"/>
        <v>598.36425790909095</v>
      </c>
      <c r="AM55" s="103">
        <f t="shared" si="45"/>
        <v>617.3599486363637</v>
      </c>
      <c r="AN55" s="103">
        <f t="shared" si="45"/>
        <v>636.35563936363644</v>
      </c>
    </row>
    <row r="56" spans="1:40" x14ac:dyDescent="0.3">
      <c r="A56" s="20"/>
      <c r="B56" s="21" t="s">
        <v>74</v>
      </c>
      <c r="C56" s="39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1"/>
      <c r="T56" s="41"/>
      <c r="U56" s="41"/>
      <c r="V56" s="40"/>
      <c r="W56" s="42"/>
      <c r="X56" s="39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1"/>
      <c r="AK56" s="41"/>
      <c r="AL56" s="41"/>
      <c r="AM56" s="41"/>
      <c r="AN56" s="43"/>
    </row>
    <row r="57" spans="1:40" x14ac:dyDescent="0.3">
      <c r="A57" s="24"/>
      <c r="B57" s="25"/>
      <c r="C57" s="26"/>
      <c r="D57" s="27"/>
      <c r="E57" s="27"/>
      <c r="F57" s="27"/>
      <c r="G57" s="27"/>
      <c r="H57" s="27"/>
      <c r="I57" s="78" t="s">
        <v>113</v>
      </c>
      <c r="J57" s="32" t="s">
        <v>77</v>
      </c>
      <c r="K57" s="58" t="s">
        <v>88</v>
      </c>
      <c r="L57" s="32"/>
      <c r="M57" s="32"/>
      <c r="N57" s="32"/>
      <c r="O57" s="32"/>
      <c r="P57" s="32"/>
      <c r="Q57" s="32"/>
      <c r="R57" s="32"/>
      <c r="S57" s="35"/>
      <c r="T57" s="35"/>
      <c r="U57" s="32"/>
      <c r="V57" s="56"/>
      <c r="W57" s="32"/>
      <c r="X57" s="211" t="s">
        <v>115</v>
      </c>
      <c r="Y57" s="197"/>
      <c r="Z57" s="197"/>
      <c r="AA57" s="197"/>
      <c r="AB57" s="197"/>
      <c r="AC57" s="197"/>
      <c r="AD57" s="197"/>
      <c r="AE57" s="197"/>
      <c r="AF57" s="197"/>
      <c r="AG57" s="197"/>
      <c r="AH57" s="197"/>
      <c r="AI57" s="197"/>
      <c r="AJ57" s="206"/>
      <c r="AK57" s="206"/>
      <c r="AL57" s="206"/>
      <c r="AM57" s="206"/>
      <c r="AN57" s="208"/>
    </row>
    <row r="58" spans="1:40" ht="15" thickBot="1" x14ac:dyDescent="0.35">
      <c r="A58" s="28" t="s">
        <v>80</v>
      </c>
      <c r="B58" s="29" t="s">
        <v>81</v>
      </c>
      <c r="C58" s="26"/>
      <c r="D58" s="27"/>
      <c r="E58" s="27"/>
      <c r="F58" s="27"/>
      <c r="G58" s="27"/>
      <c r="H58" s="27"/>
      <c r="I58" s="78">
        <v>0.5</v>
      </c>
      <c r="J58" s="32">
        <f>E53</f>
        <v>822.57126892818178</v>
      </c>
      <c r="K58" s="32">
        <v>55</v>
      </c>
      <c r="L58" s="32"/>
      <c r="M58" s="32"/>
      <c r="N58" s="32"/>
      <c r="O58" s="32"/>
      <c r="P58" s="32"/>
      <c r="Q58" s="32"/>
      <c r="R58" s="32"/>
      <c r="S58" s="35"/>
      <c r="T58" s="35"/>
      <c r="U58" s="35"/>
      <c r="V58" s="32"/>
      <c r="W58" s="45"/>
      <c r="X58" s="34">
        <f>$I$58*$J$58*$K$58</f>
        <v>22620.709895525</v>
      </c>
      <c r="Y58" s="61">
        <f t="shared" ref="Y58:AN58" si="46">$I$58*$J$58*$K$58</f>
        <v>22620.709895525</v>
      </c>
      <c r="Z58" s="61">
        <f t="shared" si="46"/>
        <v>22620.709895525</v>
      </c>
      <c r="AA58" s="61">
        <f t="shared" si="46"/>
        <v>22620.709895525</v>
      </c>
      <c r="AB58" s="61">
        <f t="shared" si="46"/>
        <v>22620.709895525</v>
      </c>
      <c r="AC58" s="61">
        <f t="shared" si="46"/>
        <v>22620.709895525</v>
      </c>
      <c r="AD58" s="61">
        <f t="shared" si="46"/>
        <v>22620.709895525</v>
      </c>
      <c r="AE58" s="61">
        <f t="shared" si="46"/>
        <v>22620.709895525</v>
      </c>
      <c r="AF58" s="61">
        <f t="shared" si="46"/>
        <v>22620.709895525</v>
      </c>
      <c r="AG58" s="61">
        <f t="shared" si="46"/>
        <v>22620.709895525</v>
      </c>
      <c r="AH58" s="61">
        <f t="shared" si="46"/>
        <v>22620.709895525</v>
      </c>
      <c r="AI58" s="61">
        <f t="shared" si="46"/>
        <v>22620.709895525</v>
      </c>
      <c r="AJ58" s="61">
        <f t="shared" si="46"/>
        <v>22620.709895525</v>
      </c>
      <c r="AK58" s="61">
        <f t="shared" si="46"/>
        <v>22620.709895525</v>
      </c>
      <c r="AL58" s="61">
        <f t="shared" si="46"/>
        <v>22620.709895525</v>
      </c>
      <c r="AM58" s="61">
        <f t="shared" si="46"/>
        <v>22620.709895525</v>
      </c>
      <c r="AN58" s="61">
        <f t="shared" si="46"/>
        <v>22620.709895525</v>
      </c>
    </row>
    <row r="59" spans="1:40" x14ac:dyDescent="0.3">
      <c r="A59" s="46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8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50"/>
    </row>
    <row r="60" spans="1:40" x14ac:dyDescent="0.3">
      <c r="A60" s="51"/>
      <c r="B60" s="128" t="s">
        <v>89</v>
      </c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52">
        <f>SUM(X15:X23,X25:X26,X31,X35:X42,X44)</f>
        <v>32947.233801871487</v>
      </c>
      <c r="Y60" s="52">
        <f t="shared" ref="Y60:AN60" si="47">SUM(Y15:Y23,Y25:Y26,Y31,Y35:Y42,Y44)</f>
        <v>56212.882820926519</v>
      </c>
      <c r="Z60" s="52">
        <f t="shared" si="47"/>
        <v>78225.501723846945</v>
      </c>
      <c r="AA60" s="52">
        <f t="shared" si="47"/>
        <v>114973.5462737542</v>
      </c>
      <c r="AB60" s="52">
        <f t="shared" si="47"/>
        <v>144384.35279603911</v>
      </c>
      <c r="AC60" s="52">
        <f t="shared" si="47"/>
        <v>170273.58932554084</v>
      </c>
      <c r="AD60" s="52">
        <f t="shared" si="47"/>
        <v>192834.60631657671</v>
      </c>
      <c r="AE60" s="52">
        <f t="shared" si="47"/>
        <v>210179.16112526756</v>
      </c>
      <c r="AF60" s="52">
        <f t="shared" si="47"/>
        <v>220124.21577905139</v>
      </c>
      <c r="AG60" s="52">
        <f t="shared" si="47"/>
        <v>227997.63114824548</v>
      </c>
      <c r="AH60" s="52">
        <f t="shared" si="47"/>
        <v>219486.21535891751</v>
      </c>
      <c r="AI60" s="52">
        <f t="shared" si="47"/>
        <v>209119.05690381391</v>
      </c>
      <c r="AJ60" s="52">
        <f t="shared" si="47"/>
        <v>185202.57371039089</v>
      </c>
      <c r="AK60" s="52">
        <f t="shared" si="47"/>
        <v>149313.15882749853</v>
      </c>
      <c r="AL60" s="52">
        <f t="shared" si="47"/>
        <v>124632.24940553933</v>
      </c>
      <c r="AM60" s="52">
        <f t="shared" si="47"/>
        <v>93770.302585389567</v>
      </c>
      <c r="AN60" s="129">
        <f t="shared" si="47"/>
        <v>76681.659495201966</v>
      </c>
    </row>
    <row r="61" spans="1:40" x14ac:dyDescent="0.3">
      <c r="A61" s="5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52"/>
      <c r="Y61" s="128"/>
      <c r="Z61" s="128"/>
      <c r="AA61" s="128"/>
      <c r="AB61" s="128"/>
      <c r="AC61" s="128"/>
      <c r="AD61" s="128"/>
      <c r="AE61" s="128"/>
      <c r="AF61" s="128"/>
      <c r="AG61" s="128"/>
      <c r="AH61" s="128"/>
      <c r="AI61" s="128"/>
      <c r="AJ61" s="128"/>
      <c r="AK61" s="128"/>
      <c r="AL61" s="128"/>
      <c r="AM61" s="128"/>
      <c r="AN61" s="53"/>
    </row>
    <row r="62" spans="1:40" x14ac:dyDescent="0.3">
      <c r="A62" s="51"/>
      <c r="B62" s="128" t="s">
        <v>90</v>
      </c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52">
        <f>SUM(X53,X55)</f>
        <v>27284.441271256816</v>
      </c>
      <c r="Y62" s="52">
        <f t="shared" ref="Y62:AN62" si="48">SUM(Y53,Y55)</f>
        <v>26999.505910347725</v>
      </c>
      <c r="Z62" s="52">
        <f t="shared" si="48"/>
        <v>26980.510219620453</v>
      </c>
      <c r="AA62" s="52">
        <f t="shared" si="48"/>
        <v>26971.012374256814</v>
      </c>
      <c r="AB62" s="52">
        <f t="shared" si="48"/>
        <v>26952.016683529542</v>
      </c>
      <c r="AC62" s="52">
        <f t="shared" si="48"/>
        <v>26942.518838165906</v>
      </c>
      <c r="AD62" s="52">
        <f t="shared" si="48"/>
        <v>26923.523147438635</v>
      </c>
      <c r="AE62" s="52">
        <f t="shared" si="48"/>
        <v>26914.025302074999</v>
      </c>
      <c r="AF62" s="52">
        <f t="shared" si="48"/>
        <v>26904.527456711359</v>
      </c>
      <c r="AG62" s="52">
        <f t="shared" si="48"/>
        <v>26895.029611347723</v>
      </c>
      <c r="AH62" s="52">
        <f t="shared" si="48"/>
        <v>26885.531765984088</v>
      </c>
      <c r="AI62" s="52">
        <f t="shared" si="48"/>
        <v>27255.947735165908</v>
      </c>
      <c r="AJ62" s="52">
        <f t="shared" si="48"/>
        <v>27284.441271256816</v>
      </c>
      <c r="AK62" s="52">
        <f t="shared" si="48"/>
        <v>27303.436961984087</v>
      </c>
      <c r="AL62" s="52">
        <f t="shared" si="48"/>
        <v>27331.930498074998</v>
      </c>
      <c r="AM62" s="52">
        <f t="shared" si="48"/>
        <v>27350.92618880227</v>
      </c>
      <c r="AN62" s="129">
        <f t="shared" si="48"/>
        <v>27369.921879529542</v>
      </c>
    </row>
    <row r="63" spans="1:40" x14ac:dyDescent="0.3">
      <c r="A63" s="5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52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53"/>
    </row>
    <row r="64" spans="1:40" x14ac:dyDescent="0.3">
      <c r="A64" s="51"/>
      <c r="B64" s="128" t="s">
        <v>91</v>
      </c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52">
        <f>X60+X62</f>
        <v>60231.675073128303</v>
      </c>
      <c r="Y64" s="52">
        <f t="shared" ref="Y64:AN64" si="49">Y60+Y62</f>
        <v>83212.388731274244</v>
      </c>
      <c r="Z64" s="52">
        <f t="shared" si="49"/>
        <v>105206.0119434674</v>
      </c>
      <c r="AA64" s="52">
        <f t="shared" si="49"/>
        <v>141944.55864801101</v>
      </c>
      <c r="AB64" s="52">
        <f t="shared" si="49"/>
        <v>171336.36947956865</v>
      </c>
      <c r="AC64" s="52">
        <f t="shared" si="49"/>
        <v>197216.10816370675</v>
      </c>
      <c r="AD64" s="52">
        <f t="shared" si="49"/>
        <v>219758.12946401534</v>
      </c>
      <c r="AE64" s="52">
        <f t="shared" si="49"/>
        <v>237093.18642734256</v>
      </c>
      <c r="AF64" s="52">
        <f t="shared" si="49"/>
        <v>247028.74323576275</v>
      </c>
      <c r="AG64" s="52">
        <f t="shared" si="49"/>
        <v>254892.66075959319</v>
      </c>
      <c r="AH64" s="52">
        <f t="shared" si="49"/>
        <v>246371.74712490159</v>
      </c>
      <c r="AI64" s="52">
        <f t="shared" si="49"/>
        <v>236375.00463897982</v>
      </c>
      <c r="AJ64" s="52">
        <f t="shared" si="49"/>
        <v>212487.01498164772</v>
      </c>
      <c r="AK64" s="52">
        <f t="shared" si="49"/>
        <v>176616.59578948261</v>
      </c>
      <c r="AL64" s="52">
        <f t="shared" si="49"/>
        <v>151964.17990361433</v>
      </c>
      <c r="AM64" s="52">
        <f t="shared" si="49"/>
        <v>121121.22877419184</v>
      </c>
      <c r="AN64" s="129">
        <f t="shared" si="49"/>
        <v>104051.58137473151</v>
      </c>
    </row>
    <row r="65" spans="1:40" x14ac:dyDescent="0.3">
      <c r="A65" s="5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52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53"/>
    </row>
    <row r="66" spans="1:40" x14ac:dyDescent="0.3">
      <c r="A66" s="51"/>
      <c r="B66" s="128" t="s">
        <v>92</v>
      </c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52">
        <f>X48</f>
        <v>19739.928233593451</v>
      </c>
      <c r="Y66" s="52">
        <f t="shared" ref="Y66:AN66" si="50">Y48</f>
        <v>19739.928233593451</v>
      </c>
      <c r="Z66" s="52">
        <f t="shared" si="50"/>
        <v>19739.928233593451</v>
      </c>
      <c r="AA66" s="52">
        <f t="shared" si="50"/>
        <v>24872.802850872617</v>
      </c>
      <c r="AB66" s="52">
        <f t="shared" si="50"/>
        <v>24872.802850872617</v>
      </c>
      <c r="AC66" s="52">
        <f t="shared" si="50"/>
        <v>24872.802850872617</v>
      </c>
      <c r="AD66" s="52">
        <f t="shared" si="50"/>
        <v>24872.802850872617</v>
      </c>
      <c r="AE66" s="52">
        <f t="shared" si="50"/>
        <v>24872.802850872617</v>
      </c>
      <c r="AF66" s="52">
        <f t="shared" si="50"/>
        <v>24872.802850872617</v>
      </c>
      <c r="AG66" s="52">
        <f t="shared" si="50"/>
        <v>30295.049499398599</v>
      </c>
      <c r="AH66" s="52">
        <f t="shared" si="50"/>
        <v>30295.049499398599</v>
      </c>
      <c r="AI66" s="52">
        <f t="shared" si="50"/>
        <v>30295.049499398599</v>
      </c>
      <c r="AJ66" s="52">
        <f t="shared" si="50"/>
        <v>24872.802850872617</v>
      </c>
      <c r="AK66" s="52">
        <f t="shared" si="50"/>
        <v>24872.802850872617</v>
      </c>
      <c r="AL66" s="52">
        <f t="shared" si="50"/>
        <v>24872.802850872617</v>
      </c>
      <c r="AM66" s="52">
        <f t="shared" si="50"/>
        <v>19739.928233593451</v>
      </c>
      <c r="AN66" s="129">
        <f t="shared" si="50"/>
        <v>19739.928233593451</v>
      </c>
    </row>
    <row r="67" spans="1:40" x14ac:dyDescent="0.3">
      <c r="A67" s="5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52"/>
      <c r="Y67" s="128"/>
      <c r="Z67" s="128"/>
      <c r="AA67" s="128"/>
      <c r="AB67" s="128"/>
      <c r="AC67" s="128"/>
      <c r="AD67" s="128"/>
      <c r="AE67" s="128"/>
      <c r="AF67" s="128"/>
      <c r="AG67" s="128"/>
      <c r="AH67" s="128"/>
      <c r="AI67" s="128"/>
      <c r="AJ67" s="128"/>
      <c r="AK67" s="128"/>
      <c r="AL67" s="128"/>
      <c r="AM67" s="128"/>
      <c r="AN67" s="53"/>
    </row>
    <row r="68" spans="1:40" x14ac:dyDescent="0.3">
      <c r="A68" s="51"/>
      <c r="B68" s="128" t="s">
        <v>93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52">
        <f>X58</f>
        <v>22620.709895525</v>
      </c>
      <c r="Y68" s="52">
        <f t="shared" ref="Y68:AN68" si="51">Y58</f>
        <v>22620.709895525</v>
      </c>
      <c r="Z68" s="52">
        <f t="shared" si="51"/>
        <v>22620.709895525</v>
      </c>
      <c r="AA68" s="52">
        <f t="shared" si="51"/>
        <v>22620.709895525</v>
      </c>
      <c r="AB68" s="52">
        <f t="shared" si="51"/>
        <v>22620.709895525</v>
      </c>
      <c r="AC68" s="52">
        <f t="shared" si="51"/>
        <v>22620.709895525</v>
      </c>
      <c r="AD68" s="52">
        <f t="shared" si="51"/>
        <v>22620.709895525</v>
      </c>
      <c r="AE68" s="52">
        <f t="shared" si="51"/>
        <v>22620.709895525</v>
      </c>
      <c r="AF68" s="52">
        <f t="shared" si="51"/>
        <v>22620.709895525</v>
      </c>
      <c r="AG68" s="52">
        <f t="shared" si="51"/>
        <v>22620.709895525</v>
      </c>
      <c r="AH68" s="52">
        <f t="shared" si="51"/>
        <v>22620.709895525</v>
      </c>
      <c r="AI68" s="52">
        <f t="shared" si="51"/>
        <v>22620.709895525</v>
      </c>
      <c r="AJ68" s="52">
        <f t="shared" si="51"/>
        <v>22620.709895525</v>
      </c>
      <c r="AK68" s="52">
        <f t="shared" si="51"/>
        <v>22620.709895525</v>
      </c>
      <c r="AL68" s="52">
        <f t="shared" si="51"/>
        <v>22620.709895525</v>
      </c>
      <c r="AM68" s="52">
        <f t="shared" si="51"/>
        <v>22620.709895525</v>
      </c>
      <c r="AN68" s="129">
        <f t="shared" si="51"/>
        <v>22620.709895525</v>
      </c>
    </row>
    <row r="69" spans="1:40" x14ac:dyDescent="0.3">
      <c r="A69" s="5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52"/>
      <c r="Y69" s="128"/>
      <c r="Z69" s="128"/>
      <c r="AA69" s="128"/>
      <c r="AB69" s="128"/>
      <c r="AC69" s="128"/>
      <c r="AD69" s="128"/>
      <c r="AE69" s="128"/>
      <c r="AF69" s="128"/>
      <c r="AG69" s="128"/>
      <c r="AH69" s="128"/>
      <c r="AI69" s="128"/>
      <c r="AJ69" s="128"/>
      <c r="AK69" s="128"/>
      <c r="AL69" s="128"/>
      <c r="AM69" s="128"/>
      <c r="AN69" s="53"/>
    </row>
    <row r="70" spans="1:40" x14ac:dyDescent="0.3">
      <c r="A70" s="51"/>
      <c r="B70" s="128" t="s">
        <v>94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52">
        <f>X66+X68</f>
        <v>42360.638129118452</v>
      </c>
      <c r="Y70" s="52">
        <f t="shared" ref="Y70:AN70" si="52">Y66+Y68</f>
        <v>42360.638129118452</v>
      </c>
      <c r="Z70" s="52">
        <f t="shared" si="52"/>
        <v>42360.638129118452</v>
      </c>
      <c r="AA70" s="52">
        <f t="shared" si="52"/>
        <v>47493.512746397617</v>
      </c>
      <c r="AB70" s="52">
        <f t="shared" si="52"/>
        <v>47493.512746397617</v>
      </c>
      <c r="AC70" s="52">
        <f t="shared" si="52"/>
        <v>47493.512746397617</v>
      </c>
      <c r="AD70" s="52">
        <f t="shared" si="52"/>
        <v>47493.512746397617</v>
      </c>
      <c r="AE70" s="52">
        <f t="shared" si="52"/>
        <v>47493.512746397617</v>
      </c>
      <c r="AF70" s="52">
        <f t="shared" si="52"/>
        <v>47493.512746397617</v>
      </c>
      <c r="AG70" s="52">
        <f t="shared" si="52"/>
        <v>52915.759394923603</v>
      </c>
      <c r="AH70" s="52">
        <f t="shared" si="52"/>
        <v>52915.759394923603</v>
      </c>
      <c r="AI70" s="52">
        <f t="shared" si="52"/>
        <v>52915.759394923603</v>
      </c>
      <c r="AJ70" s="52">
        <f t="shared" si="52"/>
        <v>47493.512746397617</v>
      </c>
      <c r="AK70" s="52">
        <f t="shared" si="52"/>
        <v>47493.512746397617</v>
      </c>
      <c r="AL70" s="52">
        <f t="shared" si="52"/>
        <v>47493.512746397617</v>
      </c>
      <c r="AM70" s="52">
        <f t="shared" si="52"/>
        <v>42360.638129118452</v>
      </c>
      <c r="AN70" s="129">
        <f t="shared" si="52"/>
        <v>42360.638129118452</v>
      </c>
    </row>
    <row r="71" spans="1:40" x14ac:dyDescent="0.3">
      <c r="A71" s="5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52"/>
      <c r="Y71" s="128"/>
      <c r="Z71" s="128"/>
      <c r="AA71" s="128"/>
      <c r="AB71" s="128"/>
      <c r="AC71" s="128"/>
      <c r="AD71" s="128"/>
      <c r="AE71" s="128"/>
      <c r="AF71" s="128"/>
      <c r="AG71" s="128"/>
      <c r="AH71" s="128"/>
      <c r="AI71" s="128"/>
      <c r="AJ71" s="128"/>
      <c r="AK71" s="128"/>
      <c r="AL71" s="128"/>
      <c r="AM71" s="128"/>
      <c r="AN71" s="53"/>
    </row>
    <row r="72" spans="1:40" x14ac:dyDescent="0.3">
      <c r="A72" s="51"/>
      <c r="B72" s="128" t="s">
        <v>95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52">
        <f>X64+X70</f>
        <v>102592.31320224676</v>
      </c>
      <c r="Y72" s="52">
        <f t="shared" ref="Y72:AN72" si="53">Y64+Y70</f>
        <v>125573.0268603927</v>
      </c>
      <c r="Z72" s="52">
        <f t="shared" si="53"/>
        <v>147566.65007258585</v>
      </c>
      <c r="AA72" s="52">
        <f t="shared" si="53"/>
        <v>189438.07139440862</v>
      </c>
      <c r="AB72" s="52">
        <f t="shared" si="53"/>
        <v>218829.88222596626</v>
      </c>
      <c r="AC72" s="52">
        <f t="shared" si="53"/>
        <v>244709.62091010436</v>
      </c>
      <c r="AD72" s="52">
        <f t="shared" si="53"/>
        <v>267251.64221041295</v>
      </c>
      <c r="AE72" s="52">
        <f t="shared" si="53"/>
        <v>284586.69917374017</v>
      </c>
      <c r="AF72" s="52">
        <f t="shared" si="53"/>
        <v>294522.25598216039</v>
      </c>
      <c r="AG72" s="52">
        <f t="shared" si="53"/>
        <v>307808.42015451682</v>
      </c>
      <c r="AH72" s="52">
        <f t="shared" si="53"/>
        <v>299287.5065198252</v>
      </c>
      <c r="AI72" s="52">
        <f t="shared" si="53"/>
        <v>289290.76403390343</v>
      </c>
      <c r="AJ72" s="52">
        <f t="shared" si="53"/>
        <v>259980.52772804533</v>
      </c>
      <c r="AK72" s="52">
        <f t="shared" si="53"/>
        <v>224110.10853588022</v>
      </c>
      <c r="AL72" s="52">
        <f t="shared" si="53"/>
        <v>199457.69265001194</v>
      </c>
      <c r="AM72" s="52">
        <f t="shared" si="53"/>
        <v>163481.86690331029</v>
      </c>
      <c r="AN72" s="129">
        <f t="shared" si="53"/>
        <v>146412.21950384998</v>
      </c>
    </row>
    <row r="73" spans="1:40" x14ac:dyDescent="0.3">
      <c r="A73" s="51"/>
      <c r="B73" s="128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52"/>
      <c r="Y73" s="128"/>
      <c r="Z73" s="128"/>
      <c r="AA73" s="128"/>
      <c r="AB73" s="128"/>
      <c r="AC73" s="128"/>
      <c r="AD73" s="128"/>
      <c r="AE73" s="128"/>
      <c r="AF73" s="128"/>
      <c r="AG73" s="128"/>
      <c r="AH73" s="128"/>
      <c r="AI73" s="128"/>
      <c r="AJ73" s="128"/>
      <c r="AK73" s="128"/>
      <c r="AL73" s="128"/>
      <c r="AM73" s="128"/>
      <c r="AN73" s="53"/>
    </row>
    <row r="74" spans="1:40" x14ac:dyDescent="0.3">
      <c r="A74" s="51"/>
      <c r="B74" s="128" t="s">
        <v>96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52">
        <f>X64/X72</f>
        <v>0.58709734865213303</v>
      </c>
      <c r="Y74" s="52">
        <f t="shared" ref="Y74:AN74" si="54">Y64/Y72</f>
        <v>0.66266132792822308</v>
      </c>
      <c r="Z74" s="52">
        <f t="shared" si="54"/>
        <v>0.71293894583713946</v>
      </c>
      <c r="AA74" s="52">
        <f t="shared" si="54"/>
        <v>0.74929267175911818</v>
      </c>
      <c r="AB74" s="52">
        <f t="shared" si="54"/>
        <v>0.78296605443787037</v>
      </c>
      <c r="AC74" s="52">
        <f t="shared" si="54"/>
        <v>0.80591889861230814</v>
      </c>
      <c r="AD74" s="52">
        <f t="shared" si="54"/>
        <v>0.82228916404934582</v>
      </c>
      <c r="AE74" s="52">
        <f t="shared" si="54"/>
        <v>0.83311408128247477</v>
      </c>
      <c r="AF74" s="52">
        <f t="shared" si="54"/>
        <v>0.83874389190718956</v>
      </c>
      <c r="AG74" s="52">
        <f t="shared" si="54"/>
        <v>0.82808865537739207</v>
      </c>
      <c r="AH74" s="52">
        <f t="shared" si="54"/>
        <v>0.82319422547824128</v>
      </c>
      <c r="AI74" s="52">
        <f t="shared" si="54"/>
        <v>0.81708451850636288</v>
      </c>
      <c r="AJ74" s="52">
        <f t="shared" si="54"/>
        <v>0.81731896168747464</v>
      </c>
      <c r="AK74" s="52">
        <f t="shared" si="54"/>
        <v>0.78807956028099524</v>
      </c>
      <c r="AL74" s="52">
        <f t="shared" si="54"/>
        <v>0.76188678353090955</v>
      </c>
      <c r="AM74" s="52">
        <f t="shared" si="54"/>
        <v>0.74088479088526538</v>
      </c>
      <c r="AN74" s="129">
        <f t="shared" si="54"/>
        <v>0.71067552781682564</v>
      </c>
    </row>
    <row r="75" spans="1:40" x14ac:dyDescent="0.3">
      <c r="A75" s="5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51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3"/>
    </row>
    <row r="76" spans="1:40" ht="15" thickBot="1" x14ac:dyDescent="0.35">
      <c r="A76" s="54"/>
      <c r="B76" s="55" t="s">
        <v>209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130">
        <f>IF(X72&gt;0,X72,0)</f>
        <v>102592.31320224676</v>
      </c>
      <c r="Y76" s="131">
        <f t="shared" ref="Y76:AN76" si="55">IF(Y72&gt;0,Y72,0)</f>
        <v>125573.0268603927</v>
      </c>
      <c r="Z76" s="131">
        <f t="shared" si="55"/>
        <v>147566.65007258585</v>
      </c>
      <c r="AA76" s="131">
        <f t="shared" si="55"/>
        <v>189438.07139440862</v>
      </c>
      <c r="AB76" s="131">
        <f t="shared" si="55"/>
        <v>218829.88222596626</v>
      </c>
      <c r="AC76" s="131">
        <f t="shared" si="55"/>
        <v>244709.62091010436</v>
      </c>
      <c r="AD76" s="131">
        <f t="shared" si="55"/>
        <v>267251.64221041295</v>
      </c>
      <c r="AE76" s="131">
        <f t="shared" si="55"/>
        <v>284586.69917374017</v>
      </c>
      <c r="AF76" s="131">
        <f t="shared" si="55"/>
        <v>294522.25598216039</v>
      </c>
      <c r="AG76" s="131">
        <f t="shared" si="55"/>
        <v>307808.42015451682</v>
      </c>
      <c r="AH76" s="131">
        <f t="shared" si="55"/>
        <v>299287.5065198252</v>
      </c>
      <c r="AI76" s="131">
        <f t="shared" si="55"/>
        <v>289290.76403390343</v>
      </c>
      <c r="AJ76" s="131">
        <f t="shared" si="55"/>
        <v>259980.52772804533</v>
      </c>
      <c r="AK76" s="131">
        <f t="shared" si="55"/>
        <v>224110.10853588022</v>
      </c>
      <c r="AL76" s="131">
        <f t="shared" si="55"/>
        <v>199457.69265001194</v>
      </c>
      <c r="AM76" s="131">
        <f t="shared" si="55"/>
        <v>163481.86690331029</v>
      </c>
      <c r="AN76" s="81">
        <f t="shared" si="55"/>
        <v>146412.21950384998</v>
      </c>
    </row>
    <row r="78" spans="1:40" ht="15" thickBot="1" x14ac:dyDescent="0.35"/>
    <row r="79" spans="1:40" x14ac:dyDescent="0.3">
      <c r="B79" s="209" t="s">
        <v>210</v>
      </c>
      <c r="C79" s="200">
        <f>SUM(X76:AN76)</f>
        <v>3764899.2680613613</v>
      </c>
      <c r="D79" s="201"/>
      <c r="E79" s="133" t="s">
        <v>211</v>
      </c>
    </row>
    <row r="80" spans="1:40" x14ac:dyDescent="0.3">
      <c r="B80" s="210"/>
      <c r="C80" s="202">
        <f>C79/1000</f>
        <v>3764.8992680613615</v>
      </c>
      <c r="D80" s="202"/>
      <c r="E80" s="136" t="s">
        <v>212</v>
      </c>
      <c r="N80" s="2"/>
      <c r="O80" s="132"/>
      <c r="P80" s="132"/>
      <c r="Q80" s="132"/>
      <c r="R80" s="132"/>
      <c r="S80" s="132"/>
      <c r="T80" s="132"/>
      <c r="U80" s="132"/>
    </row>
    <row r="81" spans="2:21" ht="15" thickBot="1" x14ac:dyDescent="0.35">
      <c r="B81" s="138" t="s">
        <v>222</v>
      </c>
      <c r="C81" s="193">
        <f>MAX(X76:AN76)/1000</f>
        <v>307.8084201545168</v>
      </c>
      <c r="D81" s="194"/>
      <c r="E81" s="137" t="s">
        <v>212</v>
      </c>
      <c r="N81" s="2"/>
      <c r="O81" s="132"/>
      <c r="P81" s="132"/>
      <c r="Q81" s="132"/>
      <c r="R81" s="132"/>
      <c r="S81" s="132"/>
      <c r="T81" s="132"/>
      <c r="U81" s="132"/>
    </row>
  </sheetData>
  <mergeCells count="42">
    <mergeCell ref="A6:C6"/>
    <mergeCell ref="D6:E6"/>
    <mergeCell ref="G54:W54"/>
    <mergeCell ref="G29:W29"/>
    <mergeCell ref="G12:W12"/>
    <mergeCell ref="A7:C7"/>
    <mergeCell ref="D7:E7"/>
    <mergeCell ref="A8:C8"/>
    <mergeCell ref="D8:E8"/>
    <mergeCell ref="B79:B80"/>
    <mergeCell ref="X29:AN29"/>
    <mergeCell ref="G33:W33"/>
    <mergeCell ref="X33:AN33"/>
    <mergeCell ref="X54:AN54"/>
    <mergeCell ref="X57:AN57"/>
    <mergeCell ref="G43:W43"/>
    <mergeCell ref="X43:AN43"/>
    <mergeCell ref="X47:AN47"/>
    <mergeCell ref="G52:W52"/>
    <mergeCell ref="X52:AN52"/>
    <mergeCell ref="G47:W47"/>
    <mergeCell ref="X12:AN12"/>
    <mergeCell ref="G14:W14"/>
    <mergeCell ref="X14:AN14"/>
    <mergeCell ref="G24:W24"/>
    <mergeCell ref="X24:AN24"/>
    <mergeCell ref="C81:D81"/>
    <mergeCell ref="G5:J5"/>
    <mergeCell ref="A5:C5"/>
    <mergeCell ref="D5:E5"/>
    <mergeCell ref="A1:Q1"/>
    <mergeCell ref="A2:C2"/>
    <mergeCell ref="D2:E2"/>
    <mergeCell ref="A4:C4"/>
    <mergeCell ref="D4:E4"/>
    <mergeCell ref="A3:C3"/>
    <mergeCell ref="D3:E3"/>
    <mergeCell ref="G2:J2"/>
    <mergeCell ref="G3:J3"/>
    <mergeCell ref="G4:J4"/>
    <mergeCell ref="C79:D79"/>
    <mergeCell ref="C80:D80"/>
  </mergeCells>
  <dataValidations xWindow="763" yWindow="342" count="22">
    <dataValidation allowBlank="1" showInputMessage="1" showErrorMessage="1" prompt=".mouser. com/ applications /lighting_calculations/" sqref="F55" xr:uid="{75553C73-BEA2-4DDE-A216-0E0A01C4C28D}"/>
    <dataValidation allowBlank="1" showInputMessage="1" showErrorMessage="1" prompt="7 persons per 1000 sq. ft (Table 5.3)" sqref="E53 J58" xr:uid="{80F034A6-111A-48B8-9B9C-7AB1F24153C1}"/>
    <dataValidation allowBlank="1" showInputMessage="1" showErrorMessage="1" prompt="Table 4.5" sqref="F53 K58" xr:uid="{53A4A673-86F4-4CC1-A07E-DAF7CAC4025B}"/>
    <dataValidation allowBlank="1" showInputMessage="1" showErrorMessage="1" prompt="Topic 4.2 (People)" sqref="G53:V53" xr:uid="{B79B1462-FD48-4FE4-9753-F1009D1E0CBB}"/>
    <dataValidation allowBlank="1" showInputMessage="1" showErrorMessage="1" prompt="(Tot. floor - Avg. floor) In Sq. m" sqref="D6:E6" xr:uid="{15DEF332-C67A-43FC-9A81-7C543EFD5512}"/>
    <dataValidation allowBlank="1" showInputMessage="1" showErrorMessage="1" prompt="0.25 W/m2 is assumed" sqref="D55" xr:uid="{7C54906F-E7EB-4EBE-8096-B0EA32C8C4E2}"/>
    <dataValidation allowBlank="1" showInputMessage="1" showErrorMessage="1" prompt="Min cfm = 5 (Table 5.3)" sqref="E44 F47" xr:uid="{92B1E7B0-1549-4D13-B028-2F77D2AC19E6}"/>
    <dataValidation allowBlank="1" showInputMessage="1" showErrorMessage="1" prompt="Diversity Factor = 0.5 for people (Table 1.1)" sqref="D52:D53 I57:I58" xr:uid="{69CB490A-6B46-40BE-9039-711D3DEE448D}"/>
    <dataValidation allowBlank="1" showInputMessage="1" showErrorMessage="1" prompt="Diversity Factor = 0.4 for lighting (Table 1.1)" sqref="C54:C55" xr:uid="{CECCE161-E500-4093-9827-0F53557596AA}"/>
    <dataValidation allowBlank="1" showInputMessage="1" showErrorMessage="1" prompt="(Tot. floor - Avg. floor) In Sq. ft" sqref="F6" xr:uid="{714DAD24-64E9-40F5-8C85-FEEC860D21E8}"/>
    <dataValidation allowBlank="1" showInputMessage="1" showErrorMessage="1" prompt="SI Units" sqref="E31 E24:E26" xr:uid="{8FF9797C-AEFF-499A-8275-D9304A0A5C8E}"/>
    <dataValidation allowBlank="1" showInputMessage="1" showErrorMessage="1" prompt="Btu/hr.ft2.F" sqref="E14:E23" xr:uid="{AB37897D-0EC8-47EB-9E3A-5CDA9E319AC2}"/>
    <dataValidation allowBlank="1" showInputMessage="1" showErrorMessage="1" prompt="ft2" sqref="F14:F23 D33 D35:D42" xr:uid="{D65D27F6-3925-4A97-903C-6C7090C50721}"/>
    <dataValidation allowBlank="1" showInputMessage="1" showErrorMessage="1" prompt="W/m²K" sqref="D31 D29 D24:D26" xr:uid="{58E296BD-6646-45ED-9294-7C2887A3A95B}"/>
    <dataValidation allowBlank="1" showInputMessage="1" showErrorMessage="1" prompt="Used the equation with watts" sqref="X52:AN52 X57:AN57" xr:uid="{19D73631-D0D9-4FB1-9DCE-E2A0BA5F5B02}"/>
    <dataValidation allowBlank="1" showInputMessage="1" showErrorMessage="1" prompt="Considered the average lighting wattage*area in wattage field. Therefore, Fraction in use at a given time is 1" sqref="E54:E55" xr:uid="{0E543D15-2BAF-4F17-B277-333103DEDC2C}"/>
    <dataValidation allowBlank="1" showInputMessage="1" showErrorMessage="1" prompt="table 4.2/ a = 0.45_x000a_table 4.3/ b = C" sqref="G54:W55" xr:uid="{234FED74-6F2E-45DA-994D-3B3953353254}"/>
    <dataValidation allowBlank="1" showInputMessage="1" showErrorMessage="1" prompt="0.293071 = BTU to Watt hour" sqref="X33:AN33 X14:AN14 X47:AN47" xr:uid="{3570DBC4-AB9D-4AF5-BCEE-8D68D2CF121D}"/>
    <dataValidation allowBlank="1" showInputMessage="1" showErrorMessage="1" prompt="0.293071 = BTU to Watt hour_x000a_1.8 = C difference to F difference" sqref="X43:AN43" xr:uid="{2C6B452C-82ED-4F5F-842C-D1CE94A415F6}"/>
    <dataValidation allowBlank="1" showInputMessage="1" showErrorMessage="1" prompt="mouser. com /applications/ lighting_calculations/" sqref="F54" xr:uid="{EBDD5178-9793-4AAA-986E-B14861617F37}"/>
    <dataValidation allowBlank="1" showInputMessage="1" showErrorMessage="1" prompt="https://ourworldindata.org/co2/country/sri-lanka" sqref="K2" xr:uid="{73CDDFCE-BD16-4F2E-9A70-C4E292064122}"/>
    <dataValidation allowBlank="1" showInputMessage="1" showErrorMessage="1" prompt="https://ceb.lk/commercial-tariff/en" sqref="K5" xr:uid="{30D92838-C9F8-4F39-8DCD-6F917CF5754A}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763" yWindow="342" count="2">
        <x14:dataValidation type="list" allowBlank="1" showInputMessage="1" showErrorMessage="1" prompt="Select the nearest city that has similar weather consition" xr:uid="{871E975B-4728-4FD3-9693-57DB710F0737}">
          <x14:formula1>
            <xm:f>City_Details!$A$2:$A$4</xm:f>
          </x14:formula1>
          <xm:sqref>D2:E2</xm:sqref>
        </x14:dataValidation>
        <x14:dataValidation type="list" allowBlank="1" showInputMessage="1" showErrorMessage="1" xr:uid="{9B4C56B8-49B2-4CD9-9554-CB022E9FD0EF}">
          <x14:formula1>
            <xm:f>Wall!$A$2:$A$3</xm:f>
          </x14:formula1>
          <xm:sqref>D3:E3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4C84D-48D9-4C39-A652-A76B383F6912}">
  <sheetPr codeName="Sheet15"/>
  <dimension ref="A1:T541"/>
  <sheetViews>
    <sheetView tabSelected="1" topLeftCell="H516" workbookViewId="0">
      <selection activeCell="H541" sqref="H54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</cols>
  <sheetData>
    <row r="1" spans="1:20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</row>
    <row r="2" spans="1:20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154</v>
      </c>
      <c r="G2" t="s">
        <v>219</v>
      </c>
      <c r="H2">
        <v>370.31425531664922</v>
      </c>
      <c r="I2">
        <v>53</v>
      </c>
      <c r="J2">
        <v>1360550.5617348952</v>
      </c>
      <c r="K2">
        <v>48799.350563636355</v>
      </c>
      <c r="L2">
        <v>244899101.11228111</v>
      </c>
      <c r="M2">
        <v>5574856.1022727257</v>
      </c>
      <c r="N2">
        <v>2040825842.6023426</v>
      </c>
      <c r="O2">
        <v>98792000</v>
      </c>
      <c r="P2">
        <v>23.837023468181812</v>
      </c>
      <c r="Q2">
        <v>20340.230897936679</v>
      </c>
      <c r="R2">
        <v>244947900.46284476</v>
      </c>
      <c r="S2">
        <v>2145.1926987046154</v>
      </c>
      <c r="T2">
        <v>20364.067921404861</v>
      </c>
    </row>
    <row r="3" spans="1:20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154</v>
      </c>
      <c r="G3" t="s">
        <v>220</v>
      </c>
      <c r="H3">
        <v>370.31425531664922</v>
      </c>
      <c r="I3">
        <v>27</v>
      </c>
      <c r="J3">
        <v>1360550.5617348952</v>
      </c>
      <c r="K3">
        <v>48799.350563636355</v>
      </c>
      <c r="L3">
        <v>244899101.11228111</v>
      </c>
      <c r="M3">
        <v>5574856.1022727257</v>
      </c>
      <c r="N3">
        <v>2040825842.6023426</v>
      </c>
      <c r="O3">
        <v>105300000</v>
      </c>
      <c r="P3">
        <v>23.837023468181812</v>
      </c>
      <c r="Q3">
        <v>20340.230897936679</v>
      </c>
      <c r="R3">
        <v>244947900.46284476</v>
      </c>
      <c r="S3">
        <v>2151.7006987046157</v>
      </c>
      <c r="T3">
        <v>20364.067921404861</v>
      </c>
    </row>
    <row r="4" spans="1:20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154</v>
      </c>
      <c r="G4" t="s">
        <v>218</v>
      </c>
      <c r="H4">
        <v>370.31425531664922</v>
      </c>
      <c r="I4">
        <v>27</v>
      </c>
      <c r="J4">
        <v>1360550.5617348952</v>
      </c>
      <c r="K4">
        <v>48799.350563636355</v>
      </c>
      <c r="L4">
        <v>244899101.11228111</v>
      </c>
      <c r="M4">
        <v>5574856.1022727257</v>
      </c>
      <c r="N4">
        <v>2040825842.6023426</v>
      </c>
      <c r="O4">
        <v>101147400</v>
      </c>
      <c r="P4">
        <v>23.837023468181812</v>
      </c>
      <c r="Q4">
        <v>20340.230897936679</v>
      </c>
      <c r="R4">
        <v>244947900.46284476</v>
      </c>
      <c r="S4">
        <v>2147.5480987046158</v>
      </c>
      <c r="T4">
        <v>20364.067921404861</v>
      </c>
    </row>
    <row r="5" spans="1:20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49618.130336363625</v>
      </c>
      <c r="L5">
        <v>242922513.12099546</v>
      </c>
      <c r="M5">
        <v>5602148.7613636348</v>
      </c>
      <c r="N5">
        <v>2024354276.0082955</v>
      </c>
      <c r="O5">
        <v>96928000</v>
      </c>
      <c r="P5">
        <v>23.564096877272721</v>
      </c>
      <c r="Q5">
        <v>20176.064284216009</v>
      </c>
      <c r="R5">
        <v>242972131.25133184</v>
      </c>
      <c r="S5">
        <v>2126.8844247696593</v>
      </c>
      <c r="T5">
        <v>20199.62838109328</v>
      </c>
    </row>
    <row r="6" spans="1:20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</row>
    <row r="7" spans="1:20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218</v>
      </c>
      <c r="H7">
        <v>365.1855776520278</v>
      </c>
      <c r="I7">
        <v>26</v>
      </c>
      <c r="J7">
        <v>1349569.5173388636</v>
      </c>
      <c r="K7">
        <v>49618.130336363625</v>
      </c>
      <c r="L7">
        <v>242922513.12099546</v>
      </c>
      <c r="M7">
        <v>5602148.7613636348</v>
      </c>
      <c r="N7">
        <v>2024354276.0082955</v>
      </c>
      <c r="O7">
        <v>97401200</v>
      </c>
      <c r="P7">
        <v>23.564096877272721</v>
      </c>
      <c r="Q7">
        <v>20176.064284216009</v>
      </c>
      <c r="R7">
        <v>242972131.25133184</v>
      </c>
      <c r="S7">
        <v>2127.3576247696592</v>
      </c>
      <c r="T7">
        <v>20199.62838109328</v>
      </c>
    </row>
    <row r="8" spans="1:20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280</v>
      </c>
      <c r="G8" t="s">
        <v>219</v>
      </c>
      <c r="H8">
        <v>372.91234451231838</v>
      </c>
      <c r="I8">
        <v>54</v>
      </c>
      <c r="J8">
        <v>1368380.9015725036</v>
      </c>
      <c r="K8">
        <v>50982.763290909075</v>
      </c>
      <c r="L8">
        <v>246308562.28305069</v>
      </c>
      <c r="M8">
        <v>5563939.0386363622</v>
      </c>
      <c r="N8">
        <v>2052571352.3587556</v>
      </c>
      <c r="O8">
        <v>100656000</v>
      </c>
      <c r="P8">
        <v>23.837023468181812</v>
      </c>
      <c r="Q8">
        <v>20457.294478508931</v>
      </c>
      <c r="R8">
        <v>246359545.0463416</v>
      </c>
      <c r="S8">
        <v>2158.7912913973923</v>
      </c>
      <c r="T8">
        <v>20481.131501977114</v>
      </c>
    </row>
    <row r="9" spans="1:20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280</v>
      </c>
      <c r="G9" t="s">
        <v>220</v>
      </c>
      <c r="H9">
        <v>372.91234451231838</v>
      </c>
      <c r="I9">
        <v>27</v>
      </c>
      <c r="J9">
        <v>1368380.9015725036</v>
      </c>
      <c r="K9">
        <v>50982.763290909075</v>
      </c>
      <c r="L9">
        <v>246308562.28305069</v>
      </c>
      <c r="M9">
        <v>5563939.0386363622</v>
      </c>
      <c r="N9">
        <v>2052571352.3587556</v>
      </c>
      <c r="O9">
        <v>105300000</v>
      </c>
      <c r="P9">
        <v>23.837023468181812</v>
      </c>
      <c r="Q9">
        <v>20457.294478508931</v>
      </c>
      <c r="R9">
        <v>246359545.0463416</v>
      </c>
      <c r="S9">
        <v>2163.4352913973921</v>
      </c>
      <c r="T9">
        <v>20481.131501977114</v>
      </c>
    </row>
    <row r="10" spans="1:20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280</v>
      </c>
      <c r="G10" t="s">
        <v>218</v>
      </c>
      <c r="H10">
        <v>372.91234451231838</v>
      </c>
      <c r="I10">
        <v>27</v>
      </c>
      <c r="J10">
        <v>1368380.9015725036</v>
      </c>
      <c r="K10">
        <v>50982.763290909075</v>
      </c>
      <c r="L10">
        <v>246308562.28305069</v>
      </c>
      <c r="M10">
        <v>5563939.0386363622</v>
      </c>
      <c r="N10">
        <v>2052571352.3587556</v>
      </c>
      <c r="O10">
        <v>101147400</v>
      </c>
      <c r="P10">
        <v>23.837023468181812</v>
      </c>
      <c r="Q10">
        <v>20457.294478508931</v>
      </c>
      <c r="R10">
        <v>246359545.0463416</v>
      </c>
      <c r="S10">
        <v>2159.2826913973922</v>
      </c>
      <c r="T10">
        <v>20481.131501977114</v>
      </c>
    </row>
    <row r="11" spans="1:20" x14ac:dyDescent="0.3">
      <c r="A11">
        <v>10</v>
      </c>
      <c r="B11" t="s">
        <v>139</v>
      </c>
      <c r="C11" t="s">
        <v>147</v>
      </c>
      <c r="D11" t="s">
        <v>151</v>
      </c>
      <c r="E11" t="s">
        <v>280</v>
      </c>
      <c r="F11" t="s">
        <v>154</v>
      </c>
      <c r="G11" t="s">
        <v>219</v>
      </c>
      <c r="H11">
        <v>392.15646121646745</v>
      </c>
      <c r="I11">
        <v>56</v>
      </c>
      <c r="J11">
        <v>1381693.8170459191</v>
      </c>
      <c r="K11">
        <v>59716.414199999999</v>
      </c>
      <c r="L11">
        <v>248704887.06826544</v>
      </c>
      <c r="M11">
        <v>6732064.8477272717</v>
      </c>
      <c r="N11">
        <v>2072540725.5688784</v>
      </c>
      <c r="O11">
        <v>104384000</v>
      </c>
      <c r="P11">
        <v>30.387261649999996</v>
      </c>
      <c r="Q11">
        <v>20656.322564836486</v>
      </c>
      <c r="R11">
        <v>248764603.48246545</v>
      </c>
      <c r="S11">
        <v>2183.6567904166059</v>
      </c>
      <c r="T11">
        <v>20686.709826486487</v>
      </c>
    </row>
    <row r="12" spans="1:20" x14ac:dyDescent="0.3">
      <c r="A12">
        <v>11</v>
      </c>
      <c r="B12" t="s">
        <v>139</v>
      </c>
      <c r="C12" t="s">
        <v>147</v>
      </c>
      <c r="D12" t="s">
        <v>151</v>
      </c>
      <c r="E12" t="s">
        <v>280</v>
      </c>
      <c r="F12" t="s">
        <v>154</v>
      </c>
      <c r="G12" t="s">
        <v>220</v>
      </c>
      <c r="H12">
        <v>392.15646121646745</v>
      </c>
      <c r="I12">
        <v>28</v>
      </c>
      <c r="J12">
        <v>1381693.8170459191</v>
      </c>
      <c r="K12">
        <v>59716.414199999999</v>
      </c>
      <c r="L12">
        <v>248704887.06826544</v>
      </c>
      <c r="M12">
        <v>6732064.8477272717</v>
      </c>
      <c r="N12">
        <v>2072540725.5688784</v>
      </c>
      <c r="O12">
        <v>109200000</v>
      </c>
      <c r="P12">
        <v>30.387261649999996</v>
      </c>
      <c r="Q12">
        <v>20656.322564836486</v>
      </c>
      <c r="R12">
        <v>248764603.48246545</v>
      </c>
      <c r="S12">
        <v>2188.4727904166061</v>
      </c>
      <c r="T12">
        <v>20686.709826486487</v>
      </c>
    </row>
    <row r="13" spans="1:20" x14ac:dyDescent="0.3">
      <c r="A13">
        <v>12</v>
      </c>
      <c r="B13" t="s">
        <v>139</v>
      </c>
      <c r="C13" t="s">
        <v>147</v>
      </c>
      <c r="D13" t="s">
        <v>151</v>
      </c>
      <c r="E13" t="s">
        <v>280</v>
      </c>
      <c r="F13" t="s">
        <v>154</v>
      </c>
      <c r="G13" t="s">
        <v>218</v>
      </c>
      <c r="H13">
        <v>392.15646121646745</v>
      </c>
      <c r="I13">
        <v>28</v>
      </c>
      <c r="J13">
        <v>1381693.8170459191</v>
      </c>
      <c r="K13">
        <v>59716.414199999999</v>
      </c>
      <c r="L13">
        <v>248704887.06826544</v>
      </c>
      <c r="M13">
        <v>6732064.8477272717</v>
      </c>
      <c r="N13">
        <v>2072540725.5688784</v>
      </c>
      <c r="O13">
        <v>104893600</v>
      </c>
      <c r="P13">
        <v>30.387261649999996</v>
      </c>
      <c r="Q13">
        <v>20656.322564836486</v>
      </c>
      <c r="R13">
        <v>248764603.48246545</v>
      </c>
      <c r="S13">
        <v>2184.1663904166057</v>
      </c>
      <c r="T13">
        <v>20686.709826486487</v>
      </c>
    </row>
    <row r="14" spans="1:20" x14ac:dyDescent="0.3">
      <c r="A14">
        <v>13</v>
      </c>
      <c r="B14" t="s">
        <v>139</v>
      </c>
      <c r="C14" t="s">
        <v>147</v>
      </c>
      <c r="D14" t="s">
        <v>151</v>
      </c>
      <c r="E14" t="s">
        <v>280</v>
      </c>
      <c r="F14" t="s">
        <v>155</v>
      </c>
      <c r="G14" t="s">
        <v>219</v>
      </c>
      <c r="H14">
        <v>387.02778355184603</v>
      </c>
      <c r="I14">
        <v>56</v>
      </c>
      <c r="J14">
        <v>1370712.7726498879</v>
      </c>
      <c r="K14">
        <v>60535.193972727269</v>
      </c>
      <c r="L14">
        <v>246728299.07697982</v>
      </c>
      <c r="M14">
        <v>6759357.5068181809</v>
      </c>
      <c r="N14">
        <v>2056069158.9748316</v>
      </c>
      <c r="O14">
        <v>104384000</v>
      </c>
      <c r="P14">
        <v>30.114335059090905</v>
      </c>
      <c r="Q14">
        <v>20492.155951115819</v>
      </c>
      <c r="R14">
        <v>246788834.27095255</v>
      </c>
      <c r="S14">
        <v>2167.2125164816498</v>
      </c>
      <c r="T14">
        <v>20522.270286174909</v>
      </c>
    </row>
    <row r="15" spans="1:20" x14ac:dyDescent="0.3">
      <c r="A15">
        <v>14</v>
      </c>
      <c r="B15" t="s">
        <v>139</v>
      </c>
      <c r="C15" t="s">
        <v>147</v>
      </c>
      <c r="D15" t="s">
        <v>151</v>
      </c>
      <c r="E15" t="s">
        <v>280</v>
      </c>
      <c r="F15" t="s">
        <v>155</v>
      </c>
      <c r="G15" t="s">
        <v>220</v>
      </c>
      <c r="H15">
        <v>387.02778355184603</v>
      </c>
      <c r="I15">
        <v>28</v>
      </c>
      <c r="J15">
        <v>1370712.7726498879</v>
      </c>
      <c r="K15">
        <v>60535.193972727269</v>
      </c>
      <c r="L15">
        <v>246728299.07697982</v>
      </c>
      <c r="M15">
        <v>6759357.5068181809</v>
      </c>
      <c r="N15">
        <v>2056069158.9748316</v>
      </c>
      <c r="O15">
        <v>109200000</v>
      </c>
      <c r="P15">
        <v>30.114335059090905</v>
      </c>
      <c r="Q15">
        <v>20492.155951115819</v>
      </c>
      <c r="R15">
        <v>246788834.27095255</v>
      </c>
      <c r="S15">
        <v>2172.0285164816501</v>
      </c>
      <c r="T15">
        <v>20522.270286174909</v>
      </c>
    </row>
    <row r="16" spans="1:20" x14ac:dyDescent="0.3">
      <c r="A16">
        <v>15</v>
      </c>
      <c r="B16" t="s">
        <v>139</v>
      </c>
      <c r="C16" t="s">
        <v>147</v>
      </c>
      <c r="D16" t="s">
        <v>151</v>
      </c>
      <c r="E16" t="s">
        <v>280</v>
      </c>
      <c r="F16" t="s">
        <v>155</v>
      </c>
      <c r="G16" t="s">
        <v>218</v>
      </c>
      <c r="H16">
        <v>387.02778355184603</v>
      </c>
      <c r="I16">
        <v>28</v>
      </c>
      <c r="J16">
        <v>1370712.7726498879</v>
      </c>
      <c r="K16">
        <v>60535.193972727269</v>
      </c>
      <c r="L16">
        <v>246728299.07697982</v>
      </c>
      <c r="M16">
        <v>6759357.5068181809</v>
      </c>
      <c r="N16">
        <v>2056069158.9748316</v>
      </c>
      <c r="O16">
        <v>104893600</v>
      </c>
      <c r="P16">
        <v>30.114335059090905</v>
      </c>
      <c r="Q16">
        <v>20492.155951115819</v>
      </c>
      <c r="R16">
        <v>246788834.27095255</v>
      </c>
      <c r="S16">
        <v>2167.7221164816497</v>
      </c>
      <c r="T16">
        <v>20522.270286174909</v>
      </c>
    </row>
    <row r="17" spans="1:20" x14ac:dyDescent="0.3">
      <c r="A17">
        <v>16</v>
      </c>
      <c r="B17" t="s">
        <v>139</v>
      </c>
      <c r="C17" t="s">
        <v>147</v>
      </c>
      <c r="D17" t="s">
        <v>151</v>
      </c>
      <c r="E17" t="s">
        <v>280</v>
      </c>
      <c r="F17" t="s">
        <v>280</v>
      </c>
      <c r="G17" t="s">
        <v>219</v>
      </c>
      <c r="H17">
        <v>394.7545504121365</v>
      </c>
      <c r="I17">
        <v>57</v>
      </c>
      <c r="J17">
        <v>1389524.1568835275</v>
      </c>
      <c r="K17">
        <v>61899.826927272719</v>
      </c>
      <c r="L17">
        <v>250114348.23903498</v>
      </c>
      <c r="M17">
        <v>6721147.7840909082</v>
      </c>
      <c r="N17">
        <v>2084286235.3252914</v>
      </c>
      <c r="O17">
        <v>106248000</v>
      </c>
      <c r="P17">
        <v>30.387261649999996</v>
      </c>
      <c r="Q17">
        <v>20773.386145408738</v>
      </c>
      <c r="R17">
        <v>250176248.06596226</v>
      </c>
      <c r="S17">
        <v>2197.2553831093828</v>
      </c>
      <c r="T17">
        <v>20803.773407058739</v>
      </c>
    </row>
    <row r="18" spans="1:20" x14ac:dyDescent="0.3">
      <c r="A18">
        <v>17</v>
      </c>
      <c r="B18" t="s">
        <v>139</v>
      </c>
      <c r="C18" t="s">
        <v>147</v>
      </c>
      <c r="D18" t="s">
        <v>151</v>
      </c>
      <c r="E18" t="s">
        <v>280</v>
      </c>
      <c r="F18" t="s">
        <v>280</v>
      </c>
      <c r="G18" t="s">
        <v>220</v>
      </c>
      <c r="H18">
        <v>394.7545504121365</v>
      </c>
      <c r="I18">
        <v>29</v>
      </c>
      <c r="J18">
        <v>1389524.1568835275</v>
      </c>
      <c r="K18">
        <v>61899.826927272719</v>
      </c>
      <c r="L18">
        <v>250114348.23903498</v>
      </c>
      <c r="M18">
        <v>6721147.7840909082</v>
      </c>
      <c r="N18">
        <v>2084286235.3252914</v>
      </c>
      <c r="O18">
        <v>113100000</v>
      </c>
      <c r="P18">
        <v>30.387261649999996</v>
      </c>
      <c r="Q18">
        <v>20773.386145408738</v>
      </c>
      <c r="R18">
        <v>250176248.06596226</v>
      </c>
      <c r="S18">
        <v>2204.1073831093827</v>
      </c>
      <c r="T18">
        <v>20803.773407058739</v>
      </c>
    </row>
    <row r="19" spans="1:20" x14ac:dyDescent="0.3">
      <c r="A19">
        <v>18</v>
      </c>
      <c r="B19" t="s">
        <v>139</v>
      </c>
      <c r="C19" t="s">
        <v>147</v>
      </c>
      <c r="D19" t="s">
        <v>151</v>
      </c>
      <c r="E19" t="s">
        <v>280</v>
      </c>
      <c r="F19" t="s">
        <v>280</v>
      </c>
      <c r="G19" t="s">
        <v>218</v>
      </c>
      <c r="H19">
        <v>394.7545504121365</v>
      </c>
      <c r="I19">
        <v>29</v>
      </c>
      <c r="J19">
        <v>1389524.1568835275</v>
      </c>
      <c r="K19">
        <v>61899.826927272719</v>
      </c>
      <c r="L19">
        <v>250114348.23903498</v>
      </c>
      <c r="M19">
        <v>6721147.7840909082</v>
      </c>
      <c r="N19">
        <v>2084286235.3252914</v>
      </c>
      <c r="O19">
        <v>108639800</v>
      </c>
      <c r="P19">
        <v>30.387261649999996</v>
      </c>
      <c r="Q19">
        <v>20773.386145408738</v>
      </c>
      <c r="R19">
        <v>250176248.06596226</v>
      </c>
      <c r="S19">
        <v>2199.6471831093827</v>
      </c>
      <c r="T19">
        <v>20803.773407058739</v>
      </c>
    </row>
    <row r="20" spans="1:20" x14ac:dyDescent="0.3">
      <c r="A20">
        <v>19</v>
      </c>
      <c r="B20" t="s">
        <v>139</v>
      </c>
      <c r="C20" t="s">
        <v>147</v>
      </c>
      <c r="D20" t="s">
        <v>280</v>
      </c>
      <c r="E20" t="s">
        <v>152</v>
      </c>
      <c r="F20" t="s">
        <v>154</v>
      </c>
      <c r="G20" t="s">
        <v>219</v>
      </c>
      <c r="H20">
        <v>370.77871765505932</v>
      </c>
      <c r="I20">
        <v>53</v>
      </c>
      <c r="J20">
        <v>1361000.1612784762</v>
      </c>
      <c r="K20">
        <v>48799.350563636355</v>
      </c>
      <c r="L20">
        <v>244980029.03012571</v>
      </c>
      <c r="M20">
        <v>5579461.1772727259</v>
      </c>
      <c r="N20">
        <v>2041500241.9177141</v>
      </c>
      <c r="O20">
        <v>98792000</v>
      </c>
      <c r="P20">
        <v>23.827813318181811</v>
      </c>
      <c r="Q20">
        <v>20346.952411113216</v>
      </c>
      <c r="R20">
        <v>245028828.38068935</v>
      </c>
      <c r="S20">
        <v>2145.871703094987</v>
      </c>
      <c r="T20">
        <v>20370.780224431397</v>
      </c>
    </row>
    <row r="21" spans="1:20" x14ac:dyDescent="0.3">
      <c r="A21">
        <v>20</v>
      </c>
      <c r="B21" t="s">
        <v>139</v>
      </c>
      <c r="C21" t="s">
        <v>147</v>
      </c>
      <c r="D21" t="s">
        <v>280</v>
      </c>
      <c r="E21" t="s">
        <v>152</v>
      </c>
      <c r="F21" t="s">
        <v>154</v>
      </c>
      <c r="G21" t="s">
        <v>220</v>
      </c>
      <c r="H21">
        <v>370.77871765505932</v>
      </c>
      <c r="I21">
        <v>27</v>
      </c>
      <c r="J21">
        <v>1361000.1612784762</v>
      </c>
      <c r="K21">
        <v>48799.350563636355</v>
      </c>
      <c r="L21">
        <v>244980029.03012571</v>
      </c>
      <c r="M21">
        <v>5579461.1772727259</v>
      </c>
      <c r="N21">
        <v>2041500241.9177141</v>
      </c>
      <c r="O21">
        <v>105300000</v>
      </c>
      <c r="P21">
        <v>23.827813318181811</v>
      </c>
      <c r="Q21">
        <v>20346.952411113216</v>
      </c>
      <c r="R21">
        <v>245028828.38068935</v>
      </c>
      <c r="S21">
        <v>2152.3797030949868</v>
      </c>
      <c r="T21">
        <v>20370.780224431397</v>
      </c>
    </row>
    <row r="22" spans="1:20" x14ac:dyDescent="0.3">
      <c r="A22">
        <v>21</v>
      </c>
      <c r="B22" t="s">
        <v>139</v>
      </c>
      <c r="C22" t="s">
        <v>147</v>
      </c>
      <c r="D22" t="s">
        <v>280</v>
      </c>
      <c r="E22" t="s">
        <v>152</v>
      </c>
      <c r="F22" t="s">
        <v>154</v>
      </c>
      <c r="G22" t="s">
        <v>218</v>
      </c>
      <c r="H22">
        <v>370.77871765505932</v>
      </c>
      <c r="I22">
        <v>27</v>
      </c>
      <c r="J22">
        <v>1361000.1612784762</v>
      </c>
      <c r="K22">
        <v>48799.350563636355</v>
      </c>
      <c r="L22">
        <v>244980029.03012571</v>
      </c>
      <c r="M22">
        <v>5579461.1772727259</v>
      </c>
      <c r="N22">
        <v>2041500241.9177141</v>
      </c>
      <c r="O22">
        <v>101147400</v>
      </c>
      <c r="P22">
        <v>23.827813318181811</v>
      </c>
      <c r="Q22">
        <v>20346.952411113216</v>
      </c>
      <c r="R22">
        <v>245028828.38068935</v>
      </c>
      <c r="S22">
        <v>2148.2271030949869</v>
      </c>
      <c r="T22">
        <v>20370.780224431397</v>
      </c>
    </row>
    <row r="23" spans="1:20" x14ac:dyDescent="0.3">
      <c r="A23">
        <v>22</v>
      </c>
      <c r="B23" t="s">
        <v>139</v>
      </c>
      <c r="C23" t="s">
        <v>147</v>
      </c>
      <c r="D23" t="s">
        <v>280</v>
      </c>
      <c r="E23" t="s">
        <v>152</v>
      </c>
      <c r="F23" t="s">
        <v>155</v>
      </c>
      <c r="G23" t="s">
        <v>219</v>
      </c>
      <c r="H23">
        <v>365.6500399904379</v>
      </c>
      <c r="I23">
        <v>52</v>
      </c>
      <c r="J23">
        <v>1350019.1168824448</v>
      </c>
      <c r="K23">
        <v>49618.130336363625</v>
      </c>
      <c r="L23">
        <v>243003441.03884009</v>
      </c>
      <c r="M23">
        <v>5606753.836363635</v>
      </c>
      <c r="N23">
        <v>2025028675.3236673</v>
      </c>
      <c r="O23">
        <v>96928000</v>
      </c>
      <c r="P23">
        <v>23.554886727272724</v>
      </c>
      <c r="Q23">
        <v>20182.785797392549</v>
      </c>
      <c r="R23">
        <v>243053059.16917646</v>
      </c>
      <c r="S23">
        <v>2127.5634291600309</v>
      </c>
      <c r="T23">
        <v>20206.340684119823</v>
      </c>
    </row>
    <row r="24" spans="1:20" x14ac:dyDescent="0.3">
      <c r="A24">
        <v>23</v>
      </c>
      <c r="B24" t="s">
        <v>139</v>
      </c>
      <c r="C24" t="s">
        <v>147</v>
      </c>
      <c r="D24" t="s">
        <v>280</v>
      </c>
      <c r="E24" t="s">
        <v>152</v>
      </c>
      <c r="F24" t="s">
        <v>155</v>
      </c>
      <c r="G24" t="s">
        <v>220</v>
      </c>
      <c r="H24">
        <v>365.6500399904379</v>
      </c>
      <c r="I24">
        <v>26</v>
      </c>
      <c r="J24">
        <v>1350019.1168824448</v>
      </c>
      <c r="K24">
        <v>49618.130336363625</v>
      </c>
      <c r="L24">
        <v>243003441.03884009</v>
      </c>
      <c r="M24">
        <v>5606753.836363635</v>
      </c>
      <c r="N24">
        <v>2025028675.3236673</v>
      </c>
      <c r="O24">
        <v>101400000</v>
      </c>
      <c r="P24">
        <v>23.554886727272724</v>
      </c>
      <c r="Q24">
        <v>20182.785797392549</v>
      </c>
      <c r="R24">
        <v>243053059.16917646</v>
      </c>
      <c r="S24">
        <v>2132.0354291600306</v>
      </c>
      <c r="T24">
        <v>20206.340684119823</v>
      </c>
    </row>
    <row r="25" spans="1:20" x14ac:dyDescent="0.3">
      <c r="A25">
        <v>24</v>
      </c>
      <c r="B25" t="s">
        <v>139</v>
      </c>
      <c r="C25" t="s">
        <v>147</v>
      </c>
      <c r="D25" t="s">
        <v>280</v>
      </c>
      <c r="E25" t="s">
        <v>152</v>
      </c>
      <c r="F25" t="s">
        <v>155</v>
      </c>
      <c r="G25" t="s">
        <v>218</v>
      </c>
      <c r="H25">
        <v>365.6500399904379</v>
      </c>
      <c r="I25">
        <v>26</v>
      </c>
      <c r="J25">
        <v>1350019.1168824448</v>
      </c>
      <c r="K25">
        <v>49618.130336363625</v>
      </c>
      <c r="L25">
        <v>243003441.03884009</v>
      </c>
      <c r="M25">
        <v>5606753.836363635</v>
      </c>
      <c r="N25">
        <v>2025028675.3236673</v>
      </c>
      <c r="O25">
        <v>97401200</v>
      </c>
      <c r="P25">
        <v>23.554886727272724</v>
      </c>
      <c r="Q25">
        <v>20182.785797392549</v>
      </c>
      <c r="R25">
        <v>243053059.16917646</v>
      </c>
      <c r="S25">
        <v>2128.0366291600308</v>
      </c>
      <c r="T25">
        <v>20206.340684119823</v>
      </c>
    </row>
    <row r="26" spans="1:20" x14ac:dyDescent="0.3">
      <c r="A26">
        <v>25</v>
      </c>
      <c r="B26" t="s">
        <v>139</v>
      </c>
      <c r="C26" t="s">
        <v>147</v>
      </c>
      <c r="D26" t="s">
        <v>280</v>
      </c>
      <c r="E26" t="s">
        <v>152</v>
      </c>
      <c r="F26" t="s">
        <v>280</v>
      </c>
      <c r="G26" t="s">
        <v>219</v>
      </c>
      <c r="H26">
        <v>373.37680685072837</v>
      </c>
      <c r="I26">
        <v>54</v>
      </c>
      <c r="J26">
        <v>1368830.5011160842</v>
      </c>
      <c r="K26">
        <v>50982.763290909075</v>
      </c>
      <c r="L26">
        <v>246389490.20089516</v>
      </c>
      <c r="M26">
        <v>5568544.1136363624</v>
      </c>
      <c r="N26">
        <v>2053245751.6741261</v>
      </c>
      <c r="O26">
        <v>100656000</v>
      </c>
      <c r="P26">
        <v>23.827813318181811</v>
      </c>
      <c r="Q26">
        <v>20464.015991685457</v>
      </c>
      <c r="R26">
        <v>246440472.96418607</v>
      </c>
      <c r="S26">
        <v>2159.4702957877626</v>
      </c>
      <c r="T26">
        <v>20487.843805003638</v>
      </c>
    </row>
    <row r="27" spans="1:20" x14ac:dyDescent="0.3">
      <c r="A27">
        <v>26</v>
      </c>
      <c r="B27" t="s">
        <v>139</v>
      </c>
      <c r="C27" t="s">
        <v>147</v>
      </c>
      <c r="D27" t="s">
        <v>280</v>
      </c>
      <c r="E27" t="s">
        <v>152</v>
      </c>
      <c r="F27" t="s">
        <v>280</v>
      </c>
      <c r="G27" t="s">
        <v>220</v>
      </c>
      <c r="H27">
        <v>373.37680685072837</v>
      </c>
      <c r="I27">
        <v>27</v>
      </c>
      <c r="J27">
        <v>1368830.5011160842</v>
      </c>
      <c r="K27">
        <v>50982.763290909075</v>
      </c>
      <c r="L27">
        <v>246389490.20089516</v>
      </c>
      <c r="M27">
        <v>5568544.1136363624</v>
      </c>
      <c r="N27">
        <v>2053245751.6741261</v>
      </c>
      <c r="O27">
        <v>105300000</v>
      </c>
      <c r="P27">
        <v>23.827813318181811</v>
      </c>
      <c r="Q27">
        <v>20464.015991685457</v>
      </c>
      <c r="R27">
        <v>246440472.96418607</v>
      </c>
      <c r="S27">
        <v>2164.1142957877628</v>
      </c>
      <c r="T27">
        <v>20487.843805003638</v>
      </c>
    </row>
    <row r="28" spans="1:20" x14ac:dyDescent="0.3">
      <c r="A28">
        <v>27</v>
      </c>
      <c r="B28" t="s">
        <v>139</v>
      </c>
      <c r="C28" t="s">
        <v>147</v>
      </c>
      <c r="D28" t="s">
        <v>280</v>
      </c>
      <c r="E28" t="s">
        <v>152</v>
      </c>
      <c r="F28" t="s">
        <v>280</v>
      </c>
      <c r="G28" t="s">
        <v>218</v>
      </c>
      <c r="H28">
        <v>373.37680685072837</v>
      </c>
      <c r="I28">
        <v>27</v>
      </c>
      <c r="J28">
        <v>1368830.5011160842</v>
      </c>
      <c r="K28">
        <v>50982.763290909075</v>
      </c>
      <c r="L28">
        <v>246389490.20089516</v>
      </c>
      <c r="M28">
        <v>5568544.1136363624</v>
      </c>
      <c r="N28">
        <v>2053245751.6741261</v>
      </c>
      <c r="O28">
        <v>101147400</v>
      </c>
      <c r="P28">
        <v>23.827813318181811</v>
      </c>
      <c r="Q28">
        <v>20464.015991685457</v>
      </c>
      <c r="R28">
        <v>246440472.96418607</v>
      </c>
      <c r="S28">
        <v>2159.9616957877624</v>
      </c>
      <c r="T28">
        <v>20487.843805003638</v>
      </c>
    </row>
    <row r="29" spans="1:20" x14ac:dyDescent="0.3">
      <c r="A29">
        <v>28</v>
      </c>
      <c r="B29" t="s">
        <v>139</v>
      </c>
      <c r="C29" t="s">
        <v>147</v>
      </c>
      <c r="D29" t="s">
        <v>280</v>
      </c>
      <c r="E29" t="s">
        <v>280</v>
      </c>
      <c r="F29" t="s">
        <v>154</v>
      </c>
      <c r="G29" t="s">
        <v>219</v>
      </c>
      <c r="H29">
        <v>392.62092355487738</v>
      </c>
      <c r="I29">
        <v>56</v>
      </c>
      <c r="J29">
        <v>1382143.4165895001</v>
      </c>
      <c r="K29">
        <v>59716.414199999999</v>
      </c>
      <c r="L29">
        <v>248785814.98611</v>
      </c>
      <c r="M29">
        <v>6736669.9227272719</v>
      </c>
      <c r="N29">
        <v>2073215124.8842499</v>
      </c>
      <c r="O29">
        <v>104384000</v>
      </c>
      <c r="P29">
        <v>30.378051499999998</v>
      </c>
      <c r="Q29">
        <v>20663.044078013027</v>
      </c>
      <c r="R29">
        <v>248845531.40031001</v>
      </c>
      <c r="S29">
        <v>2184.3357948069774</v>
      </c>
      <c r="T29">
        <v>20693.422129513026</v>
      </c>
    </row>
    <row r="30" spans="1:20" x14ac:dyDescent="0.3">
      <c r="A30">
        <v>29</v>
      </c>
      <c r="B30" t="s">
        <v>139</v>
      </c>
      <c r="C30" t="s">
        <v>147</v>
      </c>
      <c r="D30" t="s">
        <v>280</v>
      </c>
      <c r="E30" t="s">
        <v>280</v>
      </c>
      <c r="F30" t="s">
        <v>154</v>
      </c>
      <c r="G30" t="s">
        <v>220</v>
      </c>
      <c r="H30">
        <v>392.62092355487738</v>
      </c>
      <c r="I30">
        <v>28</v>
      </c>
      <c r="J30">
        <v>1382143.4165895001</v>
      </c>
      <c r="K30">
        <v>59716.414199999999</v>
      </c>
      <c r="L30">
        <v>248785814.98611</v>
      </c>
      <c r="M30">
        <v>6736669.9227272719</v>
      </c>
      <c r="N30">
        <v>2073215124.8842499</v>
      </c>
      <c r="O30">
        <v>109200000</v>
      </c>
      <c r="P30">
        <v>30.378051499999998</v>
      </c>
      <c r="Q30">
        <v>20663.044078013027</v>
      </c>
      <c r="R30">
        <v>248845531.40031001</v>
      </c>
      <c r="S30">
        <v>2189.1517948069773</v>
      </c>
      <c r="T30">
        <v>20693.422129513026</v>
      </c>
    </row>
    <row r="31" spans="1:20" x14ac:dyDescent="0.3">
      <c r="A31">
        <v>30</v>
      </c>
      <c r="B31" t="s">
        <v>139</v>
      </c>
      <c r="C31" t="s">
        <v>147</v>
      </c>
      <c r="D31" t="s">
        <v>280</v>
      </c>
      <c r="E31" t="s">
        <v>280</v>
      </c>
      <c r="F31" t="s">
        <v>154</v>
      </c>
      <c r="G31" t="s">
        <v>218</v>
      </c>
      <c r="H31">
        <v>392.62092355487738</v>
      </c>
      <c r="I31">
        <v>28</v>
      </c>
      <c r="J31">
        <v>1382143.4165895001</v>
      </c>
      <c r="K31">
        <v>59716.414199999999</v>
      </c>
      <c r="L31">
        <v>248785814.98611</v>
      </c>
      <c r="M31">
        <v>6736669.9227272719</v>
      </c>
      <c r="N31">
        <v>2073215124.8842499</v>
      </c>
      <c r="O31">
        <v>104893600</v>
      </c>
      <c r="P31">
        <v>30.378051499999998</v>
      </c>
      <c r="Q31">
        <v>20663.044078013027</v>
      </c>
      <c r="R31">
        <v>248845531.40031001</v>
      </c>
      <c r="S31">
        <v>2184.8453948069773</v>
      </c>
      <c r="T31">
        <v>20693.422129513026</v>
      </c>
    </row>
    <row r="32" spans="1:20" x14ac:dyDescent="0.3">
      <c r="A32">
        <v>31</v>
      </c>
      <c r="B32" t="s">
        <v>139</v>
      </c>
      <c r="C32" t="s">
        <v>147</v>
      </c>
      <c r="D32" t="s">
        <v>280</v>
      </c>
      <c r="E32" t="s">
        <v>280</v>
      </c>
      <c r="F32" t="s">
        <v>155</v>
      </c>
      <c r="G32" t="s">
        <v>219</v>
      </c>
      <c r="H32">
        <v>387.49224589025602</v>
      </c>
      <c r="I32">
        <v>56</v>
      </c>
      <c r="J32">
        <v>1371162.3721934685</v>
      </c>
      <c r="K32">
        <v>60535.193972727269</v>
      </c>
      <c r="L32">
        <v>246809226.99482435</v>
      </c>
      <c r="M32">
        <v>6763962.5818181811</v>
      </c>
      <c r="N32">
        <v>2056743558.2902029</v>
      </c>
      <c r="O32">
        <v>104384000</v>
      </c>
      <c r="P32">
        <v>30.105124909090907</v>
      </c>
      <c r="Q32">
        <v>20498.877464292356</v>
      </c>
      <c r="R32">
        <v>246869762.18879709</v>
      </c>
      <c r="S32">
        <v>2167.8915208720209</v>
      </c>
      <c r="T32">
        <v>20528.982589201449</v>
      </c>
    </row>
    <row r="33" spans="1:20" x14ac:dyDescent="0.3">
      <c r="A33">
        <v>32</v>
      </c>
      <c r="B33" t="s">
        <v>139</v>
      </c>
      <c r="C33" t="s">
        <v>147</v>
      </c>
      <c r="D33" t="s">
        <v>280</v>
      </c>
      <c r="E33" t="s">
        <v>280</v>
      </c>
      <c r="F33" t="s">
        <v>155</v>
      </c>
      <c r="G33" t="s">
        <v>220</v>
      </c>
      <c r="H33">
        <v>387.49224589025602</v>
      </c>
      <c r="I33">
        <v>28</v>
      </c>
      <c r="J33">
        <v>1371162.3721934685</v>
      </c>
      <c r="K33">
        <v>60535.193972727269</v>
      </c>
      <c r="L33">
        <v>246809226.99482435</v>
      </c>
      <c r="M33">
        <v>6763962.5818181811</v>
      </c>
      <c r="N33">
        <v>2056743558.2902029</v>
      </c>
      <c r="O33">
        <v>109200000</v>
      </c>
      <c r="P33">
        <v>30.105124909090907</v>
      </c>
      <c r="Q33">
        <v>20498.877464292356</v>
      </c>
      <c r="R33">
        <v>246869762.18879709</v>
      </c>
      <c r="S33">
        <v>2172.7075208720207</v>
      </c>
      <c r="T33">
        <v>20528.982589201449</v>
      </c>
    </row>
    <row r="34" spans="1:20" x14ac:dyDescent="0.3">
      <c r="A34">
        <v>33</v>
      </c>
      <c r="B34" t="s">
        <v>139</v>
      </c>
      <c r="C34" t="s">
        <v>147</v>
      </c>
      <c r="D34" t="s">
        <v>280</v>
      </c>
      <c r="E34" t="s">
        <v>280</v>
      </c>
      <c r="F34" t="s">
        <v>155</v>
      </c>
      <c r="G34" t="s">
        <v>218</v>
      </c>
      <c r="H34">
        <v>387.49224589025602</v>
      </c>
      <c r="I34">
        <v>28</v>
      </c>
      <c r="J34">
        <v>1371162.3721934685</v>
      </c>
      <c r="K34">
        <v>60535.193972727269</v>
      </c>
      <c r="L34">
        <v>246809226.99482435</v>
      </c>
      <c r="M34">
        <v>6763962.5818181811</v>
      </c>
      <c r="N34">
        <v>2056743558.2902029</v>
      </c>
      <c r="O34">
        <v>104893600</v>
      </c>
      <c r="P34">
        <v>30.105124909090907</v>
      </c>
      <c r="Q34">
        <v>20498.877464292356</v>
      </c>
      <c r="R34">
        <v>246869762.18879709</v>
      </c>
      <c r="S34">
        <v>2168.4011208720208</v>
      </c>
      <c r="T34">
        <v>20528.982589201449</v>
      </c>
    </row>
    <row r="35" spans="1:20" x14ac:dyDescent="0.3">
      <c r="A35">
        <v>34</v>
      </c>
      <c r="B35" t="s">
        <v>139</v>
      </c>
      <c r="C35" t="s">
        <v>147</v>
      </c>
      <c r="D35" t="s">
        <v>280</v>
      </c>
      <c r="E35" t="s">
        <v>280</v>
      </c>
      <c r="F35" t="s">
        <v>280</v>
      </c>
      <c r="G35" t="s">
        <v>219</v>
      </c>
      <c r="H35">
        <v>395.21901275054643</v>
      </c>
      <c r="I35">
        <v>57</v>
      </c>
      <c r="J35">
        <v>1389973.7564271083</v>
      </c>
      <c r="K35">
        <v>61899.826927272719</v>
      </c>
      <c r="L35">
        <v>250195276.15687951</v>
      </c>
      <c r="M35">
        <v>6725752.8590909084</v>
      </c>
      <c r="N35">
        <v>2084960634.6406624</v>
      </c>
      <c r="O35">
        <v>106248000</v>
      </c>
      <c r="P35">
        <v>30.378051499999998</v>
      </c>
      <c r="Q35">
        <v>20780.107658585268</v>
      </c>
      <c r="R35">
        <v>250257175.98380679</v>
      </c>
      <c r="S35">
        <v>2197.934387499753</v>
      </c>
      <c r="T35">
        <v>20810.485710085268</v>
      </c>
    </row>
    <row r="36" spans="1:20" x14ac:dyDescent="0.3">
      <c r="A36">
        <v>35</v>
      </c>
      <c r="B36" t="s">
        <v>139</v>
      </c>
      <c r="C36" t="s">
        <v>147</v>
      </c>
      <c r="D36" t="s">
        <v>280</v>
      </c>
      <c r="E36" t="s">
        <v>280</v>
      </c>
      <c r="F36" t="s">
        <v>280</v>
      </c>
      <c r="G36" t="s">
        <v>220</v>
      </c>
      <c r="H36">
        <v>395.21901275054643</v>
      </c>
      <c r="I36">
        <v>29</v>
      </c>
      <c r="J36">
        <v>1389973.7564271083</v>
      </c>
      <c r="K36">
        <v>61899.826927272719</v>
      </c>
      <c r="L36">
        <v>250195276.15687951</v>
      </c>
      <c r="M36">
        <v>6725752.8590909084</v>
      </c>
      <c r="N36">
        <v>2084960634.6406624</v>
      </c>
      <c r="O36">
        <v>113100000</v>
      </c>
      <c r="P36">
        <v>30.378051499999998</v>
      </c>
      <c r="Q36">
        <v>20780.107658585268</v>
      </c>
      <c r="R36">
        <v>250257175.98380679</v>
      </c>
      <c r="S36">
        <v>2204.7863874997529</v>
      </c>
      <c r="T36">
        <v>20810.485710085268</v>
      </c>
    </row>
    <row r="37" spans="1:20" x14ac:dyDescent="0.3">
      <c r="A37">
        <v>36</v>
      </c>
      <c r="B37" t="s">
        <v>139</v>
      </c>
      <c r="C37" t="s">
        <v>147</v>
      </c>
      <c r="D37" t="s">
        <v>280</v>
      </c>
      <c r="E37" t="s">
        <v>280</v>
      </c>
      <c r="F37" t="s">
        <v>280</v>
      </c>
      <c r="G37" t="s">
        <v>218</v>
      </c>
      <c r="H37">
        <v>395.21901275054643</v>
      </c>
      <c r="I37">
        <v>29</v>
      </c>
      <c r="J37">
        <v>1389973.7564271083</v>
      </c>
      <c r="K37">
        <v>61899.826927272719</v>
      </c>
      <c r="L37">
        <v>250195276.15687951</v>
      </c>
      <c r="M37">
        <v>6725752.8590909084</v>
      </c>
      <c r="N37">
        <v>2084960634.6406624</v>
      </c>
      <c r="O37">
        <v>108639800</v>
      </c>
      <c r="P37">
        <v>30.378051499999998</v>
      </c>
      <c r="Q37">
        <v>20780.107658585268</v>
      </c>
      <c r="R37">
        <v>250257175.98380679</v>
      </c>
      <c r="S37">
        <v>2200.3261874997529</v>
      </c>
      <c r="T37">
        <v>20810.485710085268</v>
      </c>
    </row>
    <row r="38" spans="1:20" x14ac:dyDescent="0.3">
      <c r="A38">
        <v>37</v>
      </c>
      <c r="B38" t="s">
        <v>139</v>
      </c>
      <c r="C38" t="s">
        <v>148</v>
      </c>
      <c r="D38" t="s">
        <v>151</v>
      </c>
      <c r="E38" t="s">
        <v>152</v>
      </c>
      <c r="F38" t="s">
        <v>154</v>
      </c>
      <c r="G38" t="s">
        <v>219</v>
      </c>
      <c r="H38">
        <v>418.70597281322699</v>
      </c>
      <c r="I38">
        <v>60</v>
      </c>
      <c r="J38">
        <v>1539309.5395681602</v>
      </c>
      <c r="K38">
        <v>47576.869763636365</v>
      </c>
      <c r="L38">
        <v>277075717.12226886</v>
      </c>
      <c r="M38">
        <v>5330359.9422727264</v>
      </c>
      <c r="N38">
        <v>2308964309.3522401</v>
      </c>
      <c r="O38">
        <v>111840000</v>
      </c>
      <c r="P38">
        <v>22.614542668181812</v>
      </c>
      <c r="Q38">
        <v>23012.677616543995</v>
      </c>
      <c r="R38">
        <v>277123293.99203247</v>
      </c>
      <c r="S38">
        <v>2426.1346692945126</v>
      </c>
      <c r="T38">
        <v>23035.292159212178</v>
      </c>
    </row>
    <row r="39" spans="1:20" x14ac:dyDescent="0.3">
      <c r="A39">
        <v>38</v>
      </c>
      <c r="B39" t="s">
        <v>139</v>
      </c>
      <c r="C39" t="s">
        <v>148</v>
      </c>
      <c r="D39" t="s">
        <v>151</v>
      </c>
      <c r="E39" t="s">
        <v>152</v>
      </c>
      <c r="F39" t="s">
        <v>154</v>
      </c>
      <c r="G39" t="s">
        <v>220</v>
      </c>
      <c r="H39">
        <v>418.70597281322699</v>
      </c>
      <c r="I39">
        <v>30</v>
      </c>
      <c r="J39">
        <v>1539309.5395681602</v>
      </c>
      <c r="K39">
        <v>47576.869763636365</v>
      </c>
      <c r="L39">
        <v>277075717.12226886</v>
      </c>
      <c r="M39">
        <v>5330359.9422727264</v>
      </c>
      <c r="N39">
        <v>2308964309.3522401</v>
      </c>
      <c r="O39">
        <v>117000000</v>
      </c>
      <c r="P39">
        <v>22.614542668181812</v>
      </c>
      <c r="Q39">
        <v>23012.677616543995</v>
      </c>
      <c r="R39">
        <v>277123293.99203247</v>
      </c>
      <c r="S39">
        <v>2431.2946692945129</v>
      </c>
      <c r="T39">
        <v>23035.292159212178</v>
      </c>
    </row>
    <row r="40" spans="1:20" x14ac:dyDescent="0.3">
      <c r="A40">
        <v>39</v>
      </c>
      <c r="B40" t="s">
        <v>139</v>
      </c>
      <c r="C40" t="s">
        <v>148</v>
      </c>
      <c r="D40" t="s">
        <v>151</v>
      </c>
      <c r="E40" t="s">
        <v>152</v>
      </c>
      <c r="F40" t="s">
        <v>154</v>
      </c>
      <c r="G40" t="s">
        <v>218</v>
      </c>
      <c r="H40">
        <v>418.70597281322699</v>
      </c>
      <c r="I40">
        <v>30</v>
      </c>
      <c r="J40">
        <v>1539309.5395681602</v>
      </c>
      <c r="K40">
        <v>47576.869763636365</v>
      </c>
      <c r="L40">
        <v>277075717.12226886</v>
      </c>
      <c r="M40">
        <v>5330359.9422727264</v>
      </c>
      <c r="N40">
        <v>2308964309.3522401</v>
      </c>
      <c r="O40">
        <v>112386000</v>
      </c>
      <c r="P40">
        <v>22.614542668181812</v>
      </c>
      <c r="Q40">
        <v>23012.677616543995</v>
      </c>
      <c r="R40">
        <v>277123293.99203247</v>
      </c>
      <c r="S40">
        <v>2426.6806692945129</v>
      </c>
      <c r="T40">
        <v>23035.292159212178</v>
      </c>
    </row>
    <row r="41" spans="1:20" x14ac:dyDescent="0.3">
      <c r="A41">
        <v>40</v>
      </c>
      <c r="B41" t="s">
        <v>139</v>
      </c>
      <c r="C41" t="s">
        <v>148</v>
      </c>
      <c r="D41" t="s">
        <v>151</v>
      </c>
      <c r="E41" t="s">
        <v>152</v>
      </c>
      <c r="F41" t="s">
        <v>155</v>
      </c>
      <c r="G41" t="s">
        <v>219</v>
      </c>
      <c r="H41">
        <v>413.57729514860557</v>
      </c>
      <c r="I41">
        <v>59</v>
      </c>
      <c r="J41">
        <v>1528328.4951721285</v>
      </c>
      <c r="K41">
        <v>48395.649536363635</v>
      </c>
      <c r="L41">
        <v>275099129.13098317</v>
      </c>
      <c r="M41">
        <v>5357652.6013636356</v>
      </c>
      <c r="N41">
        <v>2292492742.758193</v>
      </c>
      <c r="O41">
        <v>109976000</v>
      </c>
      <c r="P41">
        <v>22.341616077272725</v>
      </c>
      <c r="Q41">
        <v>22848.511002823325</v>
      </c>
      <c r="R41">
        <v>275147524.78051955</v>
      </c>
      <c r="S41">
        <v>2407.8263953595565</v>
      </c>
      <c r="T41">
        <v>22870.852618900597</v>
      </c>
    </row>
    <row r="42" spans="1:20" x14ac:dyDescent="0.3">
      <c r="A42">
        <v>41</v>
      </c>
      <c r="B42" t="s">
        <v>139</v>
      </c>
      <c r="C42" t="s">
        <v>148</v>
      </c>
      <c r="D42" t="s">
        <v>151</v>
      </c>
      <c r="E42" t="s">
        <v>152</v>
      </c>
      <c r="F42" t="s">
        <v>155</v>
      </c>
      <c r="G42" t="s">
        <v>220</v>
      </c>
      <c r="H42">
        <v>413.57729514860557</v>
      </c>
      <c r="I42">
        <v>30</v>
      </c>
      <c r="J42">
        <v>1528328.4951721285</v>
      </c>
      <c r="K42">
        <v>48395.649536363635</v>
      </c>
      <c r="L42">
        <v>275099129.13098317</v>
      </c>
      <c r="M42">
        <v>5357652.6013636356</v>
      </c>
      <c r="N42">
        <v>2292492742.758193</v>
      </c>
      <c r="O42">
        <v>117000000</v>
      </c>
      <c r="P42">
        <v>22.341616077272725</v>
      </c>
      <c r="Q42">
        <v>22848.511002823325</v>
      </c>
      <c r="R42">
        <v>275147524.78051955</v>
      </c>
      <c r="S42">
        <v>2414.8503953595568</v>
      </c>
      <c r="T42">
        <v>22870.852618900597</v>
      </c>
    </row>
    <row r="43" spans="1:20" x14ac:dyDescent="0.3">
      <c r="A43">
        <v>42</v>
      </c>
      <c r="B43" t="s">
        <v>139</v>
      </c>
      <c r="C43" t="s">
        <v>148</v>
      </c>
      <c r="D43" t="s">
        <v>151</v>
      </c>
      <c r="E43" t="s">
        <v>152</v>
      </c>
      <c r="F43" t="s">
        <v>155</v>
      </c>
      <c r="G43" t="s">
        <v>218</v>
      </c>
      <c r="H43">
        <v>413.57729514860557</v>
      </c>
      <c r="I43">
        <v>30</v>
      </c>
      <c r="J43">
        <v>1528328.4951721285</v>
      </c>
      <c r="K43">
        <v>48395.649536363635</v>
      </c>
      <c r="L43">
        <v>275099129.13098317</v>
      </c>
      <c r="M43">
        <v>5357652.6013636356</v>
      </c>
      <c r="N43">
        <v>2292492742.758193</v>
      </c>
      <c r="O43">
        <v>112386000</v>
      </c>
      <c r="P43">
        <v>22.341616077272725</v>
      </c>
      <c r="Q43">
        <v>22848.511002823325</v>
      </c>
      <c r="R43">
        <v>275147524.78051955</v>
      </c>
      <c r="S43">
        <v>2410.2363953595568</v>
      </c>
      <c r="T43">
        <v>22870.852618900597</v>
      </c>
    </row>
    <row r="44" spans="1:20" x14ac:dyDescent="0.3">
      <c r="A44">
        <v>43</v>
      </c>
      <c r="B44" t="s">
        <v>139</v>
      </c>
      <c r="C44" t="s">
        <v>148</v>
      </c>
      <c r="D44" t="s">
        <v>151</v>
      </c>
      <c r="E44" t="s">
        <v>152</v>
      </c>
      <c r="F44" t="s">
        <v>280</v>
      </c>
      <c r="G44" t="s">
        <v>219</v>
      </c>
      <c r="H44">
        <v>421.30406200889604</v>
      </c>
      <c r="I44">
        <v>60</v>
      </c>
      <c r="J44">
        <v>1547139.8794057681</v>
      </c>
      <c r="K44">
        <v>49760.282490909085</v>
      </c>
      <c r="L44">
        <v>278485178.29303831</v>
      </c>
      <c r="M44">
        <v>5319442.878636363</v>
      </c>
      <c r="N44">
        <v>2320709819.1086521</v>
      </c>
      <c r="O44">
        <v>111840000</v>
      </c>
      <c r="P44">
        <v>22.614542668181812</v>
      </c>
      <c r="Q44">
        <v>23129.741197116233</v>
      </c>
      <c r="R44">
        <v>278534938.57552922</v>
      </c>
      <c r="S44">
        <v>2437.8692619872886</v>
      </c>
      <c r="T44">
        <v>23152.355739784416</v>
      </c>
    </row>
    <row r="45" spans="1:20" x14ac:dyDescent="0.3">
      <c r="A45">
        <v>44</v>
      </c>
      <c r="B45" t="s">
        <v>139</v>
      </c>
      <c r="C45" t="s">
        <v>148</v>
      </c>
      <c r="D45" t="s">
        <v>151</v>
      </c>
      <c r="E45" t="s">
        <v>152</v>
      </c>
      <c r="F45" t="s">
        <v>280</v>
      </c>
      <c r="G45" t="s">
        <v>220</v>
      </c>
      <c r="H45">
        <v>421.30406200889604</v>
      </c>
      <c r="I45">
        <v>30</v>
      </c>
      <c r="J45">
        <v>1547139.8794057681</v>
      </c>
      <c r="K45">
        <v>49760.282490909085</v>
      </c>
      <c r="L45">
        <v>278485178.29303831</v>
      </c>
      <c r="M45">
        <v>5319442.878636363</v>
      </c>
      <c r="N45">
        <v>2320709819.1086521</v>
      </c>
      <c r="O45">
        <v>117000000</v>
      </c>
      <c r="P45">
        <v>22.614542668181812</v>
      </c>
      <c r="Q45">
        <v>23129.741197116233</v>
      </c>
      <c r="R45">
        <v>278534938.57552922</v>
      </c>
      <c r="S45">
        <v>2443.0292619872885</v>
      </c>
      <c r="T45">
        <v>23152.355739784416</v>
      </c>
    </row>
    <row r="46" spans="1:20" x14ac:dyDescent="0.3">
      <c r="A46">
        <v>45</v>
      </c>
      <c r="B46" t="s">
        <v>139</v>
      </c>
      <c r="C46" t="s">
        <v>148</v>
      </c>
      <c r="D46" t="s">
        <v>151</v>
      </c>
      <c r="E46" t="s">
        <v>152</v>
      </c>
      <c r="F46" t="s">
        <v>280</v>
      </c>
      <c r="G46" t="s">
        <v>218</v>
      </c>
      <c r="H46">
        <v>421.30406200889604</v>
      </c>
      <c r="I46">
        <v>30</v>
      </c>
      <c r="J46">
        <v>1547139.8794057681</v>
      </c>
      <c r="K46">
        <v>49760.282490909085</v>
      </c>
      <c r="L46">
        <v>278485178.29303831</v>
      </c>
      <c r="M46">
        <v>5319442.878636363</v>
      </c>
      <c r="N46">
        <v>2320709819.1086521</v>
      </c>
      <c r="O46">
        <v>112386000</v>
      </c>
      <c r="P46">
        <v>22.614542668181812</v>
      </c>
      <c r="Q46">
        <v>23129.741197116233</v>
      </c>
      <c r="R46">
        <v>278534938.57552922</v>
      </c>
      <c r="S46">
        <v>2438.4152619872884</v>
      </c>
      <c r="T46">
        <v>23152.355739784416</v>
      </c>
    </row>
    <row r="47" spans="1:20" x14ac:dyDescent="0.3">
      <c r="A47">
        <v>46</v>
      </c>
      <c r="B47" t="s">
        <v>139</v>
      </c>
      <c r="C47" t="s">
        <v>148</v>
      </c>
      <c r="D47" t="s">
        <v>151</v>
      </c>
      <c r="E47" t="s">
        <v>280</v>
      </c>
      <c r="F47" t="s">
        <v>154</v>
      </c>
      <c r="G47" t="s">
        <v>219</v>
      </c>
      <c r="H47">
        <v>440.54817871304522</v>
      </c>
      <c r="I47">
        <v>63</v>
      </c>
      <c r="J47">
        <v>1560452.7948791841</v>
      </c>
      <c r="K47">
        <v>58493.933399999994</v>
      </c>
      <c r="L47">
        <v>280881503.07825315</v>
      </c>
      <c r="M47">
        <v>6487568.6877272716</v>
      </c>
      <c r="N47">
        <v>2340679192.3187761</v>
      </c>
      <c r="O47">
        <v>117432000</v>
      </c>
      <c r="P47">
        <v>29.164780849999996</v>
      </c>
      <c r="Q47">
        <v>23328.769283443802</v>
      </c>
      <c r="R47">
        <v>280939997.01165313</v>
      </c>
      <c r="S47">
        <v>2464.5987610065035</v>
      </c>
      <c r="T47">
        <v>23357.9340642938</v>
      </c>
    </row>
    <row r="48" spans="1:20" x14ac:dyDescent="0.3">
      <c r="A48">
        <v>47</v>
      </c>
      <c r="B48" t="s">
        <v>139</v>
      </c>
      <c r="C48" t="s">
        <v>148</v>
      </c>
      <c r="D48" t="s">
        <v>151</v>
      </c>
      <c r="E48" t="s">
        <v>280</v>
      </c>
      <c r="F48" t="s">
        <v>154</v>
      </c>
      <c r="G48" t="s">
        <v>220</v>
      </c>
      <c r="H48">
        <v>440.54817871304522</v>
      </c>
      <c r="I48">
        <v>32</v>
      </c>
      <c r="J48">
        <v>1560452.7948791841</v>
      </c>
      <c r="K48">
        <v>58493.933399999994</v>
      </c>
      <c r="L48">
        <v>280881503.07825315</v>
      </c>
      <c r="M48">
        <v>6487568.6877272716</v>
      </c>
      <c r="N48">
        <v>2340679192.3187761</v>
      </c>
      <c r="O48">
        <v>124800000</v>
      </c>
      <c r="P48">
        <v>29.164780849999996</v>
      </c>
      <c r="Q48">
        <v>23328.769283443802</v>
      </c>
      <c r="R48">
        <v>280939997.01165313</v>
      </c>
      <c r="S48">
        <v>2471.9667610065035</v>
      </c>
      <c r="T48">
        <v>23357.9340642938</v>
      </c>
    </row>
    <row r="49" spans="1:20" x14ac:dyDescent="0.3">
      <c r="A49">
        <v>48</v>
      </c>
      <c r="B49" t="s">
        <v>139</v>
      </c>
      <c r="C49" t="s">
        <v>148</v>
      </c>
      <c r="D49" t="s">
        <v>151</v>
      </c>
      <c r="E49" t="s">
        <v>280</v>
      </c>
      <c r="F49" t="s">
        <v>154</v>
      </c>
      <c r="G49" t="s">
        <v>218</v>
      </c>
      <c r="H49">
        <v>440.54817871304522</v>
      </c>
      <c r="I49">
        <v>32</v>
      </c>
      <c r="J49">
        <v>1560452.7948791841</v>
      </c>
      <c r="K49">
        <v>58493.933399999994</v>
      </c>
      <c r="L49">
        <v>280881503.07825315</v>
      </c>
      <c r="M49">
        <v>6487568.6877272716</v>
      </c>
      <c r="N49">
        <v>2340679192.3187761</v>
      </c>
      <c r="O49">
        <v>119878400</v>
      </c>
      <c r="P49">
        <v>29.164780849999996</v>
      </c>
      <c r="Q49">
        <v>23328.769283443802</v>
      </c>
      <c r="R49">
        <v>280939997.01165313</v>
      </c>
      <c r="S49">
        <v>2467.0451610065038</v>
      </c>
      <c r="T49">
        <v>23357.9340642938</v>
      </c>
    </row>
    <row r="50" spans="1:20" x14ac:dyDescent="0.3">
      <c r="A50">
        <v>49</v>
      </c>
      <c r="B50" t="s">
        <v>139</v>
      </c>
      <c r="C50" t="s">
        <v>148</v>
      </c>
      <c r="D50" t="s">
        <v>151</v>
      </c>
      <c r="E50" t="s">
        <v>280</v>
      </c>
      <c r="F50" t="s">
        <v>155</v>
      </c>
      <c r="G50" t="s">
        <v>219</v>
      </c>
      <c r="H50">
        <v>435.4195010484238</v>
      </c>
      <c r="I50">
        <v>62</v>
      </c>
      <c r="J50">
        <v>1549471.7504831527</v>
      </c>
      <c r="K50">
        <v>59312.713172727264</v>
      </c>
      <c r="L50">
        <v>278904915.08696747</v>
      </c>
      <c r="M50">
        <v>6514861.3468181808</v>
      </c>
      <c r="N50">
        <v>2324207625.7247291</v>
      </c>
      <c r="O50">
        <v>115568000</v>
      </c>
      <c r="P50">
        <v>28.891854259090906</v>
      </c>
      <c r="Q50">
        <v>23164.602669723132</v>
      </c>
      <c r="R50">
        <v>278964227.8001402</v>
      </c>
      <c r="S50">
        <v>2446.290487071547</v>
      </c>
      <c r="T50">
        <v>23193.494523982223</v>
      </c>
    </row>
    <row r="51" spans="1:20" x14ac:dyDescent="0.3">
      <c r="A51">
        <v>50</v>
      </c>
      <c r="B51" t="s">
        <v>139</v>
      </c>
      <c r="C51" t="s">
        <v>148</v>
      </c>
      <c r="D51" t="s">
        <v>151</v>
      </c>
      <c r="E51" t="s">
        <v>280</v>
      </c>
      <c r="F51" t="s">
        <v>155</v>
      </c>
      <c r="G51" t="s">
        <v>220</v>
      </c>
      <c r="H51">
        <v>435.4195010484238</v>
      </c>
      <c r="I51">
        <v>31</v>
      </c>
      <c r="J51">
        <v>1549471.7504831527</v>
      </c>
      <c r="K51">
        <v>59312.713172727264</v>
      </c>
      <c r="L51">
        <v>278904915.08696747</v>
      </c>
      <c r="M51">
        <v>6514861.3468181808</v>
      </c>
      <c r="N51">
        <v>2324207625.7247291</v>
      </c>
      <c r="O51">
        <v>120900000</v>
      </c>
      <c r="P51">
        <v>28.891854259090906</v>
      </c>
      <c r="Q51">
        <v>23164.602669723132</v>
      </c>
      <c r="R51">
        <v>278964227.8001402</v>
      </c>
      <c r="S51">
        <v>2451.6224870715469</v>
      </c>
      <c r="T51">
        <v>23193.494523982223</v>
      </c>
    </row>
    <row r="52" spans="1:20" x14ac:dyDescent="0.3">
      <c r="A52">
        <v>51</v>
      </c>
      <c r="B52" t="s">
        <v>139</v>
      </c>
      <c r="C52" t="s">
        <v>148</v>
      </c>
      <c r="D52" t="s">
        <v>151</v>
      </c>
      <c r="E52" t="s">
        <v>280</v>
      </c>
      <c r="F52" t="s">
        <v>155</v>
      </c>
      <c r="G52" t="s">
        <v>218</v>
      </c>
      <c r="H52">
        <v>435.4195010484238</v>
      </c>
      <c r="I52">
        <v>31</v>
      </c>
      <c r="J52">
        <v>1549471.7504831527</v>
      </c>
      <c r="K52">
        <v>59312.713172727264</v>
      </c>
      <c r="L52">
        <v>278904915.08696747</v>
      </c>
      <c r="M52">
        <v>6514861.3468181808</v>
      </c>
      <c r="N52">
        <v>2324207625.7247291</v>
      </c>
      <c r="O52">
        <v>116132200</v>
      </c>
      <c r="P52">
        <v>28.891854259090906</v>
      </c>
      <c r="Q52">
        <v>23164.602669723132</v>
      </c>
      <c r="R52">
        <v>278964227.8001402</v>
      </c>
      <c r="S52">
        <v>2446.8546870715472</v>
      </c>
      <c r="T52">
        <v>23193.494523982223</v>
      </c>
    </row>
    <row r="53" spans="1:20" x14ac:dyDescent="0.3">
      <c r="A53">
        <v>52</v>
      </c>
      <c r="B53" t="s">
        <v>139</v>
      </c>
      <c r="C53" t="s">
        <v>148</v>
      </c>
      <c r="D53" t="s">
        <v>151</v>
      </c>
      <c r="E53" t="s">
        <v>280</v>
      </c>
      <c r="F53" t="s">
        <v>280</v>
      </c>
      <c r="G53" t="s">
        <v>219</v>
      </c>
      <c r="H53">
        <v>443.14626790871426</v>
      </c>
      <c r="I53">
        <v>64</v>
      </c>
      <c r="J53">
        <v>1568283.134716792</v>
      </c>
      <c r="K53">
        <v>60677.346127272715</v>
      </c>
      <c r="L53">
        <v>282290964.2490226</v>
      </c>
      <c r="M53">
        <v>6476651.6240909081</v>
      </c>
      <c r="N53">
        <v>2352424702.0751882</v>
      </c>
      <c r="O53">
        <v>119296000</v>
      </c>
      <c r="P53">
        <v>29.164780849999996</v>
      </c>
      <c r="Q53">
        <v>23445.83286401604</v>
      </c>
      <c r="R53">
        <v>282351641.59514987</v>
      </c>
      <c r="S53">
        <v>2478.1973536992787</v>
      </c>
      <c r="T53">
        <v>23474.997644866038</v>
      </c>
    </row>
    <row r="54" spans="1:20" x14ac:dyDescent="0.3">
      <c r="A54">
        <v>53</v>
      </c>
      <c r="B54" t="s">
        <v>139</v>
      </c>
      <c r="C54" t="s">
        <v>148</v>
      </c>
      <c r="D54" t="s">
        <v>151</v>
      </c>
      <c r="E54" t="s">
        <v>280</v>
      </c>
      <c r="F54" t="s">
        <v>280</v>
      </c>
      <c r="G54" t="s">
        <v>220</v>
      </c>
      <c r="H54">
        <v>443.14626790871426</v>
      </c>
      <c r="I54">
        <v>32</v>
      </c>
      <c r="J54">
        <v>1568283.134716792</v>
      </c>
      <c r="K54">
        <v>60677.346127272715</v>
      </c>
      <c r="L54">
        <v>282290964.2490226</v>
      </c>
      <c r="M54">
        <v>6476651.6240909081</v>
      </c>
      <c r="N54">
        <v>2352424702.0751882</v>
      </c>
      <c r="O54">
        <v>124800000</v>
      </c>
      <c r="P54">
        <v>29.164780849999996</v>
      </c>
      <c r="Q54">
        <v>23445.83286401604</v>
      </c>
      <c r="R54">
        <v>282351641.59514987</v>
      </c>
      <c r="S54">
        <v>2483.701353699279</v>
      </c>
      <c r="T54">
        <v>23474.997644866038</v>
      </c>
    </row>
    <row r="55" spans="1:20" x14ac:dyDescent="0.3">
      <c r="A55">
        <v>54</v>
      </c>
      <c r="B55" t="s">
        <v>139</v>
      </c>
      <c r="C55" t="s">
        <v>148</v>
      </c>
      <c r="D55" t="s">
        <v>151</v>
      </c>
      <c r="E55" t="s">
        <v>280</v>
      </c>
      <c r="F55" t="s">
        <v>280</v>
      </c>
      <c r="G55" t="s">
        <v>218</v>
      </c>
      <c r="H55">
        <v>443.14626790871426</v>
      </c>
      <c r="I55">
        <v>32</v>
      </c>
      <c r="J55">
        <v>1568283.134716792</v>
      </c>
      <c r="K55">
        <v>60677.346127272715</v>
      </c>
      <c r="L55">
        <v>282290964.2490226</v>
      </c>
      <c r="M55">
        <v>6476651.6240909081</v>
      </c>
      <c r="N55">
        <v>2352424702.0751882</v>
      </c>
      <c r="O55">
        <v>119878400</v>
      </c>
      <c r="P55">
        <v>29.164780849999996</v>
      </c>
      <c r="Q55">
        <v>23445.83286401604</v>
      </c>
      <c r="R55">
        <v>282351641.59514987</v>
      </c>
      <c r="S55">
        <v>2478.7797536992789</v>
      </c>
      <c r="T55">
        <v>23474.997644866038</v>
      </c>
    </row>
    <row r="56" spans="1:20" x14ac:dyDescent="0.3">
      <c r="A56">
        <v>55</v>
      </c>
      <c r="B56" t="s">
        <v>139</v>
      </c>
      <c r="C56" t="s">
        <v>148</v>
      </c>
      <c r="D56" t="s">
        <v>280</v>
      </c>
      <c r="E56" t="s">
        <v>152</v>
      </c>
      <c r="F56" t="s">
        <v>154</v>
      </c>
      <c r="G56" t="s">
        <v>219</v>
      </c>
      <c r="H56">
        <v>419.17043515163692</v>
      </c>
      <c r="I56">
        <v>60</v>
      </c>
      <c r="J56">
        <v>1539759.139111741</v>
      </c>
      <c r="K56">
        <v>47576.869763636365</v>
      </c>
      <c r="L56">
        <v>277156645.04011339</v>
      </c>
      <c r="M56">
        <v>5334965.0172727266</v>
      </c>
      <c r="N56">
        <v>2309638708.6676111</v>
      </c>
      <c r="O56">
        <v>111840000</v>
      </c>
      <c r="P56">
        <v>22.605332518181815</v>
      </c>
      <c r="Q56">
        <v>23019.399129720525</v>
      </c>
      <c r="R56">
        <v>277204221.909877</v>
      </c>
      <c r="S56">
        <v>2426.8136736848842</v>
      </c>
      <c r="T56">
        <v>23042.004462238707</v>
      </c>
    </row>
    <row r="57" spans="1:20" x14ac:dyDescent="0.3">
      <c r="A57">
        <v>56</v>
      </c>
      <c r="B57" t="s">
        <v>139</v>
      </c>
      <c r="C57" t="s">
        <v>148</v>
      </c>
      <c r="D57" t="s">
        <v>280</v>
      </c>
      <c r="E57" t="s">
        <v>152</v>
      </c>
      <c r="F57" t="s">
        <v>154</v>
      </c>
      <c r="G57" t="s">
        <v>220</v>
      </c>
      <c r="H57">
        <v>419.17043515163692</v>
      </c>
      <c r="I57">
        <v>30</v>
      </c>
      <c r="J57">
        <v>1539759.139111741</v>
      </c>
      <c r="K57">
        <v>47576.869763636365</v>
      </c>
      <c r="L57">
        <v>277156645.04011339</v>
      </c>
      <c r="M57">
        <v>5334965.0172727266</v>
      </c>
      <c r="N57">
        <v>2309638708.6676111</v>
      </c>
      <c r="O57">
        <v>117000000</v>
      </c>
      <c r="P57">
        <v>22.605332518181815</v>
      </c>
      <c r="Q57">
        <v>23019.399129720525</v>
      </c>
      <c r="R57">
        <v>277204221.909877</v>
      </c>
      <c r="S57">
        <v>2431.973673684884</v>
      </c>
      <c r="T57">
        <v>23042.004462238707</v>
      </c>
    </row>
    <row r="58" spans="1:20" x14ac:dyDescent="0.3">
      <c r="A58">
        <v>57</v>
      </c>
      <c r="B58" t="s">
        <v>139</v>
      </c>
      <c r="C58" t="s">
        <v>148</v>
      </c>
      <c r="D58" t="s">
        <v>280</v>
      </c>
      <c r="E58" t="s">
        <v>152</v>
      </c>
      <c r="F58" t="s">
        <v>154</v>
      </c>
      <c r="G58" t="s">
        <v>218</v>
      </c>
      <c r="H58">
        <v>419.17043515163692</v>
      </c>
      <c r="I58">
        <v>30</v>
      </c>
      <c r="J58">
        <v>1539759.139111741</v>
      </c>
      <c r="K58">
        <v>47576.869763636365</v>
      </c>
      <c r="L58">
        <v>277156645.04011339</v>
      </c>
      <c r="M58">
        <v>5334965.0172727266</v>
      </c>
      <c r="N58">
        <v>2309638708.6676111</v>
      </c>
      <c r="O58">
        <v>112386000</v>
      </c>
      <c r="P58">
        <v>22.605332518181815</v>
      </c>
      <c r="Q58">
        <v>23019.399129720525</v>
      </c>
      <c r="R58">
        <v>277204221.909877</v>
      </c>
      <c r="S58">
        <v>2427.359673684884</v>
      </c>
      <c r="T58">
        <v>23042.004462238707</v>
      </c>
    </row>
    <row r="59" spans="1:20" x14ac:dyDescent="0.3">
      <c r="A59">
        <v>58</v>
      </c>
      <c r="B59" t="s">
        <v>139</v>
      </c>
      <c r="C59" t="s">
        <v>148</v>
      </c>
      <c r="D59" t="s">
        <v>280</v>
      </c>
      <c r="E59" t="s">
        <v>152</v>
      </c>
      <c r="F59" t="s">
        <v>155</v>
      </c>
      <c r="G59" t="s">
        <v>219</v>
      </c>
      <c r="H59">
        <v>414.04175748701556</v>
      </c>
      <c r="I59">
        <v>59</v>
      </c>
      <c r="J59">
        <v>1528778.0947157096</v>
      </c>
      <c r="K59">
        <v>48395.649536363635</v>
      </c>
      <c r="L59">
        <v>275180057.04882777</v>
      </c>
      <c r="M59">
        <v>5362257.6763636358</v>
      </c>
      <c r="N59">
        <v>2293167142.0735645</v>
      </c>
      <c r="O59">
        <v>109976000</v>
      </c>
      <c r="P59">
        <v>22.332405927272724</v>
      </c>
      <c r="Q59">
        <v>22855.232515999858</v>
      </c>
      <c r="R59">
        <v>275228452.69836414</v>
      </c>
      <c r="S59">
        <v>2408.5053997499281</v>
      </c>
      <c r="T59">
        <v>22877.564921927133</v>
      </c>
    </row>
    <row r="60" spans="1:20" x14ac:dyDescent="0.3">
      <c r="A60">
        <v>59</v>
      </c>
      <c r="B60" t="s">
        <v>139</v>
      </c>
      <c r="C60" t="s">
        <v>148</v>
      </c>
      <c r="D60" t="s">
        <v>280</v>
      </c>
      <c r="E60" t="s">
        <v>152</v>
      </c>
      <c r="F60" t="s">
        <v>155</v>
      </c>
      <c r="G60" t="s">
        <v>220</v>
      </c>
      <c r="H60">
        <v>414.04175748701556</v>
      </c>
      <c r="I60">
        <v>30</v>
      </c>
      <c r="J60">
        <v>1528778.0947157096</v>
      </c>
      <c r="K60">
        <v>48395.649536363635</v>
      </c>
      <c r="L60">
        <v>275180057.04882777</v>
      </c>
      <c r="M60">
        <v>5362257.6763636358</v>
      </c>
      <c r="N60">
        <v>2293167142.0735645</v>
      </c>
      <c r="O60">
        <v>117000000</v>
      </c>
      <c r="P60">
        <v>22.332405927272724</v>
      </c>
      <c r="Q60">
        <v>22855.232515999858</v>
      </c>
      <c r="R60">
        <v>275228452.69836414</v>
      </c>
      <c r="S60">
        <v>2415.529399749928</v>
      </c>
      <c r="T60">
        <v>22877.564921927133</v>
      </c>
    </row>
    <row r="61" spans="1:20" x14ac:dyDescent="0.3">
      <c r="A61">
        <v>60</v>
      </c>
      <c r="B61" t="s">
        <v>139</v>
      </c>
      <c r="C61" t="s">
        <v>148</v>
      </c>
      <c r="D61" t="s">
        <v>280</v>
      </c>
      <c r="E61" t="s">
        <v>152</v>
      </c>
      <c r="F61" t="s">
        <v>155</v>
      </c>
      <c r="G61" t="s">
        <v>218</v>
      </c>
      <c r="H61">
        <v>414.04175748701556</v>
      </c>
      <c r="I61">
        <v>30</v>
      </c>
      <c r="J61">
        <v>1528778.0947157096</v>
      </c>
      <c r="K61">
        <v>48395.649536363635</v>
      </c>
      <c r="L61">
        <v>275180057.04882777</v>
      </c>
      <c r="M61">
        <v>5362257.6763636358</v>
      </c>
      <c r="N61">
        <v>2293167142.0735645</v>
      </c>
      <c r="O61">
        <v>112386000</v>
      </c>
      <c r="P61">
        <v>22.332405927272724</v>
      </c>
      <c r="Q61">
        <v>22855.232515999858</v>
      </c>
      <c r="R61">
        <v>275228452.69836414</v>
      </c>
      <c r="S61">
        <v>2410.9153997499279</v>
      </c>
      <c r="T61">
        <v>22877.564921927133</v>
      </c>
    </row>
    <row r="62" spans="1:20" x14ac:dyDescent="0.3">
      <c r="A62">
        <v>61</v>
      </c>
      <c r="B62" t="s">
        <v>139</v>
      </c>
      <c r="C62" t="s">
        <v>148</v>
      </c>
      <c r="D62" t="s">
        <v>280</v>
      </c>
      <c r="E62" t="s">
        <v>152</v>
      </c>
      <c r="F62" t="s">
        <v>280</v>
      </c>
      <c r="G62" t="s">
        <v>219</v>
      </c>
      <c r="H62">
        <v>421.76852434730614</v>
      </c>
      <c r="I62">
        <v>60</v>
      </c>
      <c r="J62">
        <v>1547589.4789493489</v>
      </c>
      <c r="K62">
        <v>49760.282490909085</v>
      </c>
      <c r="L62">
        <v>278566106.21088284</v>
      </c>
      <c r="M62">
        <v>5324047.9536363631</v>
      </c>
      <c r="N62">
        <v>2321384218.4240236</v>
      </c>
      <c r="O62">
        <v>111840000</v>
      </c>
      <c r="P62">
        <v>22.605332518181815</v>
      </c>
      <c r="Q62">
        <v>23136.462710292762</v>
      </c>
      <c r="R62">
        <v>278615866.49337375</v>
      </c>
      <c r="S62">
        <v>2438.5482663776597</v>
      </c>
      <c r="T62">
        <v>23159.068042810944</v>
      </c>
    </row>
    <row r="63" spans="1:20" x14ac:dyDescent="0.3">
      <c r="A63">
        <v>62</v>
      </c>
      <c r="B63" t="s">
        <v>139</v>
      </c>
      <c r="C63" t="s">
        <v>148</v>
      </c>
      <c r="D63" t="s">
        <v>280</v>
      </c>
      <c r="E63" t="s">
        <v>152</v>
      </c>
      <c r="F63" t="s">
        <v>280</v>
      </c>
      <c r="G63" t="s">
        <v>220</v>
      </c>
      <c r="H63">
        <v>421.76852434730614</v>
      </c>
      <c r="I63">
        <v>30</v>
      </c>
      <c r="J63">
        <v>1547589.4789493489</v>
      </c>
      <c r="K63">
        <v>49760.282490909085</v>
      </c>
      <c r="L63">
        <v>278566106.21088284</v>
      </c>
      <c r="M63">
        <v>5324047.9536363631</v>
      </c>
      <c r="N63">
        <v>2321384218.4240236</v>
      </c>
      <c r="O63">
        <v>117000000</v>
      </c>
      <c r="P63">
        <v>22.605332518181815</v>
      </c>
      <c r="Q63">
        <v>23136.462710292762</v>
      </c>
      <c r="R63">
        <v>278615866.49337375</v>
      </c>
      <c r="S63">
        <v>2443.7082663776596</v>
      </c>
      <c r="T63">
        <v>23159.068042810944</v>
      </c>
    </row>
    <row r="64" spans="1:20" x14ac:dyDescent="0.3">
      <c r="A64">
        <v>63</v>
      </c>
      <c r="B64" t="s">
        <v>139</v>
      </c>
      <c r="C64" t="s">
        <v>148</v>
      </c>
      <c r="D64" t="s">
        <v>280</v>
      </c>
      <c r="E64" t="s">
        <v>152</v>
      </c>
      <c r="F64" t="s">
        <v>280</v>
      </c>
      <c r="G64" t="s">
        <v>218</v>
      </c>
      <c r="H64">
        <v>421.76852434730614</v>
      </c>
      <c r="I64">
        <v>30</v>
      </c>
      <c r="J64">
        <v>1547589.4789493489</v>
      </c>
      <c r="K64">
        <v>49760.282490909085</v>
      </c>
      <c r="L64">
        <v>278566106.21088284</v>
      </c>
      <c r="M64">
        <v>5324047.9536363631</v>
      </c>
      <c r="N64">
        <v>2321384218.4240236</v>
      </c>
      <c r="O64">
        <v>112386000</v>
      </c>
      <c r="P64">
        <v>22.605332518181815</v>
      </c>
      <c r="Q64">
        <v>23136.462710292762</v>
      </c>
      <c r="R64">
        <v>278615866.49337375</v>
      </c>
      <c r="S64">
        <v>2439.09426637766</v>
      </c>
      <c r="T64">
        <v>23159.068042810944</v>
      </c>
    </row>
    <row r="65" spans="1:20" x14ac:dyDescent="0.3">
      <c r="A65">
        <v>64</v>
      </c>
      <c r="B65" t="s">
        <v>139</v>
      </c>
      <c r="C65" t="s">
        <v>148</v>
      </c>
      <c r="D65" t="s">
        <v>280</v>
      </c>
      <c r="E65" t="s">
        <v>280</v>
      </c>
      <c r="F65" t="s">
        <v>154</v>
      </c>
      <c r="G65" t="s">
        <v>219</v>
      </c>
      <c r="H65">
        <v>441.01264105145515</v>
      </c>
      <c r="I65">
        <v>63</v>
      </c>
      <c r="J65">
        <v>1560902.3944227649</v>
      </c>
      <c r="K65">
        <v>58493.933399999994</v>
      </c>
      <c r="L65">
        <v>280962430.99609768</v>
      </c>
      <c r="M65">
        <v>6492173.7627272718</v>
      </c>
      <c r="N65">
        <v>2341353591.6341472</v>
      </c>
      <c r="O65">
        <v>117432000</v>
      </c>
      <c r="P65">
        <v>29.155570699999995</v>
      </c>
      <c r="Q65">
        <v>23335.490796620332</v>
      </c>
      <c r="R65">
        <v>281020924.92949766</v>
      </c>
      <c r="S65">
        <v>2465.2777653968742</v>
      </c>
      <c r="T65">
        <v>23364.646367320333</v>
      </c>
    </row>
    <row r="66" spans="1:20" x14ac:dyDescent="0.3">
      <c r="A66">
        <v>65</v>
      </c>
      <c r="B66" t="s">
        <v>139</v>
      </c>
      <c r="C66" t="s">
        <v>148</v>
      </c>
      <c r="D66" t="s">
        <v>280</v>
      </c>
      <c r="E66" t="s">
        <v>280</v>
      </c>
      <c r="F66" t="s">
        <v>154</v>
      </c>
      <c r="G66" t="s">
        <v>220</v>
      </c>
      <c r="H66">
        <v>441.01264105145515</v>
      </c>
      <c r="I66">
        <v>32</v>
      </c>
      <c r="J66">
        <v>1560902.3944227649</v>
      </c>
      <c r="K66">
        <v>58493.933399999994</v>
      </c>
      <c r="L66">
        <v>280962430.99609768</v>
      </c>
      <c r="M66">
        <v>6492173.7627272718</v>
      </c>
      <c r="N66">
        <v>2341353591.6341472</v>
      </c>
      <c r="O66">
        <v>124800000</v>
      </c>
      <c r="P66">
        <v>29.155570699999995</v>
      </c>
      <c r="Q66">
        <v>23335.490796620332</v>
      </c>
      <c r="R66">
        <v>281020924.92949766</v>
      </c>
      <c r="S66">
        <v>2472.6457653968746</v>
      </c>
      <c r="T66">
        <v>23364.646367320333</v>
      </c>
    </row>
    <row r="67" spans="1:20" x14ac:dyDescent="0.3">
      <c r="A67">
        <v>66</v>
      </c>
      <c r="B67" t="s">
        <v>139</v>
      </c>
      <c r="C67" t="s">
        <v>148</v>
      </c>
      <c r="D67" t="s">
        <v>280</v>
      </c>
      <c r="E67" t="s">
        <v>280</v>
      </c>
      <c r="F67" t="s">
        <v>154</v>
      </c>
      <c r="G67" t="s">
        <v>218</v>
      </c>
      <c r="H67">
        <v>441.01264105145515</v>
      </c>
      <c r="I67">
        <v>32</v>
      </c>
      <c r="J67">
        <v>1560902.3944227649</v>
      </c>
      <c r="K67">
        <v>58493.933399999994</v>
      </c>
      <c r="L67">
        <v>280962430.99609768</v>
      </c>
      <c r="M67">
        <v>6492173.7627272718</v>
      </c>
      <c r="N67">
        <v>2341353591.6341472</v>
      </c>
      <c r="O67">
        <v>119878400</v>
      </c>
      <c r="P67">
        <v>29.155570699999995</v>
      </c>
      <c r="Q67">
        <v>23335.490796620332</v>
      </c>
      <c r="R67">
        <v>281020924.92949766</v>
      </c>
      <c r="S67">
        <v>2467.7241653968745</v>
      </c>
      <c r="T67">
        <v>23364.646367320333</v>
      </c>
    </row>
    <row r="68" spans="1:20" x14ac:dyDescent="0.3">
      <c r="A68">
        <v>67</v>
      </c>
      <c r="B68" t="s">
        <v>139</v>
      </c>
      <c r="C68" t="s">
        <v>148</v>
      </c>
      <c r="D68" t="s">
        <v>280</v>
      </c>
      <c r="E68" t="s">
        <v>280</v>
      </c>
      <c r="F68" t="s">
        <v>155</v>
      </c>
      <c r="G68" t="s">
        <v>219</v>
      </c>
      <c r="H68">
        <v>435.88396338683378</v>
      </c>
      <c r="I68">
        <v>62</v>
      </c>
      <c r="J68">
        <v>1549921.3500267332</v>
      </c>
      <c r="K68">
        <v>59312.713172727264</v>
      </c>
      <c r="L68">
        <v>278985843.004812</v>
      </c>
      <c r="M68">
        <v>6519466.4218181809</v>
      </c>
      <c r="N68">
        <v>2324882025.0401001</v>
      </c>
      <c r="O68">
        <v>115568000</v>
      </c>
      <c r="P68">
        <v>28.882644109090908</v>
      </c>
      <c r="Q68">
        <v>23171.324182899662</v>
      </c>
      <c r="R68">
        <v>279045155.71798474</v>
      </c>
      <c r="S68">
        <v>2446.9694914619186</v>
      </c>
      <c r="T68">
        <v>23200.206827008751</v>
      </c>
    </row>
    <row r="69" spans="1:20" x14ac:dyDescent="0.3">
      <c r="A69">
        <v>68</v>
      </c>
      <c r="B69" t="s">
        <v>139</v>
      </c>
      <c r="C69" t="s">
        <v>148</v>
      </c>
      <c r="D69" t="s">
        <v>280</v>
      </c>
      <c r="E69" t="s">
        <v>280</v>
      </c>
      <c r="F69" t="s">
        <v>155</v>
      </c>
      <c r="G69" t="s">
        <v>220</v>
      </c>
      <c r="H69">
        <v>435.88396338683378</v>
      </c>
      <c r="I69">
        <v>31</v>
      </c>
      <c r="J69">
        <v>1549921.3500267332</v>
      </c>
      <c r="K69">
        <v>59312.713172727264</v>
      </c>
      <c r="L69">
        <v>278985843.004812</v>
      </c>
      <c r="M69">
        <v>6519466.4218181809</v>
      </c>
      <c r="N69">
        <v>2324882025.0401001</v>
      </c>
      <c r="O69">
        <v>120900000</v>
      </c>
      <c r="P69">
        <v>28.882644109090908</v>
      </c>
      <c r="Q69">
        <v>23171.324182899662</v>
      </c>
      <c r="R69">
        <v>279045155.71798474</v>
      </c>
      <c r="S69">
        <v>2452.3014914619184</v>
      </c>
      <c r="T69">
        <v>23200.206827008751</v>
      </c>
    </row>
    <row r="70" spans="1:20" x14ac:dyDescent="0.3">
      <c r="A70">
        <v>69</v>
      </c>
      <c r="B70" t="s">
        <v>139</v>
      </c>
      <c r="C70" t="s">
        <v>148</v>
      </c>
      <c r="D70" t="s">
        <v>280</v>
      </c>
      <c r="E70" t="s">
        <v>280</v>
      </c>
      <c r="F70" t="s">
        <v>155</v>
      </c>
      <c r="G70" t="s">
        <v>218</v>
      </c>
      <c r="H70">
        <v>435.88396338683378</v>
      </c>
      <c r="I70">
        <v>31</v>
      </c>
      <c r="J70">
        <v>1549921.3500267332</v>
      </c>
      <c r="K70">
        <v>59312.713172727264</v>
      </c>
      <c r="L70">
        <v>278985843.004812</v>
      </c>
      <c r="M70">
        <v>6519466.4218181809</v>
      </c>
      <c r="N70">
        <v>2324882025.0401001</v>
      </c>
      <c r="O70">
        <v>116132200</v>
      </c>
      <c r="P70">
        <v>28.882644109090908</v>
      </c>
      <c r="Q70">
        <v>23171.324182899662</v>
      </c>
      <c r="R70">
        <v>279045155.71798474</v>
      </c>
      <c r="S70">
        <v>2447.5336914619184</v>
      </c>
      <c r="T70">
        <v>23200.206827008751</v>
      </c>
    </row>
    <row r="71" spans="1:20" x14ac:dyDescent="0.3">
      <c r="A71">
        <v>70</v>
      </c>
      <c r="B71" t="s">
        <v>139</v>
      </c>
      <c r="C71" t="s">
        <v>148</v>
      </c>
      <c r="D71" t="s">
        <v>280</v>
      </c>
      <c r="E71" t="s">
        <v>280</v>
      </c>
      <c r="F71" t="s">
        <v>280</v>
      </c>
      <c r="G71" t="s">
        <v>219</v>
      </c>
      <c r="H71">
        <v>443.6107302471242</v>
      </c>
      <c r="I71">
        <v>64</v>
      </c>
      <c r="J71">
        <v>1568732.7342603733</v>
      </c>
      <c r="K71">
        <v>60677.346127272715</v>
      </c>
      <c r="L71">
        <v>282371892.1668672</v>
      </c>
      <c r="M71">
        <v>6481256.6990909083</v>
      </c>
      <c r="N71">
        <v>2353099101.3905602</v>
      </c>
      <c r="O71">
        <v>119296000</v>
      </c>
      <c r="P71">
        <v>29.155570699999995</v>
      </c>
      <c r="Q71">
        <v>23452.554377192584</v>
      </c>
      <c r="R71">
        <v>282432569.51299447</v>
      </c>
      <c r="S71">
        <v>2478.8763580896511</v>
      </c>
      <c r="T71">
        <v>23481.709947892585</v>
      </c>
    </row>
    <row r="72" spans="1:20" x14ac:dyDescent="0.3">
      <c r="A72">
        <v>71</v>
      </c>
      <c r="B72" t="s">
        <v>139</v>
      </c>
      <c r="C72" t="s">
        <v>148</v>
      </c>
      <c r="D72" t="s">
        <v>280</v>
      </c>
      <c r="E72" t="s">
        <v>280</v>
      </c>
      <c r="F72" t="s">
        <v>280</v>
      </c>
      <c r="G72" t="s">
        <v>220</v>
      </c>
      <c r="H72">
        <v>443.6107302471242</v>
      </c>
      <c r="I72">
        <v>32</v>
      </c>
      <c r="J72">
        <v>1568732.7342603733</v>
      </c>
      <c r="K72">
        <v>60677.346127272715</v>
      </c>
      <c r="L72">
        <v>282371892.1668672</v>
      </c>
      <c r="M72">
        <v>6481256.6990909083</v>
      </c>
      <c r="N72">
        <v>2353099101.3905602</v>
      </c>
      <c r="O72">
        <v>124800000</v>
      </c>
      <c r="P72">
        <v>29.155570699999995</v>
      </c>
      <c r="Q72">
        <v>23452.554377192584</v>
      </c>
      <c r="R72">
        <v>282432569.51299447</v>
      </c>
      <c r="S72">
        <v>2484.3803580896511</v>
      </c>
      <c r="T72">
        <v>23481.709947892585</v>
      </c>
    </row>
    <row r="73" spans="1:20" x14ac:dyDescent="0.3">
      <c r="A73">
        <v>72</v>
      </c>
      <c r="B73" t="s">
        <v>139</v>
      </c>
      <c r="C73" t="s">
        <v>148</v>
      </c>
      <c r="D73" t="s">
        <v>280</v>
      </c>
      <c r="E73" t="s">
        <v>280</v>
      </c>
      <c r="F73" t="s">
        <v>280</v>
      </c>
      <c r="G73" t="s">
        <v>218</v>
      </c>
      <c r="H73">
        <v>443.6107302471242</v>
      </c>
      <c r="I73">
        <v>32</v>
      </c>
      <c r="J73">
        <v>1568732.7342603733</v>
      </c>
      <c r="K73">
        <v>60677.346127272715</v>
      </c>
      <c r="L73">
        <v>282371892.1668672</v>
      </c>
      <c r="M73">
        <v>6481256.6990909083</v>
      </c>
      <c r="N73">
        <v>2353099101.3905602</v>
      </c>
      <c r="O73">
        <v>119878400</v>
      </c>
      <c r="P73">
        <v>29.155570699999995</v>
      </c>
      <c r="Q73">
        <v>23452.554377192584</v>
      </c>
      <c r="R73">
        <v>282432569.51299447</v>
      </c>
      <c r="S73">
        <v>2479.4587580896509</v>
      </c>
      <c r="T73">
        <v>23481.709947892585</v>
      </c>
    </row>
    <row r="74" spans="1:20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154</v>
      </c>
      <c r="G74" t="s">
        <v>219</v>
      </c>
      <c r="H74">
        <v>412.27436781112033</v>
      </c>
      <c r="I74">
        <v>59</v>
      </c>
      <c r="J74">
        <v>1453934.2687481744</v>
      </c>
      <c r="K74">
        <v>46965.629363636355</v>
      </c>
      <c r="L74">
        <v>261708168.37467137</v>
      </c>
      <c r="M74">
        <v>4963615.7022727262</v>
      </c>
      <c r="N74">
        <v>2180901403.1222615</v>
      </c>
      <c r="O74">
        <v>109976000</v>
      </c>
      <c r="P74">
        <v>20.169581068181813</v>
      </c>
      <c r="Q74">
        <v>21736.317317785204</v>
      </c>
      <c r="R74">
        <v>261755134.004035</v>
      </c>
      <c r="S74">
        <v>2295.8410188245343</v>
      </c>
      <c r="T74">
        <v>21756.486898853385</v>
      </c>
    </row>
    <row r="75" spans="1:20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154</v>
      </c>
      <c r="G75" t="s">
        <v>220</v>
      </c>
      <c r="H75">
        <v>412.27436781112033</v>
      </c>
      <c r="I75">
        <v>30</v>
      </c>
      <c r="J75">
        <v>1453934.2687481744</v>
      </c>
      <c r="K75">
        <v>46965.629363636355</v>
      </c>
      <c r="L75">
        <v>261708168.37467137</v>
      </c>
      <c r="M75">
        <v>4963615.7022727262</v>
      </c>
      <c r="N75">
        <v>2180901403.1222615</v>
      </c>
      <c r="O75">
        <v>117000000</v>
      </c>
      <c r="P75">
        <v>20.169581068181813</v>
      </c>
      <c r="Q75">
        <v>21736.317317785204</v>
      </c>
      <c r="R75">
        <v>261755134.004035</v>
      </c>
      <c r="S75">
        <v>2302.8650188245342</v>
      </c>
      <c r="T75">
        <v>21756.486898853385</v>
      </c>
    </row>
    <row r="76" spans="1:20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154</v>
      </c>
      <c r="G76" t="s">
        <v>218</v>
      </c>
      <c r="H76">
        <v>412.27436781112033</v>
      </c>
      <c r="I76">
        <v>30</v>
      </c>
      <c r="J76">
        <v>1453934.2687481744</v>
      </c>
      <c r="K76">
        <v>46965.629363636355</v>
      </c>
      <c r="L76">
        <v>261708168.37467137</v>
      </c>
      <c r="M76">
        <v>4963615.7022727262</v>
      </c>
      <c r="N76">
        <v>2180901403.1222615</v>
      </c>
      <c r="O76">
        <v>112386000</v>
      </c>
      <c r="P76">
        <v>20.169581068181813</v>
      </c>
      <c r="Q76">
        <v>21736.317317785204</v>
      </c>
      <c r="R76">
        <v>261755134.004035</v>
      </c>
      <c r="S76">
        <v>2298.2510188245346</v>
      </c>
      <c r="T76">
        <v>21756.486898853385</v>
      </c>
    </row>
    <row r="77" spans="1:20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407.14569014649896</v>
      </c>
      <c r="I77">
        <v>58</v>
      </c>
      <c r="J77">
        <v>1442953.2243521425</v>
      </c>
      <c r="K77">
        <v>47784.409136363625</v>
      </c>
      <c r="L77">
        <v>259731580.38338566</v>
      </c>
      <c r="M77">
        <v>4990908.3613636354</v>
      </c>
      <c r="N77">
        <v>2164429836.528214</v>
      </c>
      <c r="O77">
        <v>108112000</v>
      </c>
      <c r="P77">
        <v>19.896654477272726</v>
      </c>
      <c r="Q77">
        <v>21572.15070406453</v>
      </c>
      <c r="R77">
        <v>259779364.79252201</v>
      </c>
      <c r="S77">
        <v>2277.5327448895773</v>
      </c>
      <c r="T77">
        <v>21592.047358541804</v>
      </c>
    </row>
    <row r="78" spans="1:20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220</v>
      </c>
      <c r="H78">
        <v>407.14569014649896</v>
      </c>
      <c r="I78">
        <v>29</v>
      </c>
      <c r="J78">
        <v>1442953.2243521425</v>
      </c>
      <c r="K78">
        <v>47784.409136363625</v>
      </c>
      <c r="L78">
        <v>259731580.38338566</v>
      </c>
      <c r="M78">
        <v>4990908.3613636354</v>
      </c>
      <c r="N78">
        <v>2164429836.528214</v>
      </c>
      <c r="O78">
        <v>113100000</v>
      </c>
      <c r="P78">
        <v>19.896654477272726</v>
      </c>
      <c r="Q78">
        <v>21572.15070406453</v>
      </c>
      <c r="R78">
        <v>259779364.79252201</v>
      </c>
      <c r="S78">
        <v>2282.5207448895776</v>
      </c>
      <c r="T78">
        <v>21592.047358541804</v>
      </c>
    </row>
    <row r="79" spans="1:20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218</v>
      </c>
      <c r="H79">
        <v>407.14569014649896</v>
      </c>
      <c r="I79">
        <v>29</v>
      </c>
      <c r="J79">
        <v>1442953.2243521425</v>
      </c>
      <c r="K79">
        <v>47784.409136363625</v>
      </c>
      <c r="L79">
        <v>259731580.38338566</v>
      </c>
      <c r="M79">
        <v>4990908.3613636354</v>
      </c>
      <c r="N79">
        <v>2164429836.528214</v>
      </c>
      <c r="O79">
        <v>108639800</v>
      </c>
      <c r="P79">
        <v>19.896654477272726</v>
      </c>
      <c r="Q79">
        <v>21572.15070406453</v>
      </c>
      <c r="R79">
        <v>259779364.79252201</v>
      </c>
      <c r="S79">
        <v>2278.0605448895776</v>
      </c>
      <c r="T79">
        <v>21592.047358541804</v>
      </c>
    </row>
    <row r="80" spans="1:20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414.87245700678938</v>
      </c>
      <c r="I80">
        <v>59</v>
      </c>
      <c r="J80">
        <v>1461764.6085857823</v>
      </c>
      <c r="K80">
        <v>49149.042090909075</v>
      </c>
      <c r="L80">
        <v>263117629.54544082</v>
      </c>
      <c r="M80">
        <v>4952698.6386363627</v>
      </c>
      <c r="N80">
        <v>2192646912.8786736</v>
      </c>
      <c r="O80">
        <v>109976000</v>
      </c>
      <c r="P80">
        <v>20.169581068181813</v>
      </c>
      <c r="Q80">
        <v>21853.380898357442</v>
      </c>
      <c r="R80">
        <v>263166778.58753175</v>
      </c>
      <c r="S80">
        <v>2307.5756115173103</v>
      </c>
      <c r="T80">
        <v>21873.550479425623</v>
      </c>
    </row>
    <row r="81" spans="1:20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280</v>
      </c>
      <c r="G81" t="s">
        <v>220</v>
      </c>
      <c r="H81">
        <v>414.87245700678938</v>
      </c>
      <c r="I81">
        <v>30</v>
      </c>
      <c r="J81">
        <v>1461764.6085857823</v>
      </c>
      <c r="K81">
        <v>49149.042090909075</v>
      </c>
      <c r="L81">
        <v>263117629.54544082</v>
      </c>
      <c r="M81">
        <v>4952698.6386363627</v>
      </c>
      <c r="N81">
        <v>2192646912.8786736</v>
      </c>
      <c r="O81">
        <v>117000000</v>
      </c>
      <c r="P81">
        <v>20.169581068181813</v>
      </c>
      <c r="Q81">
        <v>21853.380898357442</v>
      </c>
      <c r="R81">
        <v>263166778.58753175</v>
      </c>
      <c r="S81">
        <v>2314.5996115173102</v>
      </c>
      <c r="T81">
        <v>21873.550479425623</v>
      </c>
    </row>
    <row r="82" spans="1:20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280</v>
      </c>
      <c r="G82" t="s">
        <v>218</v>
      </c>
      <c r="H82">
        <v>414.87245700678938</v>
      </c>
      <c r="I82">
        <v>30</v>
      </c>
      <c r="J82">
        <v>1461764.6085857823</v>
      </c>
      <c r="K82">
        <v>49149.042090909075</v>
      </c>
      <c r="L82">
        <v>263117629.54544082</v>
      </c>
      <c r="M82">
        <v>4952698.6386363627</v>
      </c>
      <c r="N82">
        <v>2192646912.8786736</v>
      </c>
      <c r="O82">
        <v>112386000</v>
      </c>
      <c r="P82">
        <v>20.169581068181813</v>
      </c>
      <c r="Q82">
        <v>21853.380898357442</v>
      </c>
      <c r="R82">
        <v>263166778.58753175</v>
      </c>
      <c r="S82">
        <v>2309.9856115173102</v>
      </c>
      <c r="T82">
        <v>21873.550479425623</v>
      </c>
    </row>
    <row r="83" spans="1:20" x14ac:dyDescent="0.3">
      <c r="A83">
        <v>82</v>
      </c>
      <c r="B83" t="s">
        <v>139</v>
      </c>
      <c r="C83" t="s">
        <v>280</v>
      </c>
      <c r="D83" t="s">
        <v>151</v>
      </c>
      <c r="E83" t="s">
        <v>280</v>
      </c>
      <c r="F83" t="s">
        <v>154</v>
      </c>
      <c r="G83" t="s">
        <v>219</v>
      </c>
      <c r="H83">
        <v>434.11657371093844</v>
      </c>
      <c r="I83">
        <v>62</v>
      </c>
      <c r="J83">
        <v>1475077.5240591981</v>
      </c>
      <c r="K83">
        <v>57882.692999999999</v>
      </c>
      <c r="L83">
        <v>265513954.33065569</v>
      </c>
      <c r="M83">
        <v>6120824.4477272723</v>
      </c>
      <c r="N83">
        <v>2212616286.0887971</v>
      </c>
      <c r="O83">
        <v>115568000</v>
      </c>
      <c r="P83">
        <v>26.71981925</v>
      </c>
      <c r="Q83">
        <v>22052.408984685011</v>
      </c>
      <c r="R83">
        <v>265571837.02365568</v>
      </c>
      <c r="S83">
        <v>2334.3051105365244</v>
      </c>
      <c r="T83">
        <v>22079.128803935011</v>
      </c>
    </row>
    <row r="84" spans="1:20" x14ac:dyDescent="0.3">
      <c r="A84">
        <v>83</v>
      </c>
      <c r="B84" t="s">
        <v>139</v>
      </c>
      <c r="C84" t="s">
        <v>280</v>
      </c>
      <c r="D84" t="s">
        <v>151</v>
      </c>
      <c r="E84" t="s">
        <v>280</v>
      </c>
      <c r="F84" t="s">
        <v>154</v>
      </c>
      <c r="G84" t="s">
        <v>220</v>
      </c>
      <c r="H84">
        <v>434.11657371093844</v>
      </c>
      <c r="I84">
        <v>31</v>
      </c>
      <c r="J84">
        <v>1475077.5240591981</v>
      </c>
      <c r="K84">
        <v>57882.692999999999</v>
      </c>
      <c r="L84">
        <v>265513954.33065569</v>
      </c>
      <c r="M84">
        <v>6120824.4477272723</v>
      </c>
      <c r="N84">
        <v>2212616286.0887971</v>
      </c>
      <c r="O84">
        <v>120900000</v>
      </c>
      <c r="P84">
        <v>26.71981925</v>
      </c>
      <c r="Q84">
        <v>22052.408984685011</v>
      </c>
      <c r="R84">
        <v>265571837.02365568</v>
      </c>
      <c r="S84">
        <v>2339.6371105365242</v>
      </c>
      <c r="T84">
        <v>22079.128803935011</v>
      </c>
    </row>
    <row r="85" spans="1:20" x14ac:dyDescent="0.3">
      <c r="A85">
        <v>84</v>
      </c>
      <c r="B85" t="s">
        <v>139</v>
      </c>
      <c r="C85" t="s">
        <v>280</v>
      </c>
      <c r="D85" t="s">
        <v>151</v>
      </c>
      <c r="E85" t="s">
        <v>280</v>
      </c>
      <c r="F85" t="s">
        <v>154</v>
      </c>
      <c r="G85" t="s">
        <v>218</v>
      </c>
      <c r="H85">
        <v>434.11657371093844</v>
      </c>
      <c r="I85">
        <v>31</v>
      </c>
      <c r="J85">
        <v>1475077.5240591981</v>
      </c>
      <c r="K85">
        <v>57882.692999999999</v>
      </c>
      <c r="L85">
        <v>265513954.33065569</v>
      </c>
      <c r="M85">
        <v>6120824.4477272723</v>
      </c>
      <c r="N85">
        <v>2212616286.0887971</v>
      </c>
      <c r="O85">
        <v>116132200</v>
      </c>
      <c r="P85">
        <v>26.71981925</v>
      </c>
      <c r="Q85">
        <v>22052.408984685011</v>
      </c>
      <c r="R85">
        <v>265571837.02365568</v>
      </c>
      <c r="S85">
        <v>2334.8693105365242</v>
      </c>
      <c r="T85">
        <v>22079.128803935011</v>
      </c>
    </row>
    <row r="86" spans="1:20" x14ac:dyDescent="0.3">
      <c r="A86">
        <v>85</v>
      </c>
      <c r="B86" t="s">
        <v>139</v>
      </c>
      <c r="C86" t="s">
        <v>280</v>
      </c>
      <c r="D86" t="s">
        <v>151</v>
      </c>
      <c r="E86" t="s">
        <v>280</v>
      </c>
      <c r="F86" t="s">
        <v>155</v>
      </c>
      <c r="G86" t="s">
        <v>219</v>
      </c>
      <c r="H86">
        <v>428.98789604631719</v>
      </c>
      <c r="I86">
        <v>61</v>
      </c>
      <c r="J86">
        <v>1464096.4796631667</v>
      </c>
      <c r="K86">
        <v>58701.472772727269</v>
      </c>
      <c r="L86">
        <v>263537366.33937001</v>
      </c>
      <c r="M86">
        <v>6148117.1068181815</v>
      </c>
      <c r="N86">
        <v>2196144719.49475</v>
      </c>
      <c r="O86">
        <v>113704000</v>
      </c>
      <c r="P86">
        <v>26.44689265909091</v>
      </c>
      <c r="Q86">
        <v>21888.242370964341</v>
      </c>
      <c r="R86">
        <v>263596067.81214273</v>
      </c>
      <c r="S86">
        <v>2315.9968366015682</v>
      </c>
      <c r="T86">
        <v>21914.689263623433</v>
      </c>
    </row>
    <row r="87" spans="1:20" x14ac:dyDescent="0.3">
      <c r="A87">
        <v>86</v>
      </c>
      <c r="B87" t="s">
        <v>139</v>
      </c>
      <c r="C87" t="s">
        <v>280</v>
      </c>
      <c r="D87" t="s">
        <v>151</v>
      </c>
      <c r="E87" t="s">
        <v>280</v>
      </c>
      <c r="F87" t="s">
        <v>155</v>
      </c>
      <c r="G87" t="s">
        <v>220</v>
      </c>
      <c r="H87">
        <v>428.98789604631719</v>
      </c>
      <c r="I87">
        <v>31</v>
      </c>
      <c r="J87">
        <v>1464096.4796631667</v>
      </c>
      <c r="K87">
        <v>58701.472772727269</v>
      </c>
      <c r="L87">
        <v>263537366.33937001</v>
      </c>
      <c r="M87">
        <v>6148117.1068181815</v>
      </c>
      <c r="N87">
        <v>2196144719.49475</v>
      </c>
      <c r="O87">
        <v>120900000</v>
      </c>
      <c r="P87">
        <v>26.44689265909091</v>
      </c>
      <c r="Q87">
        <v>21888.242370964341</v>
      </c>
      <c r="R87">
        <v>263596067.81214273</v>
      </c>
      <c r="S87">
        <v>2323.1928366015682</v>
      </c>
      <c r="T87">
        <v>21914.689263623433</v>
      </c>
    </row>
    <row r="88" spans="1:20" x14ac:dyDescent="0.3">
      <c r="A88">
        <v>87</v>
      </c>
      <c r="B88" t="s">
        <v>139</v>
      </c>
      <c r="C88" t="s">
        <v>280</v>
      </c>
      <c r="D88" t="s">
        <v>151</v>
      </c>
      <c r="E88" t="s">
        <v>280</v>
      </c>
      <c r="F88" t="s">
        <v>155</v>
      </c>
      <c r="G88" t="s">
        <v>218</v>
      </c>
      <c r="H88">
        <v>428.98789604631719</v>
      </c>
      <c r="I88">
        <v>31</v>
      </c>
      <c r="J88">
        <v>1464096.4796631667</v>
      </c>
      <c r="K88">
        <v>58701.472772727269</v>
      </c>
      <c r="L88">
        <v>263537366.33937001</v>
      </c>
      <c r="M88">
        <v>6148117.1068181815</v>
      </c>
      <c r="N88">
        <v>2196144719.49475</v>
      </c>
      <c r="O88">
        <v>116132200</v>
      </c>
      <c r="P88">
        <v>26.44689265909091</v>
      </c>
      <c r="Q88">
        <v>21888.242370964341</v>
      </c>
      <c r="R88">
        <v>263596067.81214273</v>
      </c>
      <c r="S88">
        <v>2318.4250366015681</v>
      </c>
      <c r="T88">
        <v>21914.689263623433</v>
      </c>
    </row>
    <row r="89" spans="1:20" x14ac:dyDescent="0.3">
      <c r="A89">
        <v>88</v>
      </c>
      <c r="B89" t="s">
        <v>139</v>
      </c>
      <c r="C89" t="s">
        <v>280</v>
      </c>
      <c r="D89" t="s">
        <v>151</v>
      </c>
      <c r="E89" t="s">
        <v>280</v>
      </c>
      <c r="F89" t="s">
        <v>280</v>
      </c>
      <c r="G89" t="s">
        <v>219</v>
      </c>
      <c r="H89">
        <v>436.7146629066076</v>
      </c>
      <c r="I89">
        <v>63</v>
      </c>
      <c r="J89">
        <v>1482907.8638968065</v>
      </c>
      <c r="K89">
        <v>60066.105727272719</v>
      </c>
      <c r="L89">
        <v>266923415.50142518</v>
      </c>
      <c r="M89">
        <v>6109907.3840909088</v>
      </c>
      <c r="N89">
        <v>2224361795.8452096</v>
      </c>
      <c r="O89">
        <v>117432000</v>
      </c>
      <c r="P89">
        <v>26.71981925</v>
      </c>
      <c r="Q89">
        <v>22169.47256525726</v>
      </c>
      <c r="R89">
        <v>266983481.60715246</v>
      </c>
      <c r="S89">
        <v>2347.9037032293004</v>
      </c>
      <c r="T89">
        <v>22196.19238450726</v>
      </c>
    </row>
    <row r="90" spans="1:20" x14ac:dyDescent="0.3">
      <c r="A90">
        <v>89</v>
      </c>
      <c r="B90" t="s">
        <v>139</v>
      </c>
      <c r="C90" t="s">
        <v>280</v>
      </c>
      <c r="D90" t="s">
        <v>151</v>
      </c>
      <c r="E90" t="s">
        <v>280</v>
      </c>
      <c r="F90" t="s">
        <v>280</v>
      </c>
      <c r="G90" t="s">
        <v>220</v>
      </c>
      <c r="H90">
        <v>436.7146629066076</v>
      </c>
      <c r="I90">
        <v>32</v>
      </c>
      <c r="J90">
        <v>1482907.8638968065</v>
      </c>
      <c r="K90">
        <v>60066.105727272719</v>
      </c>
      <c r="L90">
        <v>266923415.50142518</v>
      </c>
      <c r="M90">
        <v>6109907.3840909088</v>
      </c>
      <c r="N90">
        <v>2224361795.8452096</v>
      </c>
      <c r="O90">
        <v>124800000</v>
      </c>
      <c r="P90">
        <v>26.71981925</v>
      </c>
      <c r="Q90">
        <v>22169.47256525726</v>
      </c>
      <c r="R90">
        <v>266983481.60715246</v>
      </c>
      <c r="S90">
        <v>2355.2717032293003</v>
      </c>
      <c r="T90">
        <v>22196.19238450726</v>
      </c>
    </row>
    <row r="91" spans="1:20" x14ac:dyDescent="0.3">
      <c r="A91">
        <v>90</v>
      </c>
      <c r="B91" t="s">
        <v>139</v>
      </c>
      <c r="C91" t="s">
        <v>280</v>
      </c>
      <c r="D91" t="s">
        <v>151</v>
      </c>
      <c r="E91" t="s">
        <v>280</v>
      </c>
      <c r="F91" t="s">
        <v>280</v>
      </c>
      <c r="G91" t="s">
        <v>218</v>
      </c>
      <c r="H91">
        <v>436.7146629066076</v>
      </c>
      <c r="I91">
        <v>32</v>
      </c>
      <c r="J91">
        <v>1482907.8638968065</v>
      </c>
      <c r="K91">
        <v>60066.105727272719</v>
      </c>
      <c r="L91">
        <v>266923415.50142518</v>
      </c>
      <c r="M91">
        <v>6109907.3840909088</v>
      </c>
      <c r="N91">
        <v>2224361795.8452096</v>
      </c>
      <c r="O91">
        <v>119878400</v>
      </c>
      <c r="P91">
        <v>26.71981925</v>
      </c>
      <c r="Q91">
        <v>22169.47256525726</v>
      </c>
      <c r="R91">
        <v>266983481.60715246</v>
      </c>
      <c r="S91">
        <v>2350.3501032293007</v>
      </c>
      <c r="T91">
        <v>22196.19238450726</v>
      </c>
    </row>
    <row r="92" spans="1:20" x14ac:dyDescent="0.3">
      <c r="A92">
        <v>91</v>
      </c>
      <c r="B92" t="s">
        <v>139</v>
      </c>
      <c r="C92" t="s">
        <v>280</v>
      </c>
      <c r="D92" t="s">
        <v>280</v>
      </c>
      <c r="E92" t="s">
        <v>152</v>
      </c>
      <c r="F92" t="s">
        <v>154</v>
      </c>
      <c r="G92" t="s">
        <v>219</v>
      </c>
      <c r="H92">
        <v>412.73883014953032</v>
      </c>
      <c r="I92">
        <v>59</v>
      </c>
      <c r="J92">
        <v>1454383.8682917552</v>
      </c>
      <c r="K92">
        <v>46965.629363636355</v>
      </c>
      <c r="L92">
        <v>261789096.29251596</v>
      </c>
      <c r="M92">
        <v>4968220.7772727264</v>
      </c>
      <c r="N92">
        <v>2181575802.437633</v>
      </c>
      <c r="O92">
        <v>109976000</v>
      </c>
      <c r="P92">
        <v>20.160370918181815</v>
      </c>
      <c r="Q92">
        <v>21743.038830961741</v>
      </c>
      <c r="R92">
        <v>261836061.92187959</v>
      </c>
      <c r="S92">
        <v>2296.5200232149059</v>
      </c>
      <c r="T92">
        <v>21763.199201879925</v>
      </c>
    </row>
    <row r="93" spans="1:20" x14ac:dyDescent="0.3">
      <c r="A93">
        <v>92</v>
      </c>
      <c r="B93" t="s">
        <v>139</v>
      </c>
      <c r="C93" t="s">
        <v>280</v>
      </c>
      <c r="D93" t="s">
        <v>280</v>
      </c>
      <c r="E93" t="s">
        <v>152</v>
      </c>
      <c r="F93" t="s">
        <v>154</v>
      </c>
      <c r="G93" t="s">
        <v>220</v>
      </c>
      <c r="H93">
        <v>412.73883014953032</v>
      </c>
      <c r="I93">
        <v>30</v>
      </c>
      <c r="J93">
        <v>1454383.8682917552</v>
      </c>
      <c r="K93">
        <v>46965.629363636355</v>
      </c>
      <c r="L93">
        <v>261789096.29251596</v>
      </c>
      <c r="M93">
        <v>4968220.7772727264</v>
      </c>
      <c r="N93">
        <v>2181575802.437633</v>
      </c>
      <c r="O93">
        <v>117000000</v>
      </c>
      <c r="P93">
        <v>20.160370918181815</v>
      </c>
      <c r="Q93">
        <v>21743.038830961741</v>
      </c>
      <c r="R93">
        <v>261836061.92187959</v>
      </c>
      <c r="S93">
        <v>2303.5440232149058</v>
      </c>
      <c r="T93">
        <v>21763.199201879925</v>
      </c>
    </row>
    <row r="94" spans="1:20" x14ac:dyDescent="0.3">
      <c r="A94">
        <v>93</v>
      </c>
      <c r="B94" t="s">
        <v>139</v>
      </c>
      <c r="C94" t="s">
        <v>280</v>
      </c>
      <c r="D94" t="s">
        <v>280</v>
      </c>
      <c r="E94" t="s">
        <v>152</v>
      </c>
      <c r="F94" t="s">
        <v>154</v>
      </c>
      <c r="G94" t="s">
        <v>218</v>
      </c>
      <c r="H94">
        <v>412.73883014953032</v>
      </c>
      <c r="I94">
        <v>30</v>
      </c>
      <c r="J94">
        <v>1454383.8682917552</v>
      </c>
      <c r="K94">
        <v>46965.629363636355</v>
      </c>
      <c r="L94">
        <v>261789096.29251596</v>
      </c>
      <c r="M94">
        <v>4968220.7772727264</v>
      </c>
      <c r="N94">
        <v>2181575802.437633</v>
      </c>
      <c r="O94">
        <v>112386000</v>
      </c>
      <c r="P94">
        <v>20.160370918181815</v>
      </c>
      <c r="Q94">
        <v>21743.038830961741</v>
      </c>
      <c r="R94">
        <v>261836061.92187959</v>
      </c>
      <c r="S94">
        <v>2298.9300232149058</v>
      </c>
      <c r="T94">
        <v>21763.199201879925</v>
      </c>
    </row>
    <row r="95" spans="1:20" x14ac:dyDescent="0.3">
      <c r="A95">
        <v>94</v>
      </c>
      <c r="B95" t="s">
        <v>139</v>
      </c>
      <c r="C95" t="s">
        <v>280</v>
      </c>
      <c r="D95" t="s">
        <v>280</v>
      </c>
      <c r="E95" t="s">
        <v>152</v>
      </c>
      <c r="F95" t="s">
        <v>155</v>
      </c>
      <c r="G95" t="s">
        <v>219</v>
      </c>
      <c r="H95">
        <v>407.61015248490895</v>
      </c>
      <c r="I95">
        <v>58</v>
      </c>
      <c r="J95">
        <v>1443402.8238957236</v>
      </c>
      <c r="K95">
        <v>47784.409136363625</v>
      </c>
      <c r="L95">
        <v>259812508.30123025</v>
      </c>
      <c r="M95">
        <v>4995513.4363636356</v>
      </c>
      <c r="N95">
        <v>2165104235.8435855</v>
      </c>
      <c r="O95">
        <v>108112000</v>
      </c>
      <c r="P95">
        <v>19.887444327272725</v>
      </c>
      <c r="Q95">
        <v>21578.872217241067</v>
      </c>
      <c r="R95">
        <v>259860292.71036661</v>
      </c>
      <c r="S95">
        <v>2278.2117492799493</v>
      </c>
      <c r="T95">
        <v>21598.75966156834</v>
      </c>
    </row>
    <row r="96" spans="1:20" x14ac:dyDescent="0.3">
      <c r="A96">
        <v>95</v>
      </c>
      <c r="B96" t="s">
        <v>139</v>
      </c>
      <c r="C96" t="s">
        <v>280</v>
      </c>
      <c r="D96" t="s">
        <v>280</v>
      </c>
      <c r="E96" t="s">
        <v>152</v>
      </c>
      <c r="F96" t="s">
        <v>155</v>
      </c>
      <c r="G96" t="s">
        <v>220</v>
      </c>
      <c r="H96">
        <v>407.61015248490895</v>
      </c>
      <c r="I96">
        <v>29</v>
      </c>
      <c r="J96">
        <v>1443402.8238957236</v>
      </c>
      <c r="K96">
        <v>47784.409136363625</v>
      </c>
      <c r="L96">
        <v>259812508.30123025</v>
      </c>
      <c r="M96">
        <v>4995513.4363636356</v>
      </c>
      <c r="N96">
        <v>2165104235.8435855</v>
      </c>
      <c r="O96">
        <v>113100000</v>
      </c>
      <c r="P96">
        <v>19.887444327272725</v>
      </c>
      <c r="Q96">
        <v>21578.872217241067</v>
      </c>
      <c r="R96">
        <v>259860292.71036661</v>
      </c>
      <c r="S96">
        <v>2283.1997492799492</v>
      </c>
      <c r="T96">
        <v>21598.75966156834</v>
      </c>
    </row>
    <row r="97" spans="1:20" x14ac:dyDescent="0.3">
      <c r="A97">
        <v>96</v>
      </c>
      <c r="B97" t="s">
        <v>139</v>
      </c>
      <c r="C97" t="s">
        <v>280</v>
      </c>
      <c r="D97" t="s">
        <v>280</v>
      </c>
      <c r="E97" t="s">
        <v>152</v>
      </c>
      <c r="F97" t="s">
        <v>155</v>
      </c>
      <c r="G97" t="s">
        <v>218</v>
      </c>
      <c r="H97">
        <v>407.61015248490895</v>
      </c>
      <c r="I97">
        <v>29</v>
      </c>
      <c r="J97">
        <v>1443402.8238957236</v>
      </c>
      <c r="K97">
        <v>47784.409136363625</v>
      </c>
      <c r="L97">
        <v>259812508.30123025</v>
      </c>
      <c r="M97">
        <v>4995513.4363636356</v>
      </c>
      <c r="N97">
        <v>2165104235.8435855</v>
      </c>
      <c r="O97">
        <v>108639800</v>
      </c>
      <c r="P97">
        <v>19.887444327272725</v>
      </c>
      <c r="Q97">
        <v>21578.872217241067</v>
      </c>
      <c r="R97">
        <v>259860292.71036661</v>
      </c>
      <c r="S97">
        <v>2278.7395492799492</v>
      </c>
      <c r="T97">
        <v>21598.75966156834</v>
      </c>
    </row>
    <row r="98" spans="1:20" x14ac:dyDescent="0.3">
      <c r="A98">
        <v>97</v>
      </c>
      <c r="B98" t="s">
        <v>139</v>
      </c>
      <c r="C98" t="s">
        <v>280</v>
      </c>
      <c r="D98" t="s">
        <v>280</v>
      </c>
      <c r="E98" t="s">
        <v>152</v>
      </c>
      <c r="F98" t="s">
        <v>280</v>
      </c>
      <c r="G98" t="s">
        <v>219</v>
      </c>
      <c r="H98">
        <v>415.33691934519936</v>
      </c>
      <c r="I98">
        <v>60</v>
      </c>
      <c r="J98">
        <v>1462214.2081293634</v>
      </c>
      <c r="K98">
        <v>49149.042090909075</v>
      </c>
      <c r="L98">
        <v>263198557.46328542</v>
      </c>
      <c r="M98">
        <v>4957303.7136363629</v>
      </c>
      <c r="N98">
        <v>2193321312.1940451</v>
      </c>
      <c r="O98">
        <v>111840000</v>
      </c>
      <c r="P98">
        <v>20.160370918181815</v>
      </c>
      <c r="Q98">
        <v>21860.102411533982</v>
      </c>
      <c r="R98">
        <v>263247706.50537634</v>
      </c>
      <c r="S98">
        <v>2310.1186159076815</v>
      </c>
      <c r="T98">
        <v>21880.262782452166</v>
      </c>
    </row>
    <row r="99" spans="1:20" x14ac:dyDescent="0.3">
      <c r="A99">
        <v>98</v>
      </c>
      <c r="B99" t="s">
        <v>139</v>
      </c>
      <c r="C99" t="s">
        <v>280</v>
      </c>
      <c r="D99" t="s">
        <v>280</v>
      </c>
      <c r="E99" t="s">
        <v>152</v>
      </c>
      <c r="F99" t="s">
        <v>280</v>
      </c>
      <c r="G99" t="s">
        <v>220</v>
      </c>
      <c r="H99">
        <v>415.33691934519936</v>
      </c>
      <c r="I99">
        <v>30</v>
      </c>
      <c r="J99">
        <v>1462214.2081293634</v>
      </c>
      <c r="K99">
        <v>49149.042090909075</v>
      </c>
      <c r="L99">
        <v>263198557.46328542</v>
      </c>
      <c r="M99">
        <v>4957303.7136363629</v>
      </c>
      <c r="N99">
        <v>2193321312.1940451</v>
      </c>
      <c r="O99">
        <v>117000000</v>
      </c>
      <c r="P99">
        <v>20.160370918181815</v>
      </c>
      <c r="Q99">
        <v>21860.102411533982</v>
      </c>
      <c r="R99">
        <v>263247706.50537634</v>
      </c>
      <c r="S99">
        <v>2315.2786159076813</v>
      </c>
      <c r="T99">
        <v>21880.262782452166</v>
      </c>
    </row>
    <row r="100" spans="1:20" x14ac:dyDescent="0.3">
      <c r="A100">
        <v>99</v>
      </c>
      <c r="B100" t="s">
        <v>139</v>
      </c>
      <c r="C100" t="s">
        <v>280</v>
      </c>
      <c r="D100" t="s">
        <v>280</v>
      </c>
      <c r="E100" t="s">
        <v>152</v>
      </c>
      <c r="F100" t="s">
        <v>280</v>
      </c>
      <c r="G100" t="s">
        <v>218</v>
      </c>
      <c r="H100">
        <v>415.33691934519936</v>
      </c>
      <c r="I100">
        <v>30</v>
      </c>
      <c r="J100">
        <v>1462214.2081293634</v>
      </c>
      <c r="K100">
        <v>49149.042090909075</v>
      </c>
      <c r="L100">
        <v>263198557.46328542</v>
      </c>
      <c r="M100">
        <v>4957303.7136363629</v>
      </c>
      <c r="N100">
        <v>2193321312.1940451</v>
      </c>
      <c r="O100">
        <v>112386000</v>
      </c>
      <c r="P100">
        <v>20.160370918181815</v>
      </c>
      <c r="Q100">
        <v>21860.102411533982</v>
      </c>
      <c r="R100">
        <v>263247706.50537634</v>
      </c>
      <c r="S100">
        <v>2310.6646159076813</v>
      </c>
      <c r="T100">
        <v>21880.262782452166</v>
      </c>
    </row>
    <row r="101" spans="1:20" x14ac:dyDescent="0.3">
      <c r="A101">
        <v>100</v>
      </c>
      <c r="B101" t="s">
        <v>139</v>
      </c>
      <c r="C101" t="s">
        <v>280</v>
      </c>
      <c r="D101" t="s">
        <v>280</v>
      </c>
      <c r="E101" t="s">
        <v>280</v>
      </c>
      <c r="F101" t="s">
        <v>154</v>
      </c>
      <c r="G101" t="s">
        <v>219</v>
      </c>
      <c r="H101">
        <v>434.58103604934854</v>
      </c>
      <c r="I101">
        <v>62</v>
      </c>
      <c r="J101">
        <v>1475527.1236027793</v>
      </c>
      <c r="K101">
        <v>57882.692999999999</v>
      </c>
      <c r="L101">
        <v>265594882.24850026</v>
      </c>
      <c r="M101">
        <v>6125429.5227272725</v>
      </c>
      <c r="N101">
        <v>2213290685.4041686</v>
      </c>
      <c r="O101">
        <v>115568000</v>
      </c>
      <c r="P101">
        <v>26.710609100000003</v>
      </c>
      <c r="Q101">
        <v>22059.130497861548</v>
      </c>
      <c r="R101">
        <v>265652764.94150025</v>
      </c>
      <c r="S101">
        <v>2334.9841149268959</v>
      </c>
      <c r="T101">
        <v>22085.841106961547</v>
      </c>
    </row>
    <row r="102" spans="1:20" x14ac:dyDescent="0.3">
      <c r="A102">
        <v>101</v>
      </c>
      <c r="B102" t="s">
        <v>139</v>
      </c>
      <c r="C102" t="s">
        <v>280</v>
      </c>
      <c r="D102" t="s">
        <v>280</v>
      </c>
      <c r="E102" t="s">
        <v>280</v>
      </c>
      <c r="F102" t="s">
        <v>154</v>
      </c>
      <c r="G102" t="s">
        <v>220</v>
      </c>
      <c r="H102">
        <v>434.58103604934854</v>
      </c>
      <c r="I102">
        <v>31</v>
      </c>
      <c r="J102">
        <v>1475527.1236027793</v>
      </c>
      <c r="K102">
        <v>57882.692999999999</v>
      </c>
      <c r="L102">
        <v>265594882.24850026</v>
      </c>
      <c r="M102">
        <v>6125429.5227272725</v>
      </c>
      <c r="N102">
        <v>2213290685.4041686</v>
      </c>
      <c r="O102">
        <v>120900000</v>
      </c>
      <c r="P102">
        <v>26.710609100000003</v>
      </c>
      <c r="Q102">
        <v>22059.130497861548</v>
      </c>
      <c r="R102">
        <v>265652764.94150025</v>
      </c>
      <c r="S102">
        <v>2340.3161149268963</v>
      </c>
      <c r="T102">
        <v>22085.841106961547</v>
      </c>
    </row>
    <row r="103" spans="1:20" x14ac:dyDescent="0.3">
      <c r="A103">
        <v>102</v>
      </c>
      <c r="B103" t="s">
        <v>139</v>
      </c>
      <c r="C103" t="s">
        <v>280</v>
      </c>
      <c r="D103" t="s">
        <v>280</v>
      </c>
      <c r="E103" t="s">
        <v>280</v>
      </c>
      <c r="F103" t="s">
        <v>154</v>
      </c>
      <c r="G103" t="s">
        <v>218</v>
      </c>
      <c r="H103">
        <v>434.58103604934854</v>
      </c>
      <c r="I103">
        <v>31</v>
      </c>
      <c r="J103">
        <v>1475527.1236027793</v>
      </c>
      <c r="K103">
        <v>57882.692999999999</v>
      </c>
      <c r="L103">
        <v>265594882.24850026</v>
      </c>
      <c r="M103">
        <v>6125429.5227272725</v>
      </c>
      <c r="N103">
        <v>2213290685.4041686</v>
      </c>
      <c r="O103">
        <v>116132200</v>
      </c>
      <c r="P103">
        <v>26.710609100000003</v>
      </c>
      <c r="Q103">
        <v>22059.130497861548</v>
      </c>
      <c r="R103">
        <v>265652764.94150025</v>
      </c>
      <c r="S103">
        <v>2335.5483149268962</v>
      </c>
      <c r="T103">
        <v>22085.841106961547</v>
      </c>
    </row>
    <row r="104" spans="1:20" x14ac:dyDescent="0.3">
      <c r="A104">
        <v>103</v>
      </c>
      <c r="B104" t="s">
        <v>139</v>
      </c>
      <c r="C104" t="s">
        <v>280</v>
      </c>
      <c r="D104" t="s">
        <v>280</v>
      </c>
      <c r="E104" t="s">
        <v>280</v>
      </c>
      <c r="F104" t="s">
        <v>155</v>
      </c>
      <c r="G104" t="s">
        <v>219</v>
      </c>
      <c r="H104">
        <v>429.45235838472718</v>
      </c>
      <c r="I104">
        <v>62</v>
      </c>
      <c r="J104">
        <v>1464546.0792067475</v>
      </c>
      <c r="K104">
        <v>58701.472772727269</v>
      </c>
      <c r="L104">
        <v>263618294.25721455</v>
      </c>
      <c r="M104">
        <v>6152722.1818181816</v>
      </c>
      <c r="N104">
        <v>2196819118.8101211</v>
      </c>
      <c r="O104">
        <v>115568000</v>
      </c>
      <c r="P104">
        <v>26.437682509090912</v>
      </c>
      <c r="Q104">
        <v>21894.963884140871</v>
      </c>
      <c r="R104">
        <v>263676995.72998726</v>
      </c>
      <c r="S104">
        <v>2318.5398409919389</v>
      </c>
      <c r="T104">
        <v>21921.401566649962</v>
      </c>
    </row>
    <row r="105" spans="1:20" x14ac:dyDescent="0.3">
      <c r="A105">
        <v>104</v>
      </c>
      <c r="B105" t="s">
        <v>139</v>
      </c>
      <c r="C105" t="s">
        <v>280</v>
      </c>
      <c r="D105" t="s">
        <v>280</v>
      </c>
      <c r="E105" t="s">
        <v>280</v>
      </c>
      <c r="F105" t="s">
        <v>155</v>
      </c>
      <c r="G105" t="s">
        <v>220</v>
      </c>
      <c r="H105">
        <v>429.45235838472718</v>
      </c>
      <c r="I105">
        <v>31</v>
      </c>
      <c r="J105">
        <v>1464546.0792067475</v>
      </c>
      <c r="K105">
        <v>58701.472772727269</v>
      </c>
      <c r="L105">
        <v>263618294.25721455</v>
      </c>
      <c r="M105">
        <v>6152722.1818181816</v>
      </c>
      <c r="N105">
        <v>2196819118.8101211</v>
      </c>
      <c r="O105">
        <v>120900000</v>
      </c>
      <c r="P105">
        <v>26.437682509090912</v>
      </c>
      <c r="Q105">
        <v>21894.963884140871</v>
      </c>
      <c r="R105">
        <v>263676995.72998726</v>
      </c>
      <c r="S105">
        <v>2323.8718409919393</v>
      </c>
      <c r="T105">
        <v>21921.401566649962</v>
      </c>
    </row>
    <row r="106" spans="1:20" x14ac:dyDescent="0.3">
      <c r="A106">
        <v>105</v>
      </c>
      <c r="B106" t="s">
        <v>139</v>
      </c>
      <c r="C106" t="s">
        <v>280</v>
      </c>
      <c r="D106" t="s">
        <v>280</v>
      </c>
      <c r="E106" t="s">
        <v>280</v>
      </c>
      <c r="F106" t="s">
        <v>155</v>
      </c>
      <c r="G106" t="s">
        <v>218</v>
      </c>
      <c r="H106">
        <v>429.45235838472718</v>
      </c>
      <c r="I106">
        <v>31</v>
      </c>
      <c r="J106">
        <v>1464546.0792067475</v>
      </c>
      <c r="K106">
        <v>58701.472772727269</v>
      </c>
      <c r="L106">
        <v>263618294.25721455</v>
      </c>
      <c r="M106">
        <v>6152722.1818181816</v>
      </c>
      <c r="N106">
        <v>2196819118.8101211</v>
      </c>
      <c r="O106">
        <v>116132200</v>
      </c>
      <c r="P106">
        <v>26.437682509090912</v>
      </c>
      <c r="Q106">
        <v>21894.963884140871</v>
      </c>
      <c r="R106">
        <v>263676995.72998726</v>
      </c>
      <c r="S106">
        <v>2319.1040409919392</v>
      </c>
      <c r="T106">
        <v>21921.401566649962</v>
      </c>
    </row>
    <row r="107" spans="1:20" x14ac:dyDescent="0.3">
      <c r="A107">
        <v>106</v>
      </c>
      <c r="B107" t="s">
        <v>139</v>
      </c>
      <c r="C107" t="s">
        <v>280</v>
      </c>
      <c r="D107" t="s">
        <v>280</v>
      </c>
      <c r="E107" t="s">
        <v>280</v>
      </c>
      <c r="F107" t="s">
        <v>280</v>
      </c>
      <c r="G107" t="s">
        <v>219</v>
      </c>
      <c r="H107">
        <v>437.17912524501759</v>
      </c>
      <c r="I107">
        <v>63</v>
      </c>
      <c r="J107">
        <v>1483357.4634403873</v>
      </c>
      <c r="K107">
        <v>60066.105727272719</v>
      </c>
      <c r="L107">
        <v>267004343.41926971</v>
      </c>
      <c r="M107">
        <v>6114512.459090909</v>
      </c>
      <c r="N107">
        <v>2225036195.1605806</v>
      </c>
      <c r="O107">
        <v>117432000</v>
      </c>
      <c r="P107">
        <v>26.710609100000003</v>
      </c>
      <c r="Q107">
        <v>22176.194078433789</v>
      </c>
      <c r="R107">
        <v>267064409.524997</v>
      </c>
      <c r="S107">
        <v>2348.5827076196715</v>
      </c>
      <c r="T107">
        <v>22202.904687533788</v>
      </c>
    </row>
    <row r="108" spans="1:20" x14ac:dyDescent="0.3">
      <c r="A108">
        <v>107</v>
      </c>
      <c r="B108" t="s">
        <v>139</v>
      </c>
      <c r="C108" t="s">
        <v>280</v>
      </c>
      <c r="D108" t="s">
        <v>280</v>
      </c>
      <c r="E108" t="s">
        <v>280</v>
      </c>
      <c r="F108" t="s">
        <v>280</v>
      </c>
      <c r="G108" t="s">
        <v>220</v>
      </c>
      <c r="H108">
        <v>437.17912524501759</v>
      </c>
      <c r="I108">
        <v>32</v>
      </c>
      <c r="J108">
        <v>1483357.4634403873</v>
      </c>
      <c r="K108">
        <v>60066.105727272719</v>
      </c>
      <c r="L108">
        <v>267004343.41926971</v>
      </c>
      <c r="M108">
        <v>6114512.459090909</v>
      </c>
      <c r="N108">
        <v>2225036195.1605806</v>
      </c>
      <c r="O108">
        <v>124800000</v>
      </c>
      <c r="P108">
        <v>26.710609100000003</v>
      </c>
      <c r="Q108">
        <v>22176.194078433789</v>
      </c>
      <c r="R108">
        <v>267064409.524997</v>
      </c>
      <c r="S108">
        <v>2355.9507076196714</v>
      </c>
      <c r="T108">
        <v>22202.904687533788</v>
      </c>
    </row>
    <row r="109" spans="1:20" x14ac:dyDescent="0.3">
      <c r="A109">
        <v>108</v>
      </c>
      <c r="B109" t="s">
        <v>139</v>
      </c>
      <c r="C109" t="s">
        <v>280</v>
      </c>
      <c r="D109" t="s">
        <v>280</v>
      </c>
      <c r="E109" t="s">
        <v>280</v>
      </c>
      <c r="F109" t="s">
        <v>280</v>
      </c>
      <c r="G109" t="s">
        <v>218</v>
      </c>
      <c r="H109">
        <v>437.17912524501759</v>
      </c>
      <c r="I109">
        <v>32</v>
      </c>
      <c r="J109">
        <v>1483357.4634403873</v>
      </c>
      <c r="K109">
        <v>60066.105727272719</v>
      </c>
      <c r="L109">
        <v>267004343.41926971</v>
      </c>
      <c r="M109">
        <v>6114512.459090909</v>
      </c>
      <c r="N109">
        <v>2225036195.1605806</v>
      </c>
      <c r="O109">
        <v>119878400</v>
      </c>
      <c r="P109">
        <v>26.710609100000003</v>
      </c>
      <c r="Q109">
        <v>22176.194078433789</v>
      </c>
      <c r="R109">
        <v>267064409.524997</v>
      </c>
      <c r="S109">
        <v>2351.0291076196713</v>
      </c>
      <c r="T109">
        <v>22202.904687533788</v>
      </c>
    </row>
    <row r="110" spans="1:20" x14ac:dyDescent="0.3">
      <c r="A110">
        <v>109</v>
      </c>
      <c r="B110" t="s">
        <v>140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376.33680751082835</v>
      </c>
      <c r="I110">
        <v>54</v>
      </c>
      <c r="J110">
        <v>1378332.1342469649</v>
      </c>
      <c r="K110">
        <v>45168.930563636357</v>
      </c>
      <c r="L110">
        <v>248099784.16445372</v>
      </c>
      <c r="M110">
        <v>5937898.1022727257</v>
      </c>
      <c r="N110">
        <v>2067498201.3704476</v>
      </c>
      <c r="O110">
        <v>100656000</v>
      </c>
      <c r="P110">
        <v>24.200065468181812</v>
      </c>
      <c r="Q110">
        <v>20606.065406992126</v>
      </c>
      <c r="R110">
        <v>248144953.09501734</v>
      </c>
      <c r="S110">
        <v>2174.0920994727203</v>
      </c>
      <c r="T110">
        <v>20630.265472460309</v>
      </c>
    </row>
    <row r="111" spans="1:20" x14ac:dyDescent="0.3">
      <c r="A111">
        <v>110</v>
      </c>
      <c r="B111" t="s">
        <v>140</v>
      </c>
      <c r="C111" t="s">
        <v>147</v>
      </c>
      <c r="D111" t="s">
        <v>151</v>
      </c>
      <c r="E111" t="s">
        <v>152</v>
      </c>
      <c r="F111" t="s">
        <v>154</v>
      </c>
      <c r="G111" t="s">
        <v>220</v>
      </c>
      <c r="H111">
        <v>376.33680751082835</v>
      </c>
      <c r="I111">
        <v>27</v>
      </c>
      <c r="J111">
        <v>1378332.1342469649</v>
      </c>
      <c r="K111">
        <v>45168.930563636357</v>
      </c>
      <c r="L111">
        <v>248099784.16445372</v>
      </c>
      <c r="M111">
        <v>5937898.1022727257</v>
      </c>
      <c r="N111">
        <v>2067498201.3704476</v>
      </c>
      <c r="O111">
        <v>105300000</v>
      </c>
      <c r="P111">
        <v>24.200065468181812</v>
      </c>
      <c r="Q111">
        <v>20606.065406992126</v>
      </c>
      <c r="R111">
        <v>248144953.09501734</v>
      </c>
      <c r="S111">
        <v>2178.7360994727201</v>
      </c>
      <c r="T111">
        <v>20630.265472460309</v>
      </c>
    </row>
    <row r="112" spans="1:20" x14ac:dyDescent="0.3">
      <c r="A112">
        <v>111</v>
      </c>
      <c r="B112" t="s">
        <v>140</v>
      </c>
      <c r="C112" t="s">
        <v>147</v>
      </c>
      <c r="D112" t="s">
        <v>151</v>
      </c>
      <c r="E112" t="s">
        <v>152</v>
      </c>
      <c r="F112" t="s">
        <v>154</v>
      </c>
      <c r="G112" t="s">
        <v>218</v>
      </c>
      <c r="H112">
        <v>376.33680751082835</v>
      </c>
      <c r="I112">
        <v>27</v>
      </c>
      <c r="J112">
        <v>1378332.1342469649</v>
      </c>
      <c r="K112">
        <v>45168.930563636357</v>
      </c>
      <c r="L112">
        <v>248099784.16445372</v>
      </c>
      <c r="M112">
        <v>5937898.1022727257</v>
      </c>
      <c r="N112">
        <v>2067498201.3704476</v>
      </c>
      <c r="O112">
        <v>101147400</v>
      </c>
      <c r="P112">
        <v>24.200065468181812</v>
      </c>
      <c r="Q112">
        <v>20606.065406992126</v>
      </c>
      <c r="R112">
        <v>248144953.09501734</v>
      </c>
      <c r="S112">
        <v>2174.5834994727202</v>
      </c>
      <c r="T112">
        <v>20630.265472460309</v>
      </c>
    </row>
    <row r="113" spans="1:20" x14ac:dyDescent="0.3">
      <c r="A113">
        <v>112</v>
      </c>
      <c r="B113" t="s">
        <v>140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371.20812984620699</v>
      </c>
      <c r="I113">
        <v>53</v>
      </c>
      <c r="J113">
        <v>1367351.0898509335</v>
      </c>
      <c r="K113">
        <v>45987.710336363627</v>
      </c>
      <c r="L113">
        <v>246123196.17316803</v>
      </c>
      <c r="M113">
        <v>5965190.7613636348</v>
      </c>
      <c r="N113">
        <v>2051026634.7764003</v>
      </c>
      <c r="O113">
        <v>98792000</v>
      </c>
      <c r="P113">
        <v>23.927138877272721</v>
      </c>
      <c r="Q113">
        <v>20441.898793271455</v>
      </c>
      <c r="R113">
        <v>246169183.88350439</v>
      </c>
      <c r="S113">
        <v>2155.7838255377642</v>
      </c>
      <c r="T113">
        <v>20465.825932148728</v>
      </c>
    </row>
    <row r="114" spans="1:20" x14ac:dyDescent="0.3">
      <c r="A114">
        <v>113</v>
      </c>
      <c r="B114" t="s">
        <v>140</v>
      </c>
      <c r="C114" t="s">
        <v>147</v>
      </c>
      <c r="D114" t="s">
        <v>151</v>
      </c>
      <c r="E114" t="s">
        <v>152</v>
      </c>
      <c r="F114" t="s">
        <v>155</v>
      </c>
      <c r="G114" t="s">
        <v>220</v>
      </c>
      <c r="H114">
        <v>371.20812984620699</v>
      </c>
      <c r="I114">
        <v>27</v>
      </c>
      <c r="J114">
        <v>1367351.0898509335</v>
      </c>
      <c r="K114">
        <v>45987.710336363627</v>
      </c>
      <c r="L114">
        <v>246123196.17316803</v>
      </c>
      <c r="M114">
        <v>5965190.7613636348</v>
      </c>
      <c r="N114">
        <v>2051026634.7764003</v>
      </c>
      <c r="O114">
        <v>105300000</v>
      </c>
      <c r="P114">
        <v>23.927138877272721</v>
      </c>
      <c r="Q114">
        <v>20441.898793271455</v>
      </c>
      <c r="R114">
        <v>246169183.88350439</v>
      </c>
      <c r="S114">
        <v>2162.291825537764</v>
      </c>
      <c r="T114">
        <v>20465.825932148728</v>
      </c>
    </row>
    <row r="115" spans="1:20" x14ac:dyDescent="0.3">
      <c r="A115">
        <v>114</v>
      </c>
      <c r="B115" t="s">
        <v>140</v>
      </c>
      <c r="C115" t="s">
        <v>147</v>
      </c>
      <c r="D115" t="s">
        <v>151</v>
      </c>
      <c r="E115" t="s">
        <v>152</v>
      </c>
      <c r="F115" t="s">
        <v>155</v>
      </c>
      <c r="G115" t="s">
        <v>218</v>
      </c>
      <c r="H115">
        <v>371.20812984620699</v>
      </c>
      <c r="I115">
        <v>27</v>
      </c>
      <c r="J115">
        <v>1367351.0898509335</v>
      </c>
      <c r="K115">
        <v>45987.710336363627</v>
      </c>
      <c r="L115">
        <v>246123196.17316803</v>
      </c>
      <c r="M115">
        <v>5965190.7613636348</v>
      </c>
      <c r="N115">
        <v>2051026634.7764003</v>
      </c>
      <c r="O115">
        <v>101147400</v>
      </c>
      <c r="P115">
        <v>23.927138877272721</v>
      </c>
      <c r="Q115">
        <v>20441.898793271455</v>
      </c>
      <c r="R115">
        <v>246169183.88350439</v>
      </c>
      <c r="S115">
        <v>2158.1392255377641</v>
      </c>
      <c r="T115">
        <v>20465.825932148728</v>
      </c>
    </row>
    <row r="116" spans="1:20" x14ac:dyDescent="0.3">
      <c r="A116">
        <v>115</v>
      </c>
      <c r="B116" t="s">
        <v>140</v>
      </c>
      <c r="C116" t="s">
        <v>147</v>
      </c>
      <c r="D116" t="s">
        <v>151</v>
      </c>
      <c r="E116" t="s">
        <v>152</v>
      </c>
      <c r="F116" t="s">
        <v>280</v>
      </c>
      <c r="G116" t="s">
        <v>219</v>
      </c>
      <c r="H116">
        <v>378.9348967064974</v>
      </c>
      <c r="I116">
        <v>54</v>
      </c>
      <c r="J116">
        <v>1386162.4740845729</v>
      </c>
      <c r="K116">
        <v>47352.343290909077</v>
      </c>
      <c r="L116">
        <v>249509245.33522311</v>
      </c>
      <c r="M116">
        <v>5926981.0386363622</v>
      </c>
      <c r="N116">
        <v>2079243711.1268592</v>
      </c>
      <c r="O116">
        <v>100656000</v>
      </c>
      <c r="P116">
        <v>24.200065468181812</v>
      </c>
      <c r="Q116">
        <v>20723.128987564363</v>
      </c>
      <c r="R116">
        <v>249556597.678514</v>
      </c>
      <c r="S116">
        <v>2185.8266921654958</v>
      </c>
      <c r="T116">
        <v>20747.329053032547</v>
      </c>
    </row>
    <row r="117" spans="1:20" x14ac:dyDescent="0.3">
      <c r="A117">
        <v>116</v>
      </c>
      <c r="B117" t="s">
        <v>140</v>
      </c>
      <c r="C117" t="s">
        <v>147</v>
      </c>
      <c r="D117" t="s">
        <v>151</v>
      </c>
      <c r="E117" t="s">
        <v>152</v>
      </c>
      <c r="F117" t="s">
        <v>280</v>
      </c>
      <c r="G117" t="s">
        <v>220</v>
      </c>
      <c r="H117">
        <v>378.9348967064974</v>
      </c>
      <c r="I117">
        <v>27</v>
      </c>
      <c r="J117">
        <v>1386162.4740845729</v>
      </c>
      <c r="K117">
        <v>47352.343290909077</v>
      </c>
      <c r="L117">
        <v>249509245.33522311</v>
      </c>
      <c r="M117">
        <v>5926981.0386363622</v>
      </c>
      <c r="N117">
        <v>2079243711.1268592</v>
      </c>
      <c r="O117">
        <v>105300000</v>
      </c>
      <c r="P117">
        <v>24.200065468181812</v>
      </c>
      <c r="Q117">
        <v>20723.128987564363</v>
      </c>
      <c r="R117">
        <v>249556597.678514</v>
      </c>
      <c r="S117">
        <v>2190.4706921654961</v>
      </c>
      <c r="T117">
        <v>20747.329053032547</v>
      </c>
    </row>
    <row r="118" spans="1:20" x14ac:dyDescent="0.3">
      <c r="A118">
        <v>117</v>
      </c>
      <c r="B118" t="s">
        <v>140</v>
      </c>
      <c r="C118" t="s">
        <v>147</v>
      </c>
      <c r="D118" t="s">
        <v>151</v>
      </c>
      <c r="E118" t="s">
        <v>152</v>
      </c>
      <c r="F118" t="s">
        <v>280</v>
      </c>
      <c r="G118" t="s">
        <v>218</v>
      </c>
      <c r="H118">
        <v>378.9348967064974</v>
      </c>
      <c r="I118">
        <v>27</v>
      </c>
      <c r="J118">
        <v>1386162.4740845729</v>
      </c>
      <c r="K118">
        <v>47352.343290909077</v>
      </c>
      <c r="L118">
        <v>249509245.33522311</v>
      </c>
      <c r="M118">
        <v>5926981.0386363622</v>
      </c>
      <c r="N118">
        <v>2079243711.1268592</v>
      </c>
      <c r="O118">
        <v>101147400</v>
      </c>
      <c r="P118">
        <v>24.200065468181812</v>
      </c>
      <c r="Q118">
        <v>20723.128987564363</v>
      </c>
      <c r="R118">
        <v>249556597.678514</v>
      </c>
      <c r="S118">
        <v>2186.3180921654957</v>
      </c>
      <c r="T118">
        <v>20747.329053032547</v>
      </c>
    </row>
    <row r="119" spans="1:20" x14ac:dyDescent="0.3">
      <c r="A119">
        <v>118</v>
      </c>
      <c r="B119" t="s">
        <v>140</v>
      </c>
      <c r="C119" t="s">
        <v>147</v>
      </c>
      <c r="D119" t="s">
        <v>151</v>
      </c>
      <c r="E119" t="s">
        <v>280</v>
      </c>
      <c r="F119" t="s">
        <v>154</v>
      </c>
      <c r="G119" t="s">
        <v>219</v>
      </c>
      <c r="H119">
        <v>398.17901341064658</v>
      </c>
      <c r="I119">
        <v>57</v>
      </c>
      <c r="J119">
        <v>1399475.3895579888</v>
      </c>
      <c r="K119">
        <v>56085.994200000001</v>
      </c>
      <c r="L119">
        <v>251905570.12043801</v>
      </c>
      <c r="M119">
        <v>7095106.8477272717</v>
      </c>
      <c r="N119">
        <v>2099213084.3369834</v>
      </c>
      <c r="O119">
        <v>106248000</v>
      </c>
      <c r="P119">
        <v>30.750303649999999</v>
      </c>
      <c r="Q119">
        <v>20922.157073891933</v>
      </c>
      <c r="R119">
        <v>251961656.114638</v>
      </c>
      <c r="S119">
        <v>2212.5561911847103</v>
      </c>
      <c r="T119">
        <v>20952.907377541931</v>
      </c>
    </row>
    <row r="120" spans="1:20" x14ac:dyDescent="0.3">
      <c r="A120">
        <v>119</v>
      </c>
      <c r="B120" t="s">
        <v>140</v>
      </c>
      <c r="C120" t="s">
        <v>147</v>
      </c>
      <c r="D120" t="s">
        <v>151</v>
      </c>
      <c r="E120" t="s">
        <v>280</v>
      </c>
      <c r="F120" t="s">
        <v>154</v>
      </c>
      <c r="G120" t="s">
        <v>220</v>
      </c>
      <c r="H120">
        <v>398.17901341064658</v>
      </c>
      <c r="I120">
        <v>29</v>
      </c>
      <c r="J120">
        <v>1399475.3895579888</v>
      </c>
      <c r="K120">
        <v>56085.994200000001</v>
      </c>
      <c r="L120">
        <v>251905570.12043801</v>
      </c>
      <c r="M120">
        <v>7095106.8477272717</v>
      </c>
      <c r="N120">
        <v>2099213084.3369834</v>
      </c>
      <c r="O120">
        <v>113100000</v>
      </c>
      <c r="P120">
        <v>30.750303649999999</v>
      </c>
      <c r="Q120">
        <v>20922.157073891933</v>
      </c>
      <c r="R120">
        <v>251961656.114638</v>
      </c>
      <c r="S120">
        <v>2219.4081911847106</v>
      </c>
      <c r="T120">
        <v>20952.907377541931</v>
      </c>
    </row>
    <row r="121" spans="1:20" x14ac:dyDescent="0.3">
      <c r="A121">
        <v>120</v>
      </c>
      <c r="B121" t="s">
        <v>140</v>
      </c>
      <c r="C121" t="s">
        <v>147</v>
      </c>
      <c r="D121" t="s">
        <v>151</v>
      </c>
      <c r="E121" t="s">
        <v>280</v>
      </c>
      <c r="F121" t="s">
        <v>154</v>
      </c>
      <c r="G121" t="s">
        <v>218</v>
      </c>
      <c r="H121">
        <v>398.17901341064658</v>
      </c>
      <c r="I121">
        <v>29</v>
      </c>
      <c r="J121">
        <v>1399475.3895579888</v>
      </c>
      <c r="K121">
        <v>56085.994200000001</v>
      </c>
      <c r="L121">
        <v>251905570.12043801</v>
      </c>
      <c r="M121">
        <v>7095106.8477272717</v>
      </c>
      <c r="N121">
        <v>2099213084.3369834</v>
      </c>
      <c r="O121">
        <v>108639800</v>
      </c>
      <c r="P121">
        <v>30.750303649999999</v>
      </c>
      <c r="Q121">
        <v>20922.157073891933</v>
      </c>
      <c r="R121">
        <v>251961656.114638</v>
      </c>
      <c r="S121">
        <v>2214.9479911847106</v>
      </c>
      <c r="T121">
        <v>20952.907377541931</v>
      </c>
    </row>
    <row r="122" spans="1:20" x14ac:dyDescent="0.3">
      <c r="A122">
        <v>121</v>
      </c>
      <c r="B122" t="s">
        <v>140</v>
      </c>
      <c r="C122" t="s">
        <v>147</v>
      </c>
      <c r="D122" t="s">
        <v>151</v>
      </c>
      <c r="E122" t="s">
        <v>280</v>
      </c>
      <c r="F122" t="s">
        <v>155</v>
      </c>
      <c r="G122" t="s">
        <v>219</v>
      </c>
      <c r="H122">
        <v>393.0503357460251</v>
      </c>
      <c r="I122">
        <v>56</v>
      </c>
      <c r="J122">
        <v>1388494.3451619574</v>
      </c>
      <c r="K122">
        <v>56904.773972727271</v>
      </c>
      <c r="L122">
        <v>249928982.12915236</v>
      </c>
      <c r="M122">
        <v>7122399.5068181809</v>
      </c>
      <c r="N122">
        <v>2082741517.7429361</v>
      </c>
      <c r="O122">
        <v>104384000</v>
      </c>
      <c r="P122">
        <v>30.477377059090909</v>
      </c>
      <c r="Q122">
        <v>20757.990460171262</v>
      </c>
      <c r="R122">
        <v>249985886.90312508</v>
      </c>
      <c r="S122">
        <v>2194.2479172497542</v>
      </c>
      <c r="T122">
        <v>20788.467837230353</v>
      </c>
    </row>
    <row r="123" spans="1:20" x14ac:dyDescent="0.3">
      <c r="A123">
        <v>122</v>
      </c>
      <c r="B123" t="s">
        <v>140</v>
      </c>
      <c r="C123" t="s">
        <v>147</v>
      </c>
      <c r="D123" t="s">
        <v>151</v>
      </c>
      <c r="E123" t="s">
        <v>280</v>
      </c>
      <c r="F123" t="s">
        <v>155</v>
      </c>
      <c r="G123" t="s">
        <v>220</v>
      </c>
      <c r="H123">
        <v>393.0503357460251</v>
      </c>
      <c r="I123">
        <v>28</v>
      </c>
      <c r="J123">
        <v>1388494.3451619574</v>
      </c>
      <c r="K123">
        <v>56904.773972727271</v>
      </c>
      <c r="L123">
        <v>249928982.12915236</v>
      </c>
      <c r="M123">
        <v>7122399.5068181809</v>
      </c>
      <c r="N123">
        <v>2082741517.7429361</v>
      </c>
      <c r="O123">
        <v>109200000</v>
      </c>
      <c r="P123">
        <v>30.477377059090909</v>
      </c>
      <c r="Q123">
        <v>20757.990460171262</v>
      </c>
      <c r="R123">
        <v>249985886.90312508</v>
      </c>
      <c r="S123">
        <v>2199.0639172497545</v>
      </c>
      <c r="T123">
        <v>20788.467837230353</v>
      </c>
    </row>
    <row r="124" spans="1:20" x14ac:dyDescent="0.3">
      <c r="A124">
        <v>123</v>
      </c>
      <c r="B124" t="s">
        <v>140</v>
      </c>
      <c r="C124" t="s">
        <v>147</v>
      </c>
      <c r="D124" t="s">
        <v>151</v>
      </c>
      <c r="E124" t="s">
        <v>280</v>
      </c>
      <c r="F124" t="s">
        <v>155</v>
      </c>
      <c r="G124" t="s">
        <v>218</v>
      </c>
      <c r="H124">
        <v>393.0503357460251</v>
      </c>
      <c r="I124">
        <v>28</v>
      </c>
      <c r="J124">
        <v>1388494.3451619574</v>
      </c>
      <c r="K124">
        <v>56904.773972727271</v>
      </c>
      <c r="L124">
        <v>249928982.12915236</v>
      </c>
      <c r="M124">
        <v>7122399.5068181809</v>
      </c>
      <c r="N124">
        <v>2082741517.7429361</v>
      </c>
      <c r="O124">
        <v>104893600</v>
      </c>
      <c r="P124">
        <v>30.477377059090909</v>
      </c>
      <c r="Q124">
        <v>20757.990460171262</v>
      </c>
      <c r="R124">
        <v>249985886.90312508</v>
      </c>
      <c r="S124">
        <v>2194.7575172497545</v>
      </c>
      <c r="T124">
        <v>20788.467837230353</v>
      </c>
    </row>
    <row r="125" spans="1:20" x14ac:dyDescent="0.3">
      <c r="A125">
        <v>124</v>
      </c>
      <c r="B125" t="s">
        <v>140</v>
      </c>
      <c r="C125" t="s">
        <v>147</v>
      </c>
      <c r="D125" t="s">
        <v>151</v>
      </c>
      <c r="E125" t="s">
        <v>280</v>
      </c>
      <c r="F125" t="s">
        <v>280</v>
      </c>
      <c r="G125" t="s">
        <v>219</v>
      </c>
      <c r="H125">
        <v>400.77710260631562</v>
      </c>
      <c r="I125">
        <v>57</v>
      </c>
      <c r="J125">
        <v>1407305.7293955972</v>
      </c>
      <c r="K125">
        <v>58269.406927272721</v>
      </c>
      <c r="L125">
        <v>253315031.29120752</v>
      </c>
      <c r="M125">
        <v>7084189.7840909082</v>
      </c>
      <c r="N125">
        <v>2110958594.0933959</v>
      </c>
      <c r="O125">
        <v>106248000</v>
      </c>
      <c r="P125">
        <v>30.750303649999999</v>
      </c>
      <c r="Q125">
        <v>21039.220654464178</v>
      </c>
      <c r="R125">
        <v>253373300.69813481</v>
      </c>
      <c r="S125">
        <v>2224.2907838774872</v>
      </c>
      <c r="T125">
        <v>21069.970958114176</v>
      </c>
    </row>
    <row r="126" spans="1:20" x14ac:dyDescent="0.3">
      <c r="A126">
        <v>125</v>
      </c>
      <c r="B126" t="s">
        <v>140</v>
      </c>
      <c r="C126" t="s">
        <v>147</v>
      </c>
      <c r="D126" t="s">
        <v>151</v>
      </c>
      <c r="E126" t="s">
        <v>280</v>
      </c>
      <c r="F126" t="s">
        <v>280</v>
      </c>
      <c r="G126" t="s">
        <v>220</v>
      </c>
      <c r="H126">
        <v>400.77710260631562</v>
      </c>
      <c r="I126">
        <v>29</v>
      </c>
      <c r="J126">
        <v>1407305.7293955972</v>
      </c>
      <c r="K126">
        <v>58269.406927272721</v>
      </c>
      <c r="L126">
        <v>253315031.29120752</v>
      </c>
      <c r="M126">
        <v>7084189.7840909082</v>
      </c>
      <c r="N126">
        <v>2110958594.0933959</v>
      </c>
      <c r="O126">
        <v>113100000</v>
      </c>
      <c r="P126">
        <v>30.750303649999999</v>
      </c>
      <c r="Q126">
        <v>21039.220654464178</v>
      </c>
      <c r="R126">
        <v>253373300.69813481</v>
      </c>
      <c r="S126">
        <v>2231.1427838774871</v>
      </c>
      <c r="T126">
        <v>21069.970958114176</v>
      </c>
    </row>
    <row r="127" spans="1:20" x14ac:dyDescent="0.3">
      <c r="A127">
        <v>126</v>
      </c>
      <c r="B127" t="s">
        <v>140</v>
      </c>
      <c r="C127" t="s">
        <v>147</v>
      </c>
      <c r="D127" t="s">
        <v>151</v>
      </c>
      <c r="E127" t="s">
        <v>280</v>
      </c>
      <c r="F127" t="s">
        <v>280</v>
      </c>
      <c r="G127" t="s">
        <v>218</v>
      </c>
      <c r="H127">
        <v>400.77710260631562</v>
      </c>
      <c r="I127">
        <v>29</v>
      </c>
      <c r="J127">
        <v>1407305.7293955972</v>
      </c>
      <c r="K127">
        <v>58269.406927272721</v>
      </c>
      <c r="L127">
        <v>253315031.29120752</v>
      </c>
      <c r="M127">
        <v>7084189.7840909082</v>
      </c>
      <c r="N127">
        <v>2110958594.0933959</v>
      </c>
      <c r="O127">
        <v>108639800</v>
      </c>
      <c r="P127">
        <v>30.750303649999999</v>
      </c>
      <c r="Q127">
        <v>21039.220654464178</v>
      </c>
      <c r="R127">
        <v>253373300.69813481</v>
      </c>
      <c r="S127">
        <v>2226.6825838774871</v>
      </c>
      <c r="T127">
        <v>21069.970958114176</v>
      </c>
    </row>
    <row r="128" spans="1:20" x14ac:dyDescent="0.3">
      <c r="A128">
        <v>127</v>
      </c>
      <c r="B128" t="s">
        <v>140</v>
      </c>
      <c r="C128" t="s">
        <v>147</v>
      </c>
      <c r="D128" t="s">
        <v>280</v>
      </c>
      <c r="E128" t="s">
        <v>152</v>
      </c>
      <c r="F128" t="s">
        <v>154</v>
      </c>
      <c r="G128" t="s">
        <v>219</v>
      </c>
      <c r="H128">
        <v>376.80126984923834</v>
      </c>
      <c r="I128">
        <v>54</v>
      </c>
      <c r="J128">
        <v>1378781.7337905457</v>
      </c>
      <c r="K128">
        <v>45168.930563636357</v>
      </c>
      <c r="L128">
        <v>248180712.08229825</v>
      </c>
      <c r="M128">
        <v>5942503.1772727259</v>
      </c>
      <c r="N128">
        <v>2068172600.6858187</v>
      </c>
      <c r="O128">
        <v>100656000</v>
      </c>
      <c r="P128">
        <v>24.190855318181814</v>
      </c>
      <c r="Q128">
        <v>20612.786920168655</v>
      </c>
      <c r="R128">
        <v>248225881.01286188</v>
      </c>
      <c r="S128">
        <v>2174.7711038630914</v>
      </c>
      <c r="T128">
        <v>20636.977775486837</v>
      </c>
    </row>
    <row r="129" spans="1:20" x14ac:dyDescent="0.3">
      <c r="A129">
        <v>128</v>
      </c>
      <c r="B129" t="s">
        <v>140</v>
      </c>
      <c r="C129" t="s">
        <v>147</v>
      </c>
      <c r="D129" t="s">
        <v>280</v>
      </c>
      <c r="E129" t="s">
        <v>152</v>
      </c>
      <c r="F129" t="s">
        <v>154</v>
      </c>
      <c r="G129" t="s">
        <v>220</v>
      </c>
      <c r="H129">
        <v>376.80126984923834</v>
      </c>
      <c r="I129">
        <v>27</v>
      </c>
      <c r="J129">
        <v>1378781.7337905457</v>
      </c>
      <c r="K129">
        <v>45168.930563636357</v>
      </c>
      <c r="L129">
        <v>248180712.08229825</v>
      </c>
      <c r="M129">
        <v>5942503.1772727259</v>
      </c>
      <c r="N129">
        <v>2068172600.6858187</v>
      </c>
      <c r="O129">
        <v>105300000</v>
      </c>
      <c r="P129">
        <v>24.190855318181814</v>
      </c>
      <c r="Q129">
        <v>20612.786920168655</v>
      </c>
      <c r="R129">
        <v>248225881.01286188</v>
      </c>
      <c r="S129">
        <v>2179.4151038630916</v>
      </c>
      <c r="T129">
        <v>20636.977775486837</v>
      </c>
    </row>
    <row r="130" spans="1:20" x14ac:dyDescent="0.3">
      <c r="A130">
        <v>129</v>
      </c>
      <c r="B130" t="s">
        <v>140</v>
      </c>
      <c r="C130" t="s">
        <v>147</v>
      </c>
      <c r="D130" t="s">
        <v>280</v>
      </c>
      <c r="E130" t="s">
        <v>152</v>
      </c>
      <c r="F130" t="s">
        <v>154</v>
      </c>
      <c r="G130" t="s">
        <v>218</v>
      </c>
      <c r="H130">
        <v>376.80126984923834</v>
      </c>
      <c r="I130">
        <v>27</v>
      </c>
      <c r="J130">
        <v>1378781.7337905457</v>
      </c>
      <c r="K130">
        <v>45168.930563636357</v>
      </c>
      <c r="L130">
        <v>248180712.08229825</v>
      </c>
      <c r="M130">
        <v>5942503.1772727259</v>
      </c>
      <c r="N130">
        <v>2068172600.6858187</v>
      </c>
      <c r="O130">
        <v>101147400</v>
      </c>
      <c r="P130">
        <v>24.190855318181814</v>
      </c>
      <c r="Q130">
        <v>20612.786920168655</v>
      </c>
      <c r="R130">
        <v>248225881.01286188</v>
      </c>
      <c r="S130">
        <v>2175.2625038630913</v>
      </c>
      <c r="T130">
        <v>20636.977775486837</v>
      </c>
    </row>
    <row r="131" spans="1:20" x14ac:dyDescent="0.3">
      <c r="A131">
        <v>130</v>
      </c>
      <c r="B131" t="s">
        <v>140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371.67259218461697</v>
      </c>
      <c r="I131">
        <v>53</v>
      </c>
      <c r="J131">
        <v>1367800.6893945143</v>
      </c>
      <c r="K131">
        <v>45987.710336363627</v>
      </c>
      <c r="L131">
        <v>246204124.09101257</v>
      </c>
      <c r="M131">
        <v>5969795.836363635</v>
      </c>
      <c r="N131">
        <v>2051701034.0917714</v>
      </c>
      <c r="O131">
        <v>98792000</v>
      </c>
      <c r="P131">
        <v>23.917928727272724</v>
      </c>
      <c r="Q131">
        <v>20448.620306447985</v>
      </c>
      <c r="R131">
        <v>246250111.80134892</v>
      </c>
      <c r="S131">
        <v>2156.4628299281349</v>
      </c>
      <c r="T131">
        <v>20472.538235175256</v>
      </c>
    </row>
    <row r="132" spans="1:20" x14ac:dyDescent="0.3">
      <c r="A132">
        <v>131</v>
      </c>
      <c r="B132" t="s">
        <v>140</v>
      </c>
      <c r="C132" t="s">
        <v>147</v>
      </c>
      <c r="D132" t="s">
        <v>280</v>
      </c>
      <c r="E132" t="s">
        <v>152</v>
      </c>
      <c r="F132" t="s">
        <v>155</v>
      </c>
      <c r="G132" t="s">
        <v>220</v>
      </c>
      <c r="H132">
        <v>371.67259218461697</v>
      </c>
      <c r="I132">
        <v>27</v>
      </c>
      <c r="J132">
        <v>1367800.6893945143</v>
      </c>
      <c r="K132">
        <v>45987.710336363627</v>
      </c>
      <c r="L132">
        <v>246204124.09101257</v>
      </c>
      <c r="M132">
        <v>5969795.836363635</v>
      </c>
      <c r="N132">
        <v>2051701034.0917714</v>
      </c>
      <c r="O132">
        <v>105300000</v>
      </c>
      <c r="P132">
        <v>23.917928727272724</v>
      </c>
      <c r="Q132">
        <v>20448.620306447985</v>
      </c>
      <c r="R132">
        <v>246250111.80134892</v>
      </c>
      <c r="S132">
        <v>2162.9708299281351</v>
      </c>
      <c r="T132">
        <v>20472.538235175256</v>
      </c>
    </row>
    <row r="133" spans="1:20" x14ac:dyDescent="0.3">
      <c r="A133">
        <v>132</v>
      </c>
      <c r="B133" t="s">
        <v>140</v>
      </c>
      <c r="C133" t="s">
        <v>147</v>
      </c>
      <c r="D133" t="s">
        <v>280</v>
      </c>
      <c r="E133" t="s">
        <v>152</v>
      </c>
      <c r="F133" t="s">
        <v>155</v>
      </c>
      <c r="G133" t="s">
        <v>218</v>
      </c>
      <c r="H133">
        <v>371.67259218461697</v>
      </c>
      <c r="I133">
        <v>27</v>
      </c>
      <c r="J133">
        <v>1367800.6893945143</v>
      </c>
      <c r="K133">
        <v>45987.710336363627</v>
      </c>
      <c r="L133">
        <v>246204124.09101257</v>
      </c>
      <c r="M133">
        <v>5969795.836363635</v>
      </c>
      <c r="N133">
        <v>2051701034.0917714</v>
      </c>
      <c r="O133">
        <v>101147400</v>
      </c>
      <c r="P133">
        <v>23.917928727272724</v>
      </c>
      <c r="Q133">
        <v>20448.620306447985</v>
      </c>
      <c r="R133">
        <v>246250111.80134892</v>
      </c>
      <c r="S133">
        <v>2158.8182299281348</v>
      </c>
      <c r="T133">
        <v>20472.538235175256</v>
      </c>
    </row>
    <row r="134" spans="1:20" x14ac:dyDescent="0.3">
      <c r="A134">
        <v>133</v>
      </c>
      <c r="B134" t="s">
        <v>140</v>
      </c>
      <c r="C134" t="s">
        <v>147</v>
      </c>
      <c r="D134" t="s">
        <v>280</v>
      </c>
      <c r="E134" t="s">
        <v>152</v>
      </c>
      <c r="F134" t="s">
        <v>280</v>
      </c>
      <c r="G134" t="s">
        <v>219</v>
      </c>
      <c r="H134">
        <v>379.3993590449075</v>
      </c>
      <c r="I134">
        <v>54</v>
      </c>
      <c r="J134">
        <v>1386612.0736281541</v>
      </c>
      <c r="K134">
        <v>47352.343290909077</v>
      </c>
      <c r="L134">
        <v>249590173.25306773</v>
      </c>
      <c r="M134">
        <v>5931586.1136363624</v>
      </c>
      <c r="N134">
        <v>2079918110.4422312</v>
      </c>
      <c r="O134">
        <v>100656000</v>
      </c>
      <c r="P134">
        <v>24.190855318181814</v>
      </c>
      <c r="Q134">
        <v>20729.850500740904</v>
      </c>
      <c r="R134">
        <v>249637525.59635863</v>
      </c>
      <c r="S134">
        <v>2186.5056965558674</v>
      </c>
      <c r="T134">
        <v>20754.041356059086</v>
      </c>
    </row>
    <row r="135" spans="1:20" x14ac:dyDescent="0.3">
      <c r="A135">
        <v>134</v>
      </c>
      <c r="B135" t="s">
        <v>140</v>
      </c>
      <c r="C135" t="s">
        <v>147</v>
      </c>
      <c r="D135" t="s">
        <v>280</v>
      </c>
      <c r="E135" t="s">
        <v>152</v>
      </c>
      <c r="F135" t="s">
        <v>280</v>
      </c>
      <c r="G135" t="s">
        <v>220</v>
      </c>
      <c r="H135">
        <v>379.3993590449075</v>
      </c>
      <c r="I135">
        <v>27</v>
      </c>
      <c r="J135">
        <v>1386612.0736281541</v>
      </c>
      <c r="K135">
        <v>47352.343290909077</v>
      </c>
      <c r="L135">
        <v>249590173.25306773</v>
      </c>
      <c r="M135">
        <v>5931586.1136363624</v>
      </c>
      <c r="N135">
        <v>2079918110.4422312</v>
      </c>
      <c r="O135">
        <v>105300000</v>
      </c>
      <c r="P135">
        <v>24.190855318181814</v>
      </c>
      <c r="Q135">
        <v>20729.850500740904</v>
      </c>
      <c r="R135">
        <v>249637525.59635863</v>
      </c>
      <c r="S135">
        <v>2191.1496965558672</v>
      </c>
      <c r="T135">
        <v>20754.041356059086</v>
      </c>
    </row>
    <row r="136" spans="1:20" x14ac:dyDescent="0.3">
      <c r="A136">
        <v>135</v>
      </c>
      <c r="B136" t="s">
        <v>140</v>
      </c>
      <c r="C136" t="s">
        <v>147</v>
      </c>
      <c r="D136" t="s">
        <v>280</v>
      </c>
      <c r="E136" t="s">
        <v>152</v>
      </c>
      <c r="F136" t="s">
        <v>280</v>
      </c>
      <c r="G136" t="s">
        <v>218</v>
      </c>
      <c r="H136">
        <v>379.3993590449075</v>
      </c>
      <c r="I136">
        <v>27</v>
      </c>
      <c r="J136">
        <v>1386612.0736281541</v>
      </c>
      <c r="K136">
        <v>47352.343290909077</v>
      </c>
      <c r="L136">
        <v>249590173.25306773</v>
      </c>
      <c r="M136">
        <v>5931586.1136363624</v>
      </c>
      <c r="N136">
        <v>2079918110.4422312</v>
      </c>
      <c r="O136">
        <v>101147400</v>
      </c>
      <c r="P136">
        <v>24.190855318181814</v>
      </c>
      <c r="Q136">
        <v>20729.850500740904</v>
      </c>
      <c r="R136">
        <v>249637525.59635863</v>
      </c>
      <c r="S136">
        <v>2186.9970965558673</v>
      </c>
      <c r="T136">
        <v>20754.041356059086</v>
      </c>
    </row>
    <row r="137" spans="1:20" x14ac:dyDescent="0.3">
      <c r="A137">
        <v>136</v>
      </c>
      <c r="B137" t="s">
        <v>140</v>
      </c>
      <c r="C137" t="s">
        <v>147</v>
      </c>
      <c r="D137" t="s">
        <v>280</v>
      </c>
      <c r="E137" t="s">
        <v>280</v>
      </c>
      <c r="F137" t="s">
        <v>154</v>
      </c>
      <c r="G137" t="s">
        <v>219</v>
      </c>
      <c r="H137">
        <v>398.64347574905656</v>
      </c>
      <c r="I137">
        <v>57</v>
      </c>
      <c r="J137">
        <v>1399924.9891015699</v>
      </c>
      <c r="K137">
        <v>56085.994200000001</v>
      </c>
      <c r="L137">
        <v>251986498.0382826</v>
      </c>
      <c r="M137">
        <v>7099711.922727271</v>
      </c>
      <c r="N137">
        <v>2099887483.652355</v>
      </c>
      <c r="O137">
        <v>106248000</v>
      </c>
      <c r="P137">
        <v>30.741093499999995</v>
      </c>
      <c r="Q137">
        <v>20928.87858706847</v>
      </c>
      <c r="R137">
        <v>252042584.03248259</v>
      </c>
      <c r="S137">
        <v>2213.2351955750823</v>
      </c>
      <c r="T137">
        <v>20959.61968056847</v>
      </c>
    </row>
    <row r="138" spans="1:20" x14ac:dyDescent="0.3">
      <c r="A138">
        <v>137</v>
      </c>
      <c r="B138" t="s">
        <v>140</v>
      </c>
      <c r="C138" t="s">
        <v>147</v>
      </c>
      <c r="D138" t="s">
        <v>280</v>
      </c>
      <c r="E138" t="s">
        <v>280</v>
      </c>
      <c r="F138" t="s">
        <v>154</v>
      </c>
      <c r="G138" t="s">
        <v>220</v>
      </c>
      <c r="H138">
        <v>398.64347574905656</v>
      </c>
      <c r="I138">
        <v>29</v>
      </c>
      <c r="J138">
        <v>1399924.9891015699</v>
      </c>
      <c r="K138">
        <v>56085.994200000001</v>
      </c>
      <c r="L138">
        <v>251986498.0382826</v>
      </c>
      <c r="M138">
        <v>7099711.922727271</v>
      </c>
      <c r="N138">
        <v>2099887483.652355</v>
      </c>
      <c r="O138">
        <v>113100000</v>
      </c>
      <c r="P138">
        <v>30.741093499999995</v>
      </c>
      <c r="Q138">
        <v>20928.87858706847</v>
      </c>
      <c r="R138">
        <v>252042584.03248259</v>
      </c>
      <c r="S138">
        <v>2220.0871955750822</v>
      </c>
      <c r="T138">
        <v>20959.61968056847</v>
      </c>
    </row>
    <row r="139" spans="1:20" x14ac:dyDescent="0.3">
      <c r="A139">
        <v>138</v>
      </c>
      <c r="B139" t="s">
        <v>140</v>
      </c>
      <c r="C139" t="s">
        <v>147</v>
      </c>
      <c r="D139" t="s">
        <v>280</v>
      </c>
      <c r="E139" t="s">
        <v>280</v>
      </c>
      <c r="F139" t="s">
        <v>154</v>
      </c>
      <c r="G139" t="s">
        <v>218</v>
      </c>
      <c r="H139">
        <v>398.64347574905656</v>
      </c>
      <c r="I139">
        <v>29</v>
      </c>
      <c r="J139">
        <v>1399924.9891015699</v>
      </c>
      <c r="K139">
        <v>56085.994200000001</v>
      </c>
      <c r="L139">
        <v>251986498.0382826</v>
      </c>
      <c r="M139">
        <v>7099711.922727271</v>
      </c>
      <c r="N139">
        <v>2099887483.652355</v>
      </c>
      <c r="O139">
        <v>108639800</v>
      </c>
      <c r="P139">
        <v>30.741093499999995</v>
      </c>
      <c r="Q139">
        <v>20928.87858706847</v>
      </c>
      <c r="R139">
        <v>252042584.03248259</v>
      </c>
      <c r="S139">
        <v>2215.6269955750822</v>
      </c>
      <c r="T139">
        <v>20959.61968056847</v>
      </c>
    </row>
    <row r="140" spans="1:20" x14ac:dyDescent="0.3">
      <c r="A140">
        <v>139</v>
      </c>
      <c r="B140" t="s">
        <v>140</v>
      </c>
      <c r="C140" t="s">
        <v>147</v>
      </c>
      <c r="D140" t="s">
        <v>280</v>
      </c>
      <c r="E140" t="s">
        <v>280</v>
      </c>
      <c r="F140" t="s">
        <v>155</v>
      </c>
      <c r="G140" t="s">
        <v>219</v>
      </c>
      <c r="H140">
        <v>393.51479808443514</v>
      </c>
      <c r="I140">
        <v>56</v>
      </c>
      <c r="J140">
        <v>1388943.9447055385</v>
      </c>
      <c r="K140">
        <v>56904.773972727271</v>
      </c>
      <c r="L140">
        <v>250009910.04699692</v>
      </c>
      <c r="M140">
        <v>7127004.5818181802</v>
      </c>
      <c r="N140">
        <v>2083415917.0583076</v>
      </c>
      <c r="O140">
        <v>104384000</v>
      </c>
      <c r="P140">
        <v>30.468166909090904</v>
      </c>
      <c r="Q140">
        <v>20764.711973347799</v>
      </c>
      <c r="R140">
        <v>250066814.82096964</v>
      </c>
      <c r="S140">
        <v>2194.9269216401258</v>
      </c>
      <c r="T140">
        <v>20795.180140256889</v>
      </c>
    </row>
    <row r="141" spans="1:20" x14ac:dyDescent="0.3">
      <c r="A141">
        <v>140</v>
      </c>
      <c r="B141" t="s">
        <v>140</v>
      </c>
      <c r="C141" t="s">
        <v>147</v>
      </c>
      <c r="D141" t="s">
        <v>280</v>
      </c>
      <c r="E141" t="s">
        <v>280</v>
      </c>
      <c r="F141" t="s">
        <v>155</v>
      </c>
      <c r="G141" t="s">
        <v>220</v>
      </c>
      <c r="H141">
        <v>393.51479808443514</v>
      </c>
      <c r="I141">
        <v>28</v>
      </c>
      <c r="J141">
        <v>1388943.9447055385</v>
      </c>
      <c r="K141">
        <v>56904.773972727271</v>
      </c>
      <c r="L141">
        <v>250009910.04699692</v>
      </c>
      <c r="M141">
        <v>7127004.5818181802</v>
      </c>
      <c r="N141">
        <v>2083415917.0583076</v>
      </c>
      <c r="O141">
        <v>109200000</v>
      </c>
      <c r="P141">
        <v>30.468166909090904</v>
      </c>
      <c r="Q141">
        <v>20764.711973347799</v>
      </c>
      <c r="R141">
        <v>250066814.82096964</v>
      </c>
      <c r="S141">
        <v>2199.7429216401256</v>
      </c>
      <c r="T141">
        <v>20795.180140256889</v>
      </c>
    </row>
    <row r="142" spans="1:20" x14ac:dyDescent="0.3">
      <c r="A142">
        <v>141</v>
      </c>
      <c r="B142" t="s">
        <v>140</v>
      </c>
      <c r="C142" t="s">
        <v>147</v>
      </c>
      <c r="D142" t="s">
        <v>280</v>
      </c>
      <c r="E142" t="s">
        <v>280</v>
      </c>
      <c r="F142" t="s">
        <v>155</v>
      </c>
      <c r="G142" t="s">
        <v>218</v>
      </c>
      <c r="H142">
        <v>393.51479808443514</v>
      </c>
      <c r="I142">
        <v>28</v>
      </c>
      <c r="J142">
        <v>1388943.9447055385</v>
      </c>
      <c r="K142">
        <v>56904.773972727271</v>
      </c>
      <c r="L142">
        <v>250009910.04699692</v>
      </c>
      <c r="M142">
        <v>7127004.5818181802</v>
      </c>
      <c r="N142">
        <v>2083415917.0583076</v>
      </c>
      <c r="O142">
        <v>104893600</v>
      </c>
      <c r="P142">
        <v>30.468166909090904</v>
      </c>
      <c r="Q142">
        <v>20764.711973347799</v>
      </c>
      <c r="R142">
        <v>250066814.82096964</v>
      </c>
      <c r="S142">
        <v>2195.4365216401256</v>
      </c>
      <c r="T142">
        <v>20795.180140256889</v>
      </c>
    </row>
    <row r="143" spans="1:20" x14ac:dyDescent="0.3">
      <c r="A143">
        <v>142</v>
      </c>
      <c r="B143" t="s">
        <v>140</v>
      </c>
      <c r="C143" t="s">
        <v>147</v>
      </c>
      <c r="D143" t="s">
        <v>280</v>
      </c>
      <c r="E143" t="s">
        <v>280</v>
      </c>
      <c r="F143" t="s">
        <v>280</v>
      </c>
      <c r="G143" t="s">
        <v>219</v>
      </c>
      <c r="H143">
        <v>401.24156494472561</v>
      </c>
      <c r="I143">
        <v>58</v>
      </c>
      <c r="J143">
        <v>1407755.328939178</v>
      </c>
      <c r="K143">
        <v>58269.406927272721</v>
      </c>
      <c r="L143">
        <v>253395959.20905206</v>
      </c>
      <c r="M143">
        <v>7088794.8590909075</v>
      </c>
      <c r="N143">
        <v>2111632993.408767</v>
      </c>
      <c r="O143">
        <v>108112000</v>
      </c>
      <c r="P143">
        <v>30.741093499999995</v>
      </c>
      <c r="Q143">
        <v>21045.942167640707</v>
      </c>
      <c r="R143">
        <v>253454228.61597934</v>
      </c>
      <c r="S143">
        <v>2226.8337882678575</v>
      </c>
      <c r="T143">
        <v>21076.683261140708</v>
      </c>
    </row>
    <row r="144" spans="1:20" x14ac:dyDescent="0.3">
      <c r="A144">
        <v>143</v>
      </c>
      <c r="B144" t="s">
        <v>140</v>
      </c>
      <c r="C144" t="s">
        <v>147</v>
      </c>
      <c r="D144" t="s">
        <v>280</v>
      </c>
      <c r="E144" t="s">
        <v>280</v>
      </c>
      <c r="F144" t="s">
        <v>280</v>
      </c>
      <c r="G144" t="s">
        <v>220</v>
      </c>
      <c r="H144">
        <v>401.24156494472561</v>
      </c>
      <c r="I144">
        <v>29</v>
      </c>
      <c r="J144">
        <v>1407755.328939178</v>
      </c>
      <c r="K144">
        <v>58269.406927272721</v>
      </c>
      <c r="L144">
        <v>253395959.20905206</v>
      </c>
      <c r="M144">
        <v>7088794.8590909075</v>
      </c>
      <c r="N144">
        <v>2111632993.408767</v>
      </c>
      <c r="O144">
        <v>113100000</v>
      </c>
      <c r="P144">
        <v>30.741093499999995</v>
      </c>
      <c r="Q144">
        <v>21045.942167640707</v>
      </c>
      <c r="R144">
        <v>253454228.61597934</v>
      </c>
      <c r="S144">
        <v>2231.8217882678578</v>
      </c>
      <c r="T144">
        <v>21076.683261140708</v>
      </c>
    </row>
    <row r="145" spans="1:20" x14ac:dyDescent="0.3">
      <c r="A145">
        <v>144</v>
      </c>
      <c r="B145" t="s">
        <v>140</v>
      </c>
      <c r="C145" t="s">
        <v>147</v>
      </c>
      <c r="D145" t="s">
        <v>280</v>
      </c>
      <c r="E145" t="s">
        <v>280</v>
      </c>
      <c r="F145" t="s">
        <v>280</v>
      </c>
      <c r="G145" t="s">
        <v>218</v>
      </c>
      <c r="H145">
        <v>401.24156494472561</v>
      </c>
      <c r="I145">
        <v>29</v>
      </c>
      <c r="J145">
        <v>1407755.328939178</v>
      </c>
      <c r="K145">
        <v>58269.406927272721</v>
      </c>
      <c r="L145">
        <v>253395959.20905206</v>
      </c>
      <c r="M145">
        <v>7088794.8590909075</v>
      </c>
      <c r="N145">
        <v>2111632993.408767</v>
      </c>
      <c r="O145">
        <v>108639800</v>
      </c>
      <c r="P145">
        <v>30.741093499999995</v>
      </c>
      <c r="Q145">
        <v>21045.942167640707</v>
      </c>
      <c r="R145">
        <v>253454228.61597934</v>
      </c>
      <c r="S145">
        <v>2227.3615882678578</v>
      </c>
      <c r="T145">
        <v>21076.683261140708</v>
      </c>
    </row>
    <row r="146" spans="1:20" x14ac:dyDescent="0.3">
      <c r="A146">
        <v>145</v>
      </c>
      <c r="B146" t="s">
        <v>140</v>
      </c>
      <c r="C146" t="s">
        <v>148</v>
      </c>
      <c r="D146" t="s">
        <v>151</v>
      </c>
      <c r="E146" t="s">
        <v>152</v>
      </c>
      <c r="F146" t="s">
        <v>154</v>
      </c>
      <c r="G146" t="s">
        <v>219</v>
      </c>
      <c r="H146">
        <v>424.72852500740612</v>
      </c>
      <c r="I146">
        <v>61</v>
      </c>
      <c r="J146">
        <v>1557091.1120802299</v>
      </c>
      <c r="K146">
        <v>43946.449763636367</v>
      </c>
      <c r="L146">
        <v>280276400.1744414</v>
      </c>
      <c r="M146">
        <v>5693401.9422727264</v>
      </c>
      <c r="N146">
        <v>2335636668.1203446</v>
      </c>
      <c r="O146">
        <v>113704000</v>
      </c>
      <c r="P146">
        <v>22.977584668181816</v>
      </c>
      <c r="Q146">
        <v>23278.512125599438</v>
      </c>
      <c r="R146">
        <v>280320346.62420505</v>
      </c>
      <c r="S146">
        <v>2455.0340700626175</v>
      </c>
      <c r="T146">
        <v>23301.489710267619</v>
      </c>
    </row>
    <row r="147" spans="1:20" x14ac:dyDescent="0.3">
      <c r="A147">
        <v>146</v>
      </c>
      <c r="B147" t="s">
        <v>140</v>
      </c>
      <c r="C147" t="s">
        <v>148</v>
      </c>
      <c r="D147" t="s">
        <v>151</v>
      </c>
      <c r="E147" t="s">
        <v>152</v>
      </c>
      <c r="F147" t="s">
        <v>154</v>
      </c>
      <c r="G147" t="s">
        <v>220</v>
      </c>
      <c r="H147">
        <v>424.72852500740612</v>
      </c>
      <c r="I147">
        <v>31</v>
      </c>
      <c r="J147">
        <v>1557091.1120802299</v>
      </c>
      <c r="K147">
        <v>43946.449763636367</v>
      </c>
      <c r="L147">
        <v>280276400.1744414</v>
      </c>
      <c r="M147">
        <v>5693401.9422727264</v>
      </c>
      <c r="N147">
        <v>2335636668.1203446</v>
      </c>
      <c r="O147">
        <v>120900000</v>
      </c>
      <c r="P147">
        <v>22.977584668181816</v>
      </c>
      <c r="Q147">
        <v>23278.512125599438</v>
      </c>
      <c r="R147">
        <v>280320346.62420505</v>
      </c>
      <c r="S147">
        <v>2462.2300700626174</v>
      </c>
      <c r="T147">
        <v>23301.489710267619</v>
      </c>
    </row>
    <row r="148" spans="1:20" x14ac:dyDescent="0.3">
      <c r="A148">
        <v>147</v>
      </c>
      <c r="B148" t="s">
        <v>140</v>
      </c>
      <c r="C148" t="s">
        <v>148</v>
      </c>
      <c r="D148" t="s">
        <v>151</v>
      </c>
      <c r="E148" t="s">
        <v>152</v>
      </c>
      <c r="F148" t="s">
        <v>154</v>
      </c>
      <c r="G148" t="s">
        <v>218</v>
      </c>
      <c r="H148">
        <v>424.72852500740612</v>
      </c>
      <c r="I148">
        <v>31</v>
      </c>
      <c r="J148">
        <v>1557091.1120802299</v>
      </c>
      <c r="K148">
        <v>43946.449763636367</v>
      </c>
      <c r="L148">
        <v>280276400.1744414</v>
      </c>
      <c r="M148">
        <v>5693401.9422727264</v>
      </c>
      <c r="N148">
        <v>2335636668.1203446</v>
      </c>
      <c r="O148">
        <v>116132200</v>
      </c>
      <c r="P148">
        <v>22.977584668181816</v>
      </c>
      <c r="Q148">
        <v>23278.512125599438</v>
      </c>
      <c r="R148">
        <v>280320346.62420505</v>
      </c>
      <c r="S148">
        <v>2457.4622700626173</v>
      </c>
      <c r="T148">
        <v>23301.489710267619</v>
      </c>
    </row>
    <row r="149" spans="1:20" x14ac:dyDescent="0.3">
      <c r="A149">
        <v>148</v>
      </c>
      <c r="B149" t="s">
        <v>140</v>
      </c>
      <c r="C149" t="s">
        <v>148</v>
      </c>
      <c r="D149" t="s">
        <v>151</v>
      </c>
      <c r="E149" t="s">
        <v>152</v>
      </c>
      <c r="F149" t="s">
        <v>155</v>
      </c>
      <c r="G149" t="s">
        <v>219</v>
      </c>
      <c r="H149">
        <v>419.59984734278476</v>
      </c>
      <c r="I149">
        <v>60</v>
      </c>
      <c r="J149">
        <v>1546110.0676841983</v>
      </c>
      <c r="K149">
        <v>44765.229536363637</v>
      </c>
      <c r="L149">
        <v>278299812.18315572</v>
      </c>
      <c r="M149">
        <v>5720694.6013636356</v>
      </c>
      <c r="N149">
        <v>2319165101.5262976</v>
      </c>
      <c r="O149">
        <v>111840000</v>
      </c>
      <c r="P149">
        <v>22.704658077272725</v>
      </c>
      <c r="Q149">
        <v>23114.345511878761</v>
      </c>
      <c r="R149">
        <v>278344577.41269207</v>
      </c>
      <c r="S149">
        <v>2436.7257961276614</v>
      </c>
      <c r="T149">
        <v>23137.050169956034</v>
      </c>
    </row>
    <row r="150" spans="1:20" x14ac:dyDescent="0.3">
      <c r="A150">
        <v>149</v>
      </c>
      <c r="B150" t="s">
        <v>140</v>
      </c>
      <c r="C150" t="s">
        <v>148</v>
      </c>
      <c r="D150" t="s">
        <v>151</v>
      </c>
      <c r="E150" t="s">
        <v>152</v>
      </c>
      <c r="F150" t="s">
        <v>155</v>
      </c>
      <c r="G150" t="s">
        <v>220</v>
      </c>
      <c r="H150">
        <v>419.59984734278476</v>
      </c>
      <c r="I150">
        <v>30</v>
      </c>
      <c r="J150">
        <v>1546110.0676841983</v>
      </c>
      <c r="K150">
        <v>44765.229536363637</v>
      </c>
      <c r="L150">
        <v>278299812.18315572</v>
      </c>
      <c r="M150">
        <v>5720694.6013636356</v>
      </c>
      <c r="N150">
        <v>2319165101.5262976</v>
      </c>
      <c r="O150">
        <v>117000000</v>
      </c>
      <c r="P150">
        <v>22.704658077272725</v>
      </c>
      <c r="Q150">
        <v>23114.345511878761</v>
      </c>
      <c r="R150">
        <v>278344577.41269207</v>
      </c>
      <c r="S150">
        <v>2441.8857961276613</v>
      </c>
      <c r="T150">
        <v>23137.050169956034</v>
      </c>
    </row>
    <row r="151" spans="1:20" x14ac:dyDescent="0.3">
      <c r="A151">
        <v>150</v>
      </c>
      <c r="B151" t="s">
        <v>140</v>
      </c>
      <c r="C151" t="s">
        <v>148</v>
      </c>
      <c r="D151" t="s">
        <v>151</v>
      </c>
      <c r="E151" t="s">
        <v>152</v>
      </c>
      <c r="F151" t="s">
        <v>155</v>
      </c>
      <c r="G151" t="s">
        <v>218</v>
      </c>
      <c r="H151">
        <v>419.59984734278476</v>
      </c>
      <c r="I151">
        <v>30</v>
      </c>
      <c r="J151">
        <v>1546110.0676841983</v>
      </c>
      <c r="K151">
        <v>44765.229536363637</v>
      </c>
      <c r="L151">
        <v>278299812.18315572</v>
      </c>
      <c r="M151">
        <v>5720694.6013636356</v>
      </c>
      <c r="N151">
        <v>2319165101.5262976</v>
      </c>
      <c r="O151">
        <v>112386000</v>
      </c>
      <c r="P151">
        <v>22.704658077272725</v>
      </c>
      <c r="Q151">
        <v>23114.345511878761</v>
      </c>
      <c r="R151">
        <v>278344577.41269207</v>
      </c>
      <c r="S151">
        <v>2437.2717961276612</v>
      </c>
      <c r="T151">
        <v>23137.050169956034</v>
      </c>
    </row>
    <row r="152" spans="1:20" x14ac:dyDescent="0.3">
      <c r="A152">
        <v>151</v>
      </c>
      <c r="B152" t="s">
        <v>140</v>
      </c>
      <c r="C152" t="s">
        <v>148</v>
      </c>
      <c r="D152" t="s">
        <v>151</v>
      </c>
      <c r="E152" t="s">
        <v>152</v>
      </c>
      <c r="F152" t="s">
        <v>280</v>
      </c>
      <c r="G152" t="s">
        <v>219</v>
      </c>
      <c r="H152">
        <v>427.32661420307517</v>
      </c>
      <c r="I152">
        <v>61</v>
      </c>
      <c r="J152">
        <v>1564921.4519178378</v>
      </c>
      <c r="K152">
        <v>46129.862490909087</v>
      </c>
      <c r="L152">
        <v>281685861.34521085</v>
      </c>
      <c r="M152">
        <v>5682484.878636363</v>
      </c>
      <c r="N152">
        <v>2347382177.8767567</v>
      </c>
      <c r="O152">
        <v>113704000</v>
      </c>
      <c r="P152">
        <v>22.977584668181816</v>
      </c>
      <c r="Q152">
        <v>23395.575706171676</v>
      </c>
      <c r="R152">
        <v>281731991.20770174</v>
      </c>
      <c r="S152">
        <v>2466.7686627553931</v>
      </c>
      <c r="T152">
        <v>23418.553290839856</v>
      </c>
    </row>
    <row r="153" spans="1:20" x14ac:dyDescent="0.3">
      <c r="A153">
        <v>152</v>
      </c>
      <c r="B153" t="s">
        <v>140</v>
      </c>
      <c r="C153" t="s">
        <v>148</v>
      </c>
      <c r="D153" t="s">
        <v>151</v>
      </c>
      <c r="E153" t="s">
        <v>152</v>
      </c>
      <c r="F153" t="s">
        <v>280</v>
      </c>
      <c r="G153" t="s">
        <v>220</v>
      </c>
      <c r="H153">
        <v>427.32661420307517</v>
      </c>
      <c r="I153">
        <v>31</v>
      </c>
      <c r="J153">
        <v>1564921.4519178378</v>
      </c>
      <c r="K153">
        <v>46129.862490909087</v>
      </c>
      <c r="L153">
        <v>281685861.34521085</v>
      </c>
      <c r="M153">
        <v>5682484.878636363</v>
      </c>
      <c r="N153">
        <v>2347382177.8767567</v>
      </c>
      <c r="O153">
        <v>120900000</v>
      </c>
      <c r="P153">
        <v>22.977584668181816</v>
      </c>
      <c r="Q153">
        <v>23395.575706171676</v>
      </c>
      <c r="R153">
        <v>281731991.20770174</v>
      </c>
      <c r="S153">
        <v>2473.964662755393</v>
      </c>
      <c r="T153">
        <v>23418.553290839856</v>
      </c>
    </row>
    <row r="154" spans="1:20" x14ac:dyDescent="0.3">
      <c r="A154">
        <v>153</v>
      </c>
      <c r="B154" t="s">
        <v>140</v>
      </c>
      <c r="C154" t="s">
        <v>148</v>
      </c>
      <c r="D154" t="s">
        <v>151</v>
      </c>
      <c r="E154" t="s">
        <v>152</v>
      </c>
      <c r="F154" t="s">
        <v>280</v>
      </c>
      <c r="G154" t="s">
        <v>218</v>
      </c>
      <c r="H154">
        <v>427.32661420307517</v>
      </c>
      <c r="I154">
        <v>31</v>
      </c>
      <c r="J154">
        <v>1564921.4519178378</v>
      </c>
      <c r="K154">
        <v>46129.862490909087</v>
      </c>
      <c r="L154">
        <v>281685861.34521085</v>
      </c>
      <c r="M154">
        <v>5682484.878636363</v>
      </c>
      <c r="N154">
        <v>2347382177.8767567</v>
      </c>
      <c r="O154">
        <v>116132200</v>
      </c>
      <c r="P154">
        <v>22.977584668181816</v>
      </c>
      <c r="Q154">
        <v>23395.575706171676</v>
      </c>
      <c r="R154">
        <v>281731991.20770174</v>
      </c>
      <c r="S154">
        <v>2469.1968627553929</v>
      </c>
      <c r="T154">
        <v>23418.553290839856</v>
      </c>
    </row>
    <row r="155" spans="1:20" x14ac:dyDescent="0.3">
      <c r="A155">
        <v>154</v>
      </c>
      <c r="B155" t="s">
        <v>140</v>
      </c>
      <c r="C155" t="s">
        <v>148</v>
      </c>
      <c r="D155" t="s">
        <v>151</v>
      </c>
      <c r="E155" t="s">
        <v>280</v>
      </c>
      <c r="F155" t="s">
        <v>154</v>
      </c>
      <c r="G155" t="s">
        <v>219</v>
      </c>
      <c r="H155">
        <v>446.57073090722423</v>
      </c>
      <c r="I155">
        <v>64</v>
      </c>
      <c r="J155">
        <v>1578234.3673912538</v>
      </c>
      <c r="K155">
        <v>54863.513399999996</v>
      </c>
      <c r="L155">
        <v>284082186.13042569</v>
      </c>
      <c r="M155">
        <v>6850610.6877272716</v>
      </c>
      <c r="N155">
        <v>2367351551.0868807</v>
      </c>
      <c r="O155">
        <v>119296000</v>
      </c>
      <c r="P155">
        <v>29.527822849999996</v>
      </c>
      <c r="Q155">
        <v>23594.603792499242</v>
      </c>
      <c r="R155">
        <v>284137049.64382571</v>
      </c>
      <c r="S155">
        <v>2493.498161774608</v>
      </c>
      <c r="T155">
        <v>23624.131615349241</v>
      </c>
    </row>
    <row r="156" spans="1:20" x14ac:dyDescent="0.3">
      <c r="A156">
        <v>155</v>
      </c>
      <c r="B156" t="s">
        <v>140</v>
      </c>
      <c r="C156" t="s">
        <v>148</v>
      </c>
      <c r="D156" t="s">
        <v>151</v>
      </c>
      <c r="E156" t="s">
        <v>280</v>
      </c>
      <c r="F156" t="s">
        <v>154</v>
      </c>
      <c r="G156" t="s">
        <v>220</v>
      </c>
      <c r="H156">
        <v>446.57073090722423</v>
      </c>
      <c r="I156">
        <v>32</v>
      </c>
      <c r="J156">
        <v>1578234.3673912538</v>
      </c>
      <c r="K156">
        <v>54863.513399999996</v>
      </c>
      <c r="L156">
        <v>284082186.13042569</v>
      </c>
      <c r="M156">
        <v>6850610.6877272716</v>
      </c>
      <c r="N156">
        <v>2367351551.0868807</v>
      </c>
      <c r="O156">
        <v>124800000</v>
      </c>
      <c r="P156">
        <v>29.527822849999996</v>
      </c>
      <c r="Q156">
        <v>23594.603792499242</v>
      </c>
      <c r="R156">
        <v>284137049.64382571</v>
      </c>
      <c r="S156">
        <v>2499.0021617746083</v>
      </c>
      <c r="T156">
        <v>23624.131615349241</v>
      </c>
    </row>
    <row r="157" spans="1:20" x14ac:dyDescent="0.3">
      <c r="A157">
        <v>156</v>
      </c>
      <c r="B157" t="s">
        <v>140</v>
      </c>
      <c r="C157" t="s">
        <v>148</v>
      </c>
      <c r="D157" t="s">
        <v>151</v>
      </c>
      <c r="E157" t="s">
        <v>280</v>
      </c>
      <c r="F157" t="s">
        <v>154</v>
      </c>
      <c r="G157" t="s">
        <v>218</v>
      </c>
      <c r="H157">
        <v>446.57073090722423</v>
      </c>
      <c r="I157">
        <v>32</v>
      </c>
      <c r="J157">
        <v>1578234.3673912538</v>
      </c>
      <c r="K157">
        <v>54863.513399999996</v>
      </c>
      <c r="L157">
        <v>284082186.13042569</v>
      </c>
      <c r="M157">
        <v>6850610.6877272716</v>
      </c>
      <c r="N157">
        <v>2367351551.0868807</v>
      </c>
      <c r="O157">
        <v>119878400</v>
      </c>
      <c r="P157">
        <v>29.527822849999996</v>
      </c>
      <c r="Q157">
        <v>23594.603792499242</v>
      </c>
      <c r="R157">
        <v>284137049.64382571</v>
      </c>
      <c r="S157">
        <v>2494.0805617746082</v>
      </c>
      <c r="T157">
        <v>23624.131615349241</v>
      </c>
    </row>
    <row r="158" spans="1:20" x14ac:dyDescent="0.3">
      <c r="A158">
        <v>157</v>
      </c>
      <c r="B158" t="s">
        <v>140</v>
      </c>
      <c r="C158" t="s">
        <v>148</v>
      </c>
      <c r="D158" t="s">
        <v>151</v>
      </c>
      <c r="E158" t="s">
        <v>280</v>
      </c>
      <c r="F158" t="s">
        <v>155</v>
      </c>
      <c r="G158" t="s">
        <v>219</v>
      </c>
      <c r="H158">
        <v>441.44205324260287</v>
      </c>
      <c r="I158">
        <v>63</v>
      </c>
      <c r="J158">
        <v>1567253.3229952222</v>
      </c>
      <c r="K158">
        <v>55682.293172727266</v>
      </c>
      <c r="L158">
        <v>282105598.13914001</v>
      </c>
      <c r="M158">
        <v>6877903.3468181808</v>
      </c>
      <c r="N158">
        <v>2350879984.4928331</v>
      </c>
      <c r="O158">
        <v>117432000</v>
      </c>
      <c r="P158">
        <v>29.254896259090906</v>
      </c>
      <c r="Q158">
        <v>23430.437178778571</v>
      </c>
      <c r="R158">
        <v>282161280.43231273</v>
      </c>
      <c r="S158">
        <v>2475.189887839651</v>
      </c>
      <c r="T158">
        <v>23459.692075037663</v>
      </c>
    </row>
    <row r="159" spans="1:20" x14ac:dyDescent="0.3">
      <c r="A159">
        <v>158</v>
      </c>
      <c r="B159" t="s">
        <v>140</v>
      </c>
      <c r="C159" t="s">
        <v>148</v>
      </c>
      <c r="D159" t="s">
        <v>151</v>
      </c>
      <c r="E159" t="s">
        <v>280</v>
      </c>
      <c r="F159" t="s">
        <v>155</v>
      </c>
      <c r="G159" t="s">
        <v>220</v>
      </c>
      <c r="H159">
        <v>441.44205324260287</v>
      </c>
      <c r="I159">
        <v>32</v>
      </c>
      <c r="J159">
        <v>1567253.3229952222</v>
      </c>
      <c r="K159">
        <v>55682.293172727266</v>
      </c>
      <c r="L159">
        <v>282105598.13914001</v>
      </c>
      <c r="M159">
        <v>6877903.3468181808</v>
      </c>
      <c r="N159">
        <v>2350879984.4928331</v>
      </c>
      <c r="O159">
        <v>124800000</v>
      </c>
      <c r="P159">
        <v>29.254896259090906</v>
      </c>
      <c r="Q159">
        <v>23430.437178778571</v>
      </c>
      <c r="R159">
        <v>282161280.43231273</v>
      </c>
      <c r="S159">
        <v>2482.5578878396509</v>
      </c>
      <c r="T159">
        <v>23459.692075037663</v>
      </c>
    </row>
    <row r="160" spans="1:20" x14ac:dyDescent="0.3">
      <c r="A160">
        <v>159</v>
      </c>
      <c r="B160" t="s">
        <v>140</v>
      </c>
      <c r="C160" t="s">
        <v>148</v>
      </c>
      <c r="D160" t="s">
        <v>151</v>
      </c>
      <c r="E160" t="s">
        <v>280</v>
      </c>
      <c r="F160" t="s">
        <v>155</v>
      </c>
      <c r="G160" t="s">
        <v>218</v>
      </c>
      <c r="H160">
        <v>441.44205324260287</v>
      </c>
      <c r="I160">
        <v>32</v>
      </c>
      <c r="J160">
        <v>1567253.3229952222</v>
      </c>
      <c r="K160">
        <v>55682.293172727266</v>
      </c>
      <c r="L160">
        <v>282105598.13914001</v>
      </c>
      <c r="M160">
        <v>6877903.3468181808</v>
      </c>
      <c r="N160">
        <v>2350879984.4928331</v>
      </c>
      <c r="O160">
        <v>119878400</v>
      </c>
      <c r="P160">
        <v>29.254896259090906</v>
      </c>
      <c r="Q160">
        <v>23430.437178778571</v>
      </c>
      <c r="R160">
        <v>282161280.43231273</v>
      </c>
      <c r="S160">
        <v>2477.6362878396512</v>
      </c>
      <c r="T160">
        <v>23459.692075037663</v>
      </c>
    </row>
    <row r="161" spans="1:20" x14ac:dyDescent="0.3">
      <c r="A161">
        <v>160</v>
      </c>
      <c r="B161" t="s">
        <v>140</v>
      </c>
      <c r="C161" t="s">
        <v>148</v>
      </c>
      <c r="D161" t="s">
        <v>151</v>
      </c>
      <c r="E161" t="s">
        <v>280</v>
      </c>
      <c r="F161" t="s">
        <v>280</v>
      </c>
      <c r="G161" t="s">
        <v>219</v>
      </c>
      <c r="H161">
        <v>449.16882010289339</v>
      </c>
      <c r="I161">
        <v>64</v>
      </c>
      <c r="J161">
        <v>1586064.7072288617</v>
      </c>
      <c r="K161">
        <v>57046.926127272716</v>
      </c>
      <c r="L161">
        <v>285491647.30119514</v>
      </c>
      <c r="M161">
        <v>6839693.6240909081</v>
      </c>
      <c r="N161">
        <v>2379097060.8432927</v>
      </c>
      <c r="O161">
        <v>119296000</v>
      </c>
      <c r="P161">
        <v>29.527822849999996</v>
      </c>
      <c r="Q161">
        <v>23711.667373071479</v>
      </c>
      <c r="R161">
        <v>285548694.2273224</v>
      </c>
      <c r="S161">
        <v>2505.2327544673835</v>
      </c>
      <c r="T161">
        <v>23741.195195921478</v>
      </c>
    </row>
    <row r="162" spans="1:20" x14ac:dyDescent="0.3">
      <c r="A162">
        <v>161</v>
      </c>
      <c r="B162" t="s">
        <v>140</v>
      </c>
      <c r="C162" t="s">
        <v>148</v>
      </c>
      <c r="D162" t="s">
        <v>151</v>
      </c>
      <c r="E162" t="s">
        <v>280</v>
      </c>
      <c r="F162" t="s">
        <v>280</v>
      </c>
      <c r="G162" t="s">
        <v>220</v>
      </c>
      <c r="H162">
        <v>449.16882010289339</v>
      </c>
      <c r="I162">
        <v>32</v>
      </c>
      <c r="J162">
        <v>1586064.7072288617</v>
      </c>
      <c r="K162">
        <v>57046.926127272716</v>
      </c>
      <c r="L162">
        <v>285491647.30119514</v>
      </c>
      <c r="M162">
        <v>6839693.6240909081</v>
      </c>
      <c r="N162">
        <v>2379097060.8432927</v>
      </c>
      <c r="O162">
        <v>124800000</v>
      </c>
      <c r="P162">
        <v>29.527822849999996</v>
      </c>
      <c r="Q162">
        <v>23711.667373071479</v>
      </c>
      <c r="R162">
        <v>285548694.2273224</v>
      </c>
      <c r="S162">
        <v>2510.7367544673834</v>
      </c>
      <c r="T162">
        <v>23741.195195921478</v>
      </c>
    </row>
    <row r="163" spans="1:20" x14ac:dyDescent="0.3">
      <c r="A163">
        <v>162</v>
      </c>
      <c r="B163" t="s">
        <v>140</v>
      </c>
      <c r="C163" t="s">
        <v>148</v>
      </c>
      <c r="D163" t="s">
        <v>151</v>
      </c>
      <c r="E163" t="s">
        <v>280</v>
      </c>
      <c r="F163" t="s">
        <v>280</v>
      </c>
      <c r="G163" t="s">
        <v>218</v>
      </c>
      <c r="H163">
        <v>449.16882010289339</v>
      </c>
      <c r="I163">
        <v>32</v>
      </c>
      <c r="J163">
        <v>1586064.7072288617</v>
      </c>
      <c r="K163">
        <v>57046.926127272716</v>
      </c>
      <c r="L163">
        <v>285491647.30119514</v>
      </c>
      <c r="M163">
        <v>6839693.6240909081</v>
      </c>
      <c r="N163">
        <v>2379097060.8432927</v>
      </c>
      <c r="O163">
        <v>119878400</v>
      </c>
      <c r="P163">
        <v>29.527822849999996</v>
      </c>
      <c r="Q163">
        <v>23711.667373071479</v>
      </c>
      <c r="R163">
        <v>285548694.2273224</v>
      </c>
      <c r="S163">
        <v>2505.8151544673833</v>
      </c>
      <c r="T163">
        <v>23741.195195921478</v>
      </c>
    </row>
    <row r="164" spans="1:20" x14ac:dyDescent="0.3">
      <c r="A164">
        <v>163</v>
      </c>
      <c r="B164" t="s">
        <v>140</v>
      </c>
      <c r="C164" t="s">
        <v>148</v>
      </c>
      <c r="D164" t="s">
        <v>280</v>
      </c>
      <c r="E164" t="s">
        <v>152</v>
      </c>
      <c r="F164" t="s">
        <v>154</v>
      </c>
      <c r="G164" t="s">
        <v>219</v>
      </c>
      <c r="H164">
        <v>425.19298734581611</v>
      </c>
      <c r="I164">
        <v>61</v>
      </c>
      <c r="J164">
        <v>1557540.7116238109</v>
      </c>
      <c r="K164">
        <v>43946.449763636367</v>
      </c>
      <c r="L164">
        <v>280357328.09228593</v>
      </c>
      <c r="M164">
        <v>5698007.0172727266</v>
      </c>
      <c r="N164">
        <v>2336311067.4357162</v>
      </c>
      <c r="O164">
        <v>113704000</v>
      </c>
      <c r="P164">
        <v>22.968374518181815</v>
      </c>
      <c r="Q164">
        <v>23285.233638775971</v>
      </c>
      <c r="R164">
        <v>280401274.54204959</v>
      </c>
      <c r="S164">
        <v>2455.7130744529891</v>
      </c>
      <c r="T164">
        <v>23308.202013294154</v>
      </c>
    </row>
    <row r="165" spans="1:20" x14ac:dyDescent="0.3">
      <c r="A165">
        <v>164</v>
      </c>
      <c r="B165" t="s">
        <v>140</v>
      </c>
      <c r="C165" t="s">
        <v>148</v>
      </c>
      <c r="D165" t="s">
        <v>280</v>
      </c>
      <c r="E165" t="s">
        <v>152</v>
      </c>
      <c r="F165" t="s">
        <v>154</v>
      </c>
      <c r="G165" t="s">
        <v>220</v>
      </c>
      <c r="H165">
        <v>425.19298734581611</v>
      </c>
      <c r="I165">
        <v>31</v>
      </c>
      <c r="J165">
        <v>1557540.7116238109</v>
      </c>
      <c r="K165">
        <v>43946.449763636367</v>
      </c>
      <c r="L165">
        <v>280357328.09228593</v>
      </c>
      <c r="M165">
        <v>5698007.0172727266</v>
      </c>
      <c r="N165">
        <v>2336311067.4357162</v>
      </c>
      <c r="O165">
        <v>120900000</v>
      </c>
      <c r="P165">
        <v>22.968374518181815</v>
      </c>
      <c r="Q165">
        <v>23285.233638775971</v>
      </c>
      <c r="R165">
        <v>280401274.54204959</v>
      </c>
      <c r="S165">
        <v>2462.909074452989</v>
      </c>
      <c r="T165">
        <v>23308.202013294154</v>
      </c>
    </row>
    <row r="166" spans="1:20" x14ac:dyDescent="0.3">
      <c r="A166">
        <v>165</v>
      </c>
      <c r="B166" t="s">
        <v>140</v>
      </c>
      <c r="C166" t="s">
        <v>148</v>
      </c>
      <c r="D166" t="s">
        <v>280</v>
      </c>
      <c r="E166" t="s">
        <v>152</v>
      </c>
      <c r="F166" t="s">
        <v>154</v>
      </c>
      <c r="G166" t="s">
        <v>218</v>
      </c>
      <c r="H166">
        <v>425.19298734581611</v>
      </c>
      <c r="I166">
        <v>31</v>
      </c>
      <c r="J166">
        <v>1557540.7116238109</v>
      </c>
      <c r="K166">
        <v>43946.449763636367</v>
      </c>
      <c r="L166">
        <v>280357328.09228593</v>
      </c>
      <c r="M166">
        <v>5698007.0172727266</v>
      </c>
      <c r="N166">
        <v>2336311067.4357162</v>
      </c>
      <c r="O166">
        <v>116132200</v>
      </c>
      <c r="P166">
        <v>22.968374518181815</v>
      </c>
      <c r="Q166">
        <v>23285.233638775971</v>
      </c>
      <c r="R166">
        <v>280401274.54204959</v>
      </c>
      <c r="S166">
        <v>2458.1412744529889</v>
      </c>
      <c r="T166">
        <v>23308.202013294154</v>
      </c>
    </row>
    <row r="167" spans="1:20" x14ac:dyDescent="0.3">
      <c r="A167">
        <v>166</v>
      </c>
      <c r="B167" t="s">
        <v>140</v>
      </c>
      <c r="C167" t="s">
        <v>148</v>
      </c>
      <c r="D167" t="s">
        <v>280</v>
      </c>
      <c r="E167" t="s">
        <v>152</v>
      </c>
      <c r="F167" t="s">
        <v>155</v>
      </c>
      <c r="G167" t="s">
        <v>219</v>
      </c>
      <c r="H167">
        <v>420.06430968119474</v>
      </c>
      <c r="I167">
        <v>60</v>
      </c>
      <c r="J167">
        <v>1546559.6672277793</v>
      </c>
      <c r="K167">
        <v>44765.229536363637</v>
      </c>
      <c r="L167">
        <v>278380740.10100031</v>
      </c>
      <c r="M167">
        <v>5725299.6763636358</v>
      </c>
      <c r="N167">
        <v>2319839500.8416691</v>
      </c>
      <c r="O167">
        <v>111840000</v>
      </c>
      <c r="P167">
        <v>22.695447927272724</v>
      </c>
      <c r="Q167">
        <v>23121.067025055301</v>
      </c>
      <c r="R167">
        <v>278425505.33053666</v>
      </c>
      <c r="S167">
        <v>2437.4048005180325</v>
      </c>
      <c r="T167">
        <v>23143.762472982573</v>
      </c>
    </row>
    <row r="168" spans="1:20" x14ac:dyDescent="0.3">
      <c r="A168">
        <v>167</v>
      </c>
      <c r="B168" t="s">
        <v>140</v>
      </c>
      <c r="C168" t="s">
        <v>148</v>
      </c>
      <c r="D168" t="s">
        <v>280</v>
      </c>
      <c r="E168" t="s">
        <v>152</v>
      </c>
      <c r="F168" t="s">
        <v>155</v>
      </c>
      <c r="G168" t="s">
        <v>220</v>
      </c>
      <c r="H168">
        <v>420.06430968119474</v>
      </c>
      <c r="I168">
        <v>30</v>
      </c>
      <c r="J168">
        <v>1546559.6672277793</v>
      </c>
      <c r="K168">
        <v>44765.229536363637</v>
      </c>
      <c r="L168">
        <v>278380740.10100031</v>
      </c>
      <c r="M168">
        <v>5725299.6763636358</v>
      </c>
      <c r="N168">
        <v>2319839500.8416691</v>
      </c>
      <c r="O168">
        <v>117000000</v>
      </c>
      <c r="P168">
        <v>22.695447927272724</v>
      </c>
      <c r="Q168">
        <v>23121.067025055301</v>
      </c>
      <c r="R168">
        <v>278425505.33053666</v>
      </c>
      <c r="S168">
        <v>2442.5648005180324</v>
      </c>
      <c r="T168">
        <v>23143.762472982573</v>
      </c>
    </row>
    <row r="169" spans="1:20" x14ac:dyDescent="0.3">
      <c r="A169">
        <v>168</v>
      </c>
      <c r="B169" t="s">
        <v>140</v>
      </c>
      <c r="C169" t="s">
        <v>148</v>
      </c>
      <c r="D169" t="s">
        <v>280</v>
      </c>
      <c r="E169" t="s">
        <v>152</v>
      </c>
      <c r="F169" t="s">
        <v>155</v>
      </c>
      <c r="G169" t="s">
        <v>218</v>
      </c>
      <c r="H169">
        <v>420.06430968119474</v>
      </c>
      <c r="I169">
        <v>30</v>
      </c>
      <c r="J169">
        <v>1546559.6672277793</v>
      </c>
      <c r="K169">
        <v>44765.229536363637</v>
      </c>
      <c r="L169">
        <v>278380740.10100031</v>
      </c>
      <c r="M169">
        <v>5725299.6763636358</v>
      </c>
      <c r="N169">
        <v>2319839500.8416691</v>
      </c>
      <c r="O169">
        <v>112386000</v>
      </c>
      <c r="P169">
        <v>22.695447927272724</v>
      </c>
      <c r="Q169">
        <v>23121.067025055301</v>
      </c>
      <c r="R169">
        <v>278425505.33053666</v>
      </c>
      <c r="S169">
        <v>2437.9508005180323</v>
      </c>
      <c r="T169">
        <v>23143.762472982573</v>
      </c>
    </row>
    <row r="170" spans="1:20" x14ac:dyDescent="0.3">
      <c r="A170">
        <v>169</v>
      </c>
      <c r="B170" t="s">
        <v>140</v>
      </c>
      <c r="C170" t="s">
        <v>148</v>
      </c>
      <c r="D170" t="s">
        <v>280</v>
      </c>
      <c r="E170" t="s">
        <v>152</v>
      </c>
      <c r="F170" t="s">
        <v>280</v>
      </c>
      <c r="G170" t="s">
        <v>219</v>
      </c>
      <c r="H170">
        <v>427.79107654148515</v>
      </c>
      <c r="I170">
        <v>61</v>
      </c>
      <c r="J170">
        <v>1565371.0514614184</v>
      </c>
      <c r="K170">
        <v>46129.862490909087</v>
      </c>
      <c r="L170">
        <v>281766789.26305532</v>
      </c>
      <c r="M170">
        <v>5687089.9536363631</v>
      </c>
      <c r="N170">
        <v>2348056577.1921272</v>
      </c>
      <c r="O170">
        <v>113704000</v>
      </c>
      <c r="P170">
        <v>22.968374518181815</v>
      </c>
      <c r="Q170">
        <v>23402.297219348202</v>
      </c>
      <c r="R170">
        <v>281812919.12554622</v>
      </c>
      <c r="S170">
        <v>2467.4476671457633</v>
      </c>
      <c r="T170">
        <v>23425.265593866385</v>
      </c>
    </row>
    <row r="171" spans="1:20" x14ac:dyDescent="0.3">
      <c r="A171">
        <v>170</v>
      </c>
      <c r="B171" t="s">
        <v>140</v>
      </c>
      <c r="C171" t="s">
        <v>148</v>
      </c>
      <c r="D171" t="s">
        <v>280</v>
      </c>
      <c r="E171" t="s">
        <v>152</v>
      </c>
      <c r="F171" t="s">
        <v>280</v>
      </c>
      <c r="G171" t="s">
        <v>220</v>
      </c>
      <c r="H171">
        <v>427.79107654148515</v>
      </c>
      <c r="I171">
        <v>31</v>
      </c>
      <c r="J171">
        <v>1565371.0514614184</v>
      </c>
      <c r="K171">
        <v>46129.862490909087</v>
      </c>
      <c r="L171">
        <v>281766789.26305532</v>
      </c>
      <c r="M171">
        <v>5687089.9536363631</v>
      </c>
      <c r="N171">
        <v>2348056577.1921272</v>
      </c>
      <c r="O171">
        <v>120900000</v>
      </c>
      <c r="P171">
        <v>22.968374518181815</v>
      </c>
      <c r="Q171">
        <v>23402.297219348202</v>
      </c>
      <c r="R171">
        <v>281812919.12554622</v>
      </c>
      <c r="S171">
        <v>2474.6436671457632</v>
      </c>
      <c r="T171">
        <v>23425.265593866385</v>
      </c>
    </row>
    <row r="172" spans="1:20" x14ac:dyDescent="0.3">
      <c r="A172">
        <v>171</v>
      </c>
      <c r="B172" t="s">
        <v>140</v>
      </c>
      <c r="C172" t="s">
        <v>148</v>
      </c>
      <c r="D172" t="s">
        <v>280</v>
      </c>
      <c r="E172" t="s">
        <v>152</v>
      </c>
      <c r="F172" t="s">
        <v>280</v>
      </c>
      <c r="G172" t="s">
        <v>218</v>
      </c>
      <c r="H172">
        <v>427.79107654148515</v>
      </c>
      <c r="I172">
        <v>31</v>
      </c>
      <c r="J172">
        <v>1565371.0514614184</v>
      </c>
      <c r="K172">
        <v>46129.862490909087</v>
      </c>
      <c r="L172">
        <v>281766789.26305532</v>
      </c>
      <c r="M172">
        <v>5687089.9536363631</v>
      </c>
      <c r="N172">
        <v>2348056577.1921272</v>
      </c>
      <c r="O172">
        <v>116132200</v>
      </c>
      <c r="P172">
        <v>22.968374518181815</v>
      </c>
      <c r="Q172">
        <v>23402.297219348202</v>
      </c>
      <c r="R172">
        <v>281812919.12554622</v>
      </c>
      <c r="S172">
        <v>2469.8758671457636</v>
      </c>
      <c r="T172">
        <v>23425.265593866385</v>
      </c>
    </row>
    <row r="173" spans="1:20" x14ac:dyDescent="0.3">
      <c r="A173">
        <v>172</v>
      </c>
      <c r="B173" t="s">
        <v>140</v>
      </c>
      <c r="C173" t="s">
        <v>148</v>
      </c>
      <c r="D173" t="s">
        <v>280</v>
      </c>
      <c r="E173" t="s">
        <v>280</v>
      </c>
      <c r="F173" t="s">
        <v>154</v>
      </c>
      <c r="G173" t="s">
        <v>219</v>
      </c>
      <c r="H173">
        <v>447.03519324563433</v>
      </c>
      <c r="I173">
        <v>64</v>
      </c>
      <c r="J173">
        <v>1578683.9669348348</v>
      </c>
      <c r="K173">
        <v>54863.513399999996</v>
      </c>
      <c r="L173">
        <v>284163114.04827029</v>
      </c>
      <c r="M173">
        <v>6855215.7627272718</v>
      </c>
      <c r="N173">
        <v>2368025950.4022522</v>
      </c>
      <c r="O173">
        <v>119296000</v>
      </c>
      <c r="P173">
        <v>29.518612699999998</v>
      </c>
      <c r="Q173">
        <v>23601.325305675779</v>
      </c>
      <c r="R173">
        <v>284217977.5616703</v>
      </c>
      <c r="S173">
        <v>2494.1771661649796</v>
      </c>
      <c r="T173">
        <v>23630.84391837578</v>
      </c>
    </row>
    <row r="174" spans="1:20" x14ac:dyDescent="0.3">
      <c r="A174">
        <v>173</v>
      </c>
      <c r="B174" t="s">
        <v>140</v>
      </c>
      <c r="C174" t="s">
        <v>148</v>
      </c>
      <c r="D174" t="s">
        <v>280</v>
      </c>
      <c r="E174" t="s">
        <v>280</v>
      </c>
      <c r="F174" t="s">
        <v>154</v>
      </c>
      <c r="G174" t="s">
        <v>220</v>
      </c>
      <c r="H174">
        <v>447.03519324563433</v>
      </c>
      <c r="I174">
        <v>32</v>
      </c>
      <c r="J174">
        <v>1578683.9669348348</v>
      </c>
      <c r="K174">
        <v>54863.513399999996</v>
      </c>
      <c r="L174">
        <v>284163114.04827029</v>
      </c>
      <c r="M174">
        <v>6855215.7627272718</v>
      </c>
      <c r="N174">
        <v>2368025950.4022522</v>
      </c>
      <c r="O174">
        <v>124800000</v>
      </c>
      <c r="P174">
        <v>29.518612699999998</v>
      </c>
      <c r="Q174">
        <v>23601.325305675779</v>
      </c>
      <c r="R174">
        <v>284217977.5616703</v>
      </c>
      <c r="S174">
        <v>2499.6811661649795</v>
      </c>
      <c r="T174">
        <v>23630.84391837578</v>
      </c>
    </row>
    <row r="175" spans="1:20" x14ac:dyDescent="0.3">
      <c r="A175">
        <v>174</v>
      </c>
      <c r="B175" t="s">
        <v>140</v>
      </c>
      <c r="C175" t="s">
        <v>148</v>
      </c>
      <c r="D175" t="s">
        <v>280</v>
      </c>
      <c r="E175" t="s">
        <v>280</v>
      </c>
      <c r="F175" t="s">
        <v>154</v>
      </c>
      <c r="G175" t="s">
        <v>218</v>
      </c>
      <c r="H175">
        <v>447.03519324563433</v>
      </c>
      <c r="I175">
        <v>32</v>
      </c>
      <c r="J175">
        <v>1578683.9669348348</v>
      </c>
      <c r="K175">
        <v>54863.513399999996</v>
      </c>
      <c r="L175">
        <v>284163114.04827029</v>
      </c>
      <c r="M175">
        <v>6855215.7627272718</v>
      </c>
      <c r="N175">
        <v>2368025950.4022522</v>
      </c>
      <c r="O175">
        <v>119878400</v>
      </c>
      <c r="P175">
        <v>29.518612699999998</v>
      </c>
      <c r="Q175">
        <v>23601.325305675779</v>
      </c>
      <c r="R175">
        <v>284217977.5616703</v>
      </c>
      <c r="S175">
        <v>2494.7595661649793</v>
      </c>
      <c r="T175">
        <v>23630.84391837578</v>
      </c>
    </row>
    <row r="176" spans="1:20" x14ac:dyDescent="0.3">
      <c r="A176">
        <v>175</v>
      </c>
      <c r="B176" t="s">
        <v>140</v>
      </c>
      <c r="C176" t="s">
        <v>148</v>
      </c>
      <c r="D176" t="s">
        <v>280</v>
      </c>
      <c r="E176" t="s">
        <v>280</v>
      </c>
      <c r="F176" t="s">
        <v>155</v>
      </c>
      <c r="G176" t="s">
        <v>219</v>
      </c>
      <c r="H176">
        <v>441.90651558101291</v>
      </c>
      <c r="I176">
        <v>63</v>
      </c>
      <c r="J176">
        <v>1567702.9225388032</v>
      </c>
      <c r="K176">
        <v>55682.293172727266</v>
      </c>
      <c r="L176">
        <v>282186526.0569846</v>
      </c>
      <c r="M176">
        <v>6882508.4218181809</v>
      </c>
      <c r="N176">
        <v>2351554383.8082047</v>
      </c>
      <c r="O176">
        <v>117432000</v>
      </c>
      <c r="P176">
        <v>29.245686109090908</v>
      </c>
      <c r="Q176">
        <v>23437.158691955108</v>
      </c>
      <c r="R176">
        <v>282242208.35015732</v>
      </c>
      <c r="S176">
        <v>2475.868892230023</v>
      </c>
      <c r="T176">
        <v>23466.404378064199</v>
      </c>
    </row>
    <row r="177" spans="1:20" x14ac:dyDescent="0.3">
      <c r="A177">
        <v>176</v>
      </c>
      <c r="B177" t="s">
        <v>140</v>
      </c>
      <c r="C177" t="s">
        <v>148</v>
      </c>
      <c r="D177" t="s">
        <v>280</v>
      </c>
      <c r="E177" t="s">
        <v>280</v>
      </c>
      <c r="F177" t="s">
        <v>155</v>
      </c>
      <c r="G177" t="s">
        <v>220</v>
      </c>
      <c r="H177">
        <v>441.90651558101291</v>
      </c>
      <c r="I177">
        <v>32</v>
      </c>
      <c r="J177">
        <v>1567702.9225388032</v>
      </c>
      <c r="K177">
        <v>55682.293172727266</v>
      </c>
      <c r="L177">
        <v>282186526.0569846</v>
      </c>
      <c r="M177">
        <v>6882508.4218181809</v>
      </c>
      <c r="N177">
        <v>2351554383.8082047</v>
      </c>
      <c r="O177">
        <v>124800000</v>
      </c>
      <c r="P177">
        <v>29.245686109090908</v>
      </c>
      <c r="Q177">
        <v>23437.158691955108</v>
      </c>
      <c r="R177">
        <v>282242208.35015732</v>
      </c>
      <c r="S177">
        <v>2483.2368922300229</v>
      </c>
      <c r="T177">
        <v>23466.404378064199</v>
      </c>
    </row>
    <row r="178" spans="1:20" x14ac:dyDescent="0.3">
      <c r="A178">
        <v>177</v>
      </c>
      <c r="B178" t="s">
        <v>140</v>
      </c>
      <c r="C178" t="s">
        <v>148</v>
      </c>
      <c r="D178" t="s">
        <v>280</v>
      </c>
      <c r="E178" t="s">
        <v>280</v>
      </c>
      <c r="F178" t="s">
        <v>155</v>
      </c>
      <c r="G178" t="s">
        <v>218</v>
      </c>
      <c r="H178">
        <v>441.90651558101291</v>
      </c>
      <c r="I178">
        <v>32</v>
      </c>
      <c r="J178">
        <v>1567702.9225388032</v>
      </c>
      <c r="K178">
        <v>55682.293172727266</v>
      </c>
      <c r="L178">
        <v>282186526.0569846</v>
      </c>
      <c r="M178">
        <v>6882508.4218181809</v>
      </c>
      <c r="N178">
        <v>2351554383.8082047</v>
      </c>
      <c r="O178">
        <v>119878400</v>
      </c>
      <c r="P178">
        <v>29.245686109090908</v>
      </c>
      <c r="Q178">
        <v>23437.158691955108</v>
      </c>
      <c r="R178">
        <v>282242208.35015732</v>
      </c>
      <c r="S178">
        <v>2478.3152922300228</v>
      </c>
      <c r="T178">
        <v>23466.404378064199</v>
      </c>
    </row>
    <row r="179" spans="1:20" x14ac:dyDescent="0.3">
      <c r="A179">
        <v>178</v>
      </c>
      <c r="B179" t="s">
        <v>140</v>
      </c>
      <c r="C179" t="s">
        <v>148</v>
      </c>
      <c r="D179" t="s">
        <v>280</v>
      </c>
      <c r="E179" t="s">
        <v>280</v>
      </c>
      <c r="F179" t="s">
        <v>280</v>
      </c>
      <c r="G179" t="s">
        <v>219</v>
      </c>
      <c r="H179">
        <v>449.63328244130338</v>
      </c>
      <c r="I179">
        <v>64</v>
      </c>
      <c r="J179">
        <v>1586514.3067724428</v>
      </c>
      <c r="K179">
        <v>57046.926127272716</v>
      </c>
      <c r="L179">
        <v>285572575.21903968</v>
      </c>
      <c r="M179">
        <v>6844298.6990909083</v>
      </c>
      <c r="N179">
        <v>2379771460.1586642</v>
      </c>
      <c r="O179">
        <v>119296000</v>
      </c>
      <c r="P179">
        <v>29.518612699999998</v>
      </c>
      <c r="Q179">
        <v>23718.38888624802</v>
      </c>
      <c r="R179">
        <v>285629622.14516693</v>
      </c>
      <c r="S179">
        <v>2505.9117588577551</v>
      </c>
      <c r="T179">
        <v>23747.907498948021</v>
      </c>
    </row>
    <row r="180" spans="1:20" x14ac:dyDescent="0.3">
      <c r="A180">
        <v>179</v>
      </c>
      <c r="B180" t="s">
        <v>140</v>
      </c>
      <c r="C180" t="s">
        <v>148</v>
      </c>
      <c r="D180" t="s">
        <v>280</v>
      </c>
      <c r="E180" t="s">
        <v>280</v>
      </c>
      <c r="F180" t="s">
        <v>280</v>
      </c>
      <c r="G180" t="s">
        <v>220</v>
      </c>
      <c r="H180">
        <v>449.63328244130338</v>
      </c>
      <c r="I180">
        <v>32</v>
      </c>
      <c r="J180">
        <v>1586514.3067724428</v>
      </c>
      <c r="K180">
        <v>57046.926127272716</v>
      </c>
      <c r="L180">
        <v>285572575.21903968</v>
      </c>
      <c r="M180">
        <v>6844298.6990909083</v>
      </c>
      <c r="N180">
        <v>2379771460.1586642</v>
      </c>
      <c r="O180">
        <v>124800000</v>
      </c>
      <c r="P180">
        <v>29.518612699999998</v>
      </c>
      <c r="Q180">
        <v>23718.38888624802</v>
      </c>
      <c r="R180">
        <v>285629622.14516693</v>
      </c>
      <c r="S180">
        <v>2511.415758857755</v>
      </c>
      <c r="T180">
        <v>23747.907498948021</v>
      </c>
    </row>
    <row r="181" spans="1:20" x14ac:dyDescent="0.3">
      <c r="A181">
        <v>180</v>
      </c>
      <c r="B181" t="s">
        <v>140</v>
      </c>
      <c r="C181" t="s">
        <v>148</v>
      </c>
      <c r="D181" t="s">
        <v>280</v>
      </c>
      <c r="E181" t="s">
        <v>280</v>
      </c>
      <c r="F181" t="s">
        <v>280</v>
      </c>
      <c r="G181" t="s">
        <v>218</v>
      </c>
      <c r="H181">
        <v>449.63328244130338</v>
      </c>
      <c r="I181">
        <v>32</v>
      </c>
      <c r="J181">
        <v>1586514.3067724428</v>
      </c>
      <c r="K181">
        <v>57046.926127272716</v>
      </c>
      <c r="L181">
        <v>285572575.21903968</v>
      </c>
      <c r="M181">
        <v>6844298.6990909083</v>
      </c>
      <c r="N181">
        <v>2379771460.1586642</v>
      </c>
      <c r="O181">
        <v>119878400</v>
      </c>
      <c r="P181">
        <v>29.518612699999998</v>
      </c>
      <c r="Q181">
        <v>23718.38888624802</v>
      </c>
      <c r="R181">
        <v>285629622.14516693</v>
      </c>
      <c r="S181">
        <v>2506.4941588577553</v>
      </c>
      <c r="T181">
        <v>23747.907498948021</v>
      </c>
    </row>
    <row r="182" spans="1:20" x14ac:dyDescent="0.3">
      <c r="A182">
        <v>181</v>
      </c>
      <c r="B182" t="s">
        <v>140</v>
      </c>
      <c r="C182" t="s">
        <v>280</v>
      </c>
      <c r="D182" t="s">
        <v>151</v>
      </c>
      <c r="E182" t="s">
        <v>152</v>
      </c>
      <c r="F182" t="s">
        <v>154</v>
      </c>
      <c r="G182" t="s">
        <v>219</v>
      </c>
      <c r="H182">
        <v>418.29692000529951</v>
      </c>
      <c r="I182">
        <v>60</v>
      </c>
      <c r="J182">
        <v>1471715.8412602441</v>
      </c>
      <c r="K182">
        <v>43335.209363636357</v>
      </c>
      <c r="L182">
        <v>264908851.42684397</v>
      </c>
      <c r="M182">
        <v>5326657.7022727262</v>
      </c>
      <c r="N182">
        <v>2207573761.8903666</v>
      </c>
      <c r="O182">
        <v>111840000</v>
      </c>
      <c r="P182">
        <v>20.532623068181817</v>
      </c>
      <c r="Q182">
        <v>22002.151826840651</v>
      </c>
      <c r="R182">
        <v>264952186.63620761</v>
      </c>
      <c r="S182">
        <v>2324.7404195926392</v>
      </c>
      <c r="T182">
        <v>22022.684449908833</v>
      </c>
    </row>
    <row r="183" spans="1:20" x14ac:dyDescent="0.3">
      <c r="A183">
        <v>182</v>
      </c>
      <c r="B183" t="s">
        <v>140</v>
      </c>
      <c r="C183" t="s">
        <v>280</v>
      </c>
      <c r="D183" t="s">
        <v>151</v>
      </c>
      <c r="E183" t="s">
        <v>152</v>
      </c>
      <c r="F183" t="s">
        <v>154</v>
      </c>
      <c r="G183" t="s">
        <v>220</v>
      </c>
      <c r="H183">
        <v>418.29692000529951</v>
      </c>
      <c r="I183">
        <v>30</v>
      </c>
      <c r="J183">
        <v>1471715.8412602441</v>
      </c>
      <c r="K183">
        <v>43335.209363636357</v>
      </c>
      <c r="L183">
        <v>264908851.42684397</v>
      </c>
      <c r="M183">
        <v>5326657.7022727262</v>
      </c>
      <c r="N183">
        <v>2207573761.8903666</v>
      </c>
      <c r="O183">
        <v>117000000</v>
      </c>
      <c r="P183">
        <v>20.532623068181817</v>
      </c>
      <c r="Q183">
        <v>22002.151826840651</v>
      </c>
      <c r="R183">
        <v>264952186.63620761</v>
      </c>
      <c r="S183">
        <v>2329.9004195926395</v>
      </c>
      <c r="T183">
        <v>22022.684449908833</v>
      </c>
    </row>
    <row r="184" spans="1:20" x14ac:dyDescent="0.3">
      <c r="A184">
        <v>183</v>
      </c>
      <c r="B184" t="s">
        <v>140</v>
      </c>
      <c r="C184" t="s">
        <v>280</v>
      </c>
      <c r="D184" t="s">
        <v>151</v>
      </c>
      <c r="E184" t="s">
        <v>152</v>
      </c>
      <c r="F184" t="s">
        <v>154</v>
      </c>
      <c r="G184" t="s">
        <v>218</v>
      </c>
      <c r="H184">
        <v>418.29692000529951</v>
      </c>
      <c r="I184">
        <v>30</v>
      </c>
      <c r="J184">
        <v>1471715.8412602441</v>
      </c>
      <c r="K184">
        <v>43335.209363636357</v>
      </c>
      <c r="L184">
        <v>264908851.42684397</v>
      </c>
      <c r="M184">
        <v>5326657.7022727262</v>
      </c>
      <c r="N184">
        <v>2207573761.8903666</v>
      </c>
      <c r="O184">
        <v>112386000</v>
      </c>
      <c r="P184">
        <v>20.532623068181817</v>
      </c>
      <c r="Q184">
        <v>22002.151826840651</v>
      </c>
      <c r="R184">
        <v>264952186.63620761</v>
      </c>
      <c r="S184">
        <v>2325.2864195926395</v>
      </c>
      <c r="T184">
        <v>22022.684449908833</v>
      </c>
    </row>
    <row r="185" spans="1:20" x14ac:dyDescent="0.3">
      <c r="A185">
        <v>184</v>
      </c>
      <c r="B185" t="s">
        <v>140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413.16824234067809</v>
      </c>
      <c r="I185">
        <v>59</v>
      </c>
      <c r="J185">
        <v>1460734.7968642125</v>
      </c>
      <c r="K185">
        <v>44153.989136363627</v>
      </c>
      <c r="L185">
        <v>262932263.43555826</v>
      </c>
      <c r="M185">
        <v>5353950.3613636354</v>
      </c>
      <c r="N185">
        <v>2191102195.2963185</v>
      </c>
      <c r="O185">
        <v>109976000</v>
      </c>
      <c r="P185">
        <v>20.259696477272726</v>
      </c>
      <c r="Q185">
        <v>21837.985213119977</v>
      </c>
      <c r="R185">
        <v>262976417.42469463</v>
      </c>
      <c r="S185">
        <v>2306.4321456576818</v>
      </c>
      <c r="T185">
        <v>21858.244909597248</v>
      </c>
    </row>
    <row r="186" spans="1:20" x14ac:dyDescent="0.3">
      <c r="A186">
        <v>185</v>
      </c>
      <c r="B186" t="s">
        <v>140</v>
      </c>
      <c r="C186" t="s">
        <v>280</v>
      </c>
      <c r="D186" t="s">
        <v>151</v>
      </c>
      <c r="E186" t="s">
        <v>152</v>
      </c>
      <c r="F186" t="s">
        <v>155</v>
      </c>
      <c r="G186" t="s">
        <v>220</v>
      </c>
      <c r="H186">
        <v>413.16824234067809</v>
      </c>
      <c r="I186">
        <v>30</v>
      </c>
      <c r="J186">
        <v>1460734.7968642125</v>
      </c>
      <c r="K186">
        <v>44153.989136363627</v>
      </c>
      <c r="L186">
        <v>262932263.43555826</v>
      </c>
      <c r="M186">
        <v>5353950.3613636354</v>
      </c>
      <c r="N186">
        <v>2191102195.2963185</v>
      </c>
      <c r="O186">
        <v>117000000</v>
      </c>
      <c r="P186">
        <v>20.259696477272726</v>
      </c>
      <c r="Q186">
        <v>21837.985213119977</v>
      </c>
      <c r="R186">
        <v>262976417.42469463</v>
      </c>
      <c r="S186">
        <v>2313.4561456576821</v>
      </c>
      <c r="T186">
        <v>21858.244909597248</v>
      </c>
    </row>
    <row r="187" spans="1:20" x14ac:dyDescent="0.3">
      <c r="A187">
        <v>186</v>
      </c>
      <c r="B187" t="s">
        <v>140</v>
      </c>
      <c r="C187" t="s">
        <v>280</v>
      </c>
      <c r="D187" t="s">
        <v>151</v>
      </c>
      <c r="E187" t="s">
        <v>152</v>
      </c>
      <c r="F187" t="s">
        <v>155</v>
      </c>
      <c r="G187" t="s">
        <v>218</v>
      </c>
      <c r="H187">
        <v>413.16824234067809</v>
      </c>
      <c r="I187">
        <v>30</v>
      </c>
      <c r="J187">
        <v>1460734.7968642125</v>
      </c>
      <c r="K187">
        <v>44153.989136363627</v>
      </c>
      <c r="L187">
        <v>262932263.43555826</v>
      </c>
      <c r="M187">
        <v>5353950.3613636354</v>
      </c>
      <c r="N187">
        <v>2191102195.2963185</v>
      </c>
      <c r="O187">
        <v>112386000</v>
      </c>
      <c r="P187">
        <v>20.259696477272726</v>
      </c>
      <c r="Q187">
        <v>21837.985213119977</v>
      </c>
      <c r="R187">
        <v>262976417.42469463</v>
      </c>
      <c r="S187">
        <v>2308.8421456576821</v>
      </c>
      <c r="T187">
        <v>21858.244909597248</v>
      </c>
    </row>
    <row r="188" spans="1:20" x14ac:dyDescent="0.3">
      <c r="A188">
        <v>187</v>
      </c>
      <c r="B188" t="s">
        <v>140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420.89500920096856</v>
      </c>
      <c r="I188">
        <v>60</v>
      </c>
      <c r="J188">
        <v>1479546.1810978523</v>
      </c>
      <c r="K188">
        <v>45518.622090909077</v>
      </c>
      <c r="L188">
        <v>266318312.59761342</v>
      </c>
      <c r="M188">
        <v>5315740.6386363627</v>
      </c>
      <c r="N188">
        <v>2219319271.6467786</v>
      </c>
      <c r="O188">
        <v>111840000</v>
      </c>
      <c r="P188">
        <v>20.532623068181817</v>
      </c>
      <c r="Q188">
        <v>22119.215407412892</v>
      </c>
      <c r="R188">
        <v>266363831.21970433</v>
      </c>
      <c r="S188">
        <v>2336.4750122854152</v>
      </c>
      <c r="T188">
        <v>22139.748030481074</v>
      </c>
    </row>
    <row r="189" spans="1:20" x14ac:dyDescent="0.3">
      <c r="A189">
        <v>188</v>
      </c>
      <c r="B189" t="s">
        <v>140</v>
      </c>
      <c r="C189" t="s">
        <v>280</v>
      </c>
      <c r="D189" t="s">
        <v>151</v>
      </c>
      <c r="E189" t="s">
        <v>152</v>
      </c>
      <c r="F189" t="s">
        <v>280</v>
      </c>
      <c r="G189" t="s">
        <v>220</v>
      </c>
      <c r="H189">
        <v>420.89500920096856</v>
      </c>
      <c r="I189">
        <v>30</v>
      </c>
      <c r="J189">
        <v>1479546.1810978523</v>
      </c>
      <c r="K189">
        <v>45518.622090909077</v>
      </c>
      <c r="L189">
        <v>266318312.59761342</v>
      </c>
      <c r="M189">
        <v>5315740.6386363627</v>
      </c>
      <c r="N189">
        <v>2219319271.6467786</v>
      </c>
      <c r="O189">
        <v>117000000</v>
      </c>
      <c r="P189">
        <v>20.532623068181817</v>
      </c>
      <c r="Q189">
        <v>22119.215407412892</v>
      </c>
      <c r="R189">
        <v>266363831.21970433</v>
      </c>
      <c r="S189">
        <v>2341.6350122854151</v>
      </c>
      <c r="T189">
        <v>22139.748030481074</v>
      </c>
    </row>
    <row r="190" spans="1:20" x14ac:dyDescent="0.3">
      <c r="A190">
        <v>189</v>
      </c>
      <c r="B190" t="s">
        <v>140</v>
      </c>
      <c r="C190" t="s">
        <v>280</v>
      </c>
      <c r="D190" t="s">
        <v>151</v>
      </c>
      <c r="E190" t="s">
        <v>152</v>
      </c>
      <c r="F190" t="s">
        <v>280</v>
      </c>
      <c r="G190" t="s">
        <v>218</v>
      </c>
      <c r="H190">
        <v>420.89500920096856</v>
      </c>
      <c r="I190">
        <v>30</v>
      </c>
      <c r="J190">
        <v>1479546.1810978523</v>
      </c>
      <c r="K190">
        <v>45518.622090909077</v>
      </c>
      <c r="L190">
        <v>266318312.59761342</v>
      </c>
      <c r="M190">
        <v>5315740.6386363627</v>
      </c>
      <c r="N190">
        <v>2219319271.6467786</v>
      </c>
      <c r="O190">
        <v>112386000</v>
      </c>
      <c r="P190">
        <v>20.532623068181817</v>
      </c>
      <c r="Q190">
        <v>22119.215407412892</v>
      </c>
      <c r="R190">
        <v>266363831.21970433</v>
      </c>
      <c r="S190">
        <v>2337.0210122854151</v>
      </c>
      <c r="T190">
        <v>22139.748030481074</v>
      </c>
    </row>
    <row r="191" spans="1:20" x14ac:dyDescent="0.3">
      <c r="A191">
        <v>190</v>
      </c>
      <c r="B191" t="s">
        <v>140</v>
      </c>
      <c r="C191" t="s">
        <v>280</v>
      </c>
      <c r="D191" t="s">
        <v>151</v>
      </c>
      <c r="E191" t="s">
        <v>280</v>
      </c>
      <c r="F191" t="s">
        <v>154</v>
      </c>
      <c r="G191" t="s">
        <v>219</v>
      </c>
      <c r="H191">
        <v>440.13912590511762</v>
      </c>
      <c r="I191">
        <v>63</v>
      </c>
      <c r="J191">
        <v>1492859.0965712683</v>
      </c>
      <c r="K191">
        <v>54252.273000000001</v>
      </c>
      <c r="L191">
        <v>268714637.3828283</v>
      </c>
      <c r="M191">
        <v>6483866.4477272723</v>
      </c>
      <c r="N191">
        <v>2239288644.8569021</v>
      </c>
      <c r="O191">
        <v>117432000</v>
      </c>
      <c r="P191">
        <v>27.082861249999997</v>
      </c>
      <c r="Q191">
        <v>22318.243493740458</v>
      </c>
      <c r="R191">
        <v>268768889.6558283</v>
      </c>
      <c r="S191">
        <v>2363.2045113046292</v>
      </c>
      <c r="T191">
        <v>22345.326354990459</v>
      </c>
    </row>
    <row r="192" spans="1:20" x14ac:dyDescent="0.3">
      <c r="A192">
        <v>191</v>
      </c>
      <c r="B192" t="s">
        <v>140</v>
      </c>
      <c r="C192" t="s">
        <v>280</v>
      </c>
      <c r="D192" t="s">
        <v>151</v>
      </c>
      <c r="E192" t="s">
        <v>280</v>
      </c>
      <c r="F192" t="s">
        <v>154</v>
      </c>
      <c r="G192" t="s">
        <v>220</v>
      </c>
      <c r="H192">
        <v>440.13912590511762</v>
      </c>
      <c r="I192">
        <v>32</v>
      </c>
      <c r="J192">
        <v>1492859.0965712683</v>
      </c>
      <c r="K192">
        <v>54252.273000000001</v>
      </c>
      <c r="L192">
        <v>268714637.3828283</v>
      </c>
      <c r="M192">
        <v>6483866.4477272723</v>
      </c>
      <c r="N192">
        <v>2239288644.8569021</v>
      </c>
      <c r="O192">
        <v>124800000</v>
      </c>
      <c r="P192">
        <v>27.082861249999997</v>
      </c>
      <c r="Q192">
        <v>22318.243493740458</v>
      </c>
      <c r="R192">
        <v>268768889.6558283</v>
      </c>
      <c r="S192">
        <v>2370.5725113046292</v>
      </c>
      <c r="T192">
        <v>22345.326354990459</v>
      </c>
    </row>
    <row r="193" spans="1:20" x14ac:dyDescent="0.3">
      <c r="A193">
        <v>192</v>
      </c>
      <c r="B193" t="s">
        <v>140</v>
      </c>
      <c r="C193" t="s">
        <v>280</v>
      </c>
      <c r="D193" t="s">
        <v>151</v>
      </c>
      <c r="E193" t="s">
        <v>280</v>
      </c>
      <c r="F193" t="s">
        <v>154</v>
      </c>
      <c r="G193" t="s">
        <v>218</v>
      </c>
      <c r="H193">
        <v>440.13912590511762</v>
      </c>
      <c r="I193">
        <v>32</v>
      </c>
      <c r="J193">
        <v>1492859.0965712683</v>
      </c>
      <c r="K193">
        <v>54252.273000000001</v>
      </c>
      <c r="L193">
        <v>268714637.3828283</v>
      </c>
      <c r="M193">
        <v>6483866.4477272723</v>
      </c>
      <c r="N193">
        <v>2239288644.8569021</v>
      </c>
      <c r="O193">
        <v>119878400</v>
      </c>
      <c r="P193">
        <v>27.082861249999997</v>
      </c>
      <c r="Q193">
        <v>22318.243493740458</v>
      </c>
      <c r="R193">
        <v>268768889.6558283</v>
      </c>
      <c r="S193">
        <v>2365.6509113046295</v>
      </c>
      <c r="T193">
        <v>22345.326354990459</v>
      </c>
    </row>
    <row r="194" spans="1:20" x14ac:dyDescent="0.3">
      <c r="A194">
        <v>193</v>
      </c>
      <c r="B194" t="s">
        <v>140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435.0104482404962</v>
      </c>
      <c r="I194">
        <v>62</v>
      </c>
      <c r="J194">
        <v>1481878.0521752366</v>
      </c>
      <c r="K194">
        <v>55071.052772727271</v>
      </c>
      <c r="L194">
        <v>266738049.39154261</v>
      </c>
      <c r="M194">
        <v>6511159.1068181815</v>
      </c>
      <c r="N194">
        <v>2222817078.2628551</v>
      </c>
      <c r="O194">
        <v>115568000</v>
      </c>
      <c r="P194">
        <v>26.809934659090906</v>
      </c>
      <c r="Q194">
        <v>22154.076880019787</v>
      </c>
      <c r="R194">
        <v>266793120.44431534</v>
      </c>
      <c r="S194">
        <v>2344.8962373696731</v>
      </c>
      <c r="T194">
        <v>22180.886814678877</v>
      </c>
    </row>
    <row r="195" spans="1:20" x14ac:dyDescent="0.3">
      <c r="A195">
        <v>194</v>
      </c>
      <c r="B195" t="s">
        <v>140</v>
      </c>
      <c r="C195" t="s">
        <v>280</v>
      </c>
      <c r="D195" t="s">
        <v>151</v>
      </c>
      <c r="E195" t="s">
        <v>280</v>
      </c>
      <c r="F195" t="s">
        <v>155</v>
      </c>
      <c r="G195" t="s">
        <v>220</v>
      </c>
      <c r="H195">
        <v>435.0104482404962</v>
      </c>
      <c r="I195">
        <v>31</v>
      </c>
      <c r="J195">
        <v>1481878.0521752366</v>
      </c>
      <c r="K195">
        <v>55071.052772727271</v>
      </c>
      <c r="L195">
        <v>266738049.39154261</v>
      </c>
      <c r="M195">
        <v>6511159.1068181815</v>
      </c>
      <c r="N195">
        <v>2222817078.2628551</v>
      </c>
      <c r="O195">
        <v>120900000</v>
      </c>
      <c r="P195">
        <v>26.809934659090906</v>
      </c>
      <c r="Q195">
        <v>22154.076880019787</v>
      </c>
      <c r="R195">
        <v>266793120.44431534</v>
      </c>
      <c r="S195">
        <v>2350.2282373696735</v>
      </c>
      <c r="T195">
        <v>22180.886814678877</v>
      </c>
    </row>
    <row r="196" spans="1:20" x14ac:dyDescent="0.3">
      <c r="A196">
        <v>195</v>
      </c>
      <c r="B196" t="s">
        <v>140</v>
      </c>
      <c r="C196" t="s">
        <v>280</v>
      </c>
      <c r="D196" t="s">
        <v>151</v>
      </c>
      <c r="E196" t="s">
        <v>280</v>
      </c>
      <c r="F196" t="s">
        <v>155</v>
      </c>
      <c r="G196" t="s">
        <v>218</v>
      </c>
      <c r="H196">
        <v>435.0104482404962</v>
      </c>
      <c r="I196">
        <v>31</v>
      </c>
      <c r="J196">
        <v>1481878.0521752366</v>
      </c>
      <c r="K196">
        <v>55071.052772727271</v>
      </c>
      <c r="L196">
        <v>266738049.39154261</v>
      </c>
      <c r="M196">
        <v>6511159.1068181815</v>
      </c>
      <c r="N196">
        <v>2222817078.2628551</v>
      </c>
      <c r="O196">
        <v>116132200</v>
      </c>
      <c r="P196">
        <v>26.809934659090906</v>
      </c>
      <c r="Q196">
        <v>22154.076880019787</v>
      </c>
      <c r="R196">
        <v>266793120.44431534</v>
      </c>
      <c r="S196">
        <v>2345.4604373696734</v>
      </c>
      <c r="T196">
        <v>22180.886814678877</v>
      </c>
    </row>
    <row r="197" spans="1:20" x14ac:dyDescent="0.3">
      <c r="A197">
        <v>196</v>
      </c>
      <c r="B197" t="s">
        <v>140</v>
      </c>
      <c r="C197" t="s">
        <v>280</v>
      </c>
      <c r="D197" t="s">
        <v>151</v>
      </c>
      <c r="E197" t="s">
        <v>280</v>
      </c>
      <c r="F197" t="s">
        <v>280</v>
      </c>
      <c r="G197" t="s">
        <v>219</v>
      </c>
      <c r="H197">
        <v>442.73721510078667</v>
      </c>
      <c r="I197">
        <v>63</v>
      </c>
      <c r="J197">
        <v>1500689.436408876</v>
      </c>
      <c r="K197">
        <v>56435.685727272721</v>
      </c>
      <c r="L197">
        <v>270124098.55359769</v>
      </c>
      <c r="M197">
        <v>6472949.3840909088</v>
      </c>
      <c r="N197">
        <v>2251034154.6133137</v>
      </c>
      <c r="O197">
        <v>117432000</v>
      </c>
      <c r="P197">
        <v>27.082861249999997</v>
      </c>
      <c r="Q197">
        <v>22435.307074312695</v>
      </c>
      <c r="R197">
        <v>270180534.23932499</v>
      </c>
      <c r="S197">
        <v>2374.9391039974048</v>
      </c>
      <c r="T197">
        <v>22462.389935562696</v>
      </c>
    </row>
    <row r="198" spans="1:20" x14ac:dyDescent="0.3">
      <c r="A198">
        <v>197</v>
      </c>
      <c r="B198" t="s">
        <v>140</v>
      </c>
      <c r="C198" t="s">
        <v>280</v>
      </c>
      <c r="D198" t="s">
        <v>151</v>
      </c>
      <c r="E198" t="s">
        <v>280</v>
      </c>
      <c r="F198" t="s">
        <v>280</v>
      </c>
      <c r="G198" t="s">
        <v>220</v>
      </c>
      <c r="H198">
        <v>442.73721510078667</v>
      </c>
      <c r="I198">
        <v>32</v>
      </c>
      <c r="J198">
        <v>1500689.436408876</v>
      </c>
      <c r="K198">
        <v>56435.685727272721</v>
      </c>
      <c r="L198">
        <v>270124098.55359769</v>
      </c>
      <c r="M198">
        <v>6472949.3840909088</v>
      </c>
      <c r="N198">
        <v>2251034154.6133137</v>
      </c>
      <c r="O198">
        <v>124800000</v>
      </c>
      <c r="P198">
        <v>27.082861249999997</v>
      </c>
      <c r="Q198">
        <v>22435.307074312695</v>
      </c>
      <c r="R198">
        <v>270180534.23932499</v>
      </c>
      <c r="S198">
        <v>2382.3071039974047</v>
      </c>
      <c r="T198">
        <v>22462.389935562696</v>
      </c>
    </row>
    <row r="199" spans="1:20" x14ac:dyDescent="0.3">
      <c r="A199">
        <v>198</v>
      </c>
      <c r="B199" t="s">
        <v>140</v>
      </c>
      <c r="C199" t="s">
        <v>280</v>
      </c>
      <c r="D199" t="s">
        <v>151</v>
      </c>
      <c r="E199" t="s">
        <v>280</v>
      </c>
      <c r="F199" t="s">
        <v>280</v>
      </c>
      <c r="G199" t="s">
        <v>218</v>
      </c>
      <c r="H199">
        <v>442.73721510078667</v>
      </c>
      <c r="I199">
        <v>32</v>
      </c>
      <c r="J199">
        <v>1500689.436408876</v>
      </c>
      <c r="K199">
        <v>56435.685727272721</v>
      </c>
      <c r="L199">
        <v>270124098.55359769</v>
      </c>
      <c r="M199">
        <v>6472949.3840909088</v>
      </c>
      <c r="N199">
        <v>2251034154.6133137</v>
      </c>
      <c r="O199">
        <v>119878400</v>
      </c>
      <c r="P199">
        <v>27.082861249999997</v>
      </c>
      <c r="Q199">
        <v>22435.307074312695</v>
      </c>
      <c r="R199">
        <v>270180534.23932499</v>
      </c>
      <c r="S199">
        <v>2377.3855039974046</v>
      </c>
      <c r="T199">
        <v>22462.389935562696</v>
      </c>
    </row>
    <row r="200" spans="1:20" x14ac:dyDescent="0.3">
      <c r="A200">
        <v>199</v>
      </c>
      <c r="B200" t="s">
        <v>140</v>
      </c>
      <c r="C200" t="s">
        <v>280</v>
      </c>
      <c r="D200" t="s">
        <v>280</v>
      </c>
      <c r="E200" t="s">
        <v>152</v>
      </c>
      <c r="F200" t="s">
        <v>154</v>
      </c>
      <c r="G200" t="s">
        <v>219</v>
      </c>
      <c r="H200">
        <v>418.76138234370944</v>
      </c>
      <c r="I200">
        <v>60</v>
      </c>
      <c r="J200">
        <v>1472165.4408038247</v>
      </c>
      <c r="K200">
        <v>43335.209363636357</v>
      </c>
      <c r="L200">
        <v>264989779.34468845</v>
      </c>
      <c r="M200">
        <v>5331262.7772727264</v>
      </c>
      <c r="N200">
        <v>2208248161.2057371</v>
      </c>
      <c r="O200">
        <v>111840000</v>
      </c>
      <c r="P200">
        <v>20.523412918181815</v>
      </c>
      <c r="Q200">
        <v>22008.873340017177</v>
      </c>
      <c r="R200">
        <v>265033114.55405208</v>
      </c>
      <c r="S200">
        <v>2325.4194239830099</v>
      </c>
      <c r="T200">
        <v>22029.396752935358</v>
      </c>
    </row>
    <row r="201" spans="1:20" x14ac:dyDescent="0.3">
      <c r="A201">
        <v>200</v>
      </c>
      <c r="B201" t="s">
        <v>140</v>
      </c>
      <c r="C201" t="s">
        <v>280</v>
      </c>
      <c r="D201" t="s">
        <v>280</v>
      </c>
      <c r="E201" t="s">
        <v>152</v>
      </c>
      <c r="F201" t="s">
        <v>154</v>
      </c>
      <c r="G201" t="s">
        <v>220</v>
      </c>
      <c r="H201">
        <v>418.76138234370944</v>
      </c>
      <c r="I201">
        <v>30</v>
      </c>
      <c r="J201">
        <v>1472165.4408038247</v>
      </c>
      <c r="K201">
        <v>43335.209363636357</v>
      </c>
      <c r="L201">
        <v>264989779.34468845</v>
      </c>
      <c r="M201">
        <v>5331262.7772727264</v>
      </c>
      <c r="N201">
        <v>2208248161.2057371</v>
      </c>
      <c r="O201">
        <v>117000000</v>
      </c>
      <c r="P201">
        <v>20.523412918181815</v>
      </c>
      <c r="Q201">
        <v>22008.873340017177</v>
      </c>
      <c r="R201">
        <v>265033114.55405208</v>
      </c>
      <c r="S201">
        <v>2330.5794239830097</v>
      </c>
      <c r="T201">
        <v>22029.396752935358</v>
      </c>
    </row>
    <row r="202" spans="1:20" x14ac:dyDescent="0.3">
      <c r="A202">
        <v>201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218</v>
      </c>
      <c r="H202">
        <v>418.76138234370944</v>
      </c>
      <c r="I202">
        <v>30</v>
      </c>
      <c r="J202">
        <v>1472165.4408038247</v>
      </c>
      <c r="K202">
        <v>43335.209363636357</v>
      </c>
      <c r="L202">
        <v>264989779.34468845</v>
      </c>
      <c r="M202">
        <v>5331262.7772727264</v>
      </c>
      <c r="N202">
        <v>2208248161.2057371</v>
      </c>
      <c r="O202">
        <v>112386000</v>
      </c>
      <c r="P202">
        <v>20.523412918181815</v>
      </c>
      <c r="Q202">
        <v>22008.873340017177</v>
      </c>
      <c r="R202">
        <v>265033114.55405208</v>
      </c>
      <c r="S202">
        <v>2325.9654239830097</v>
      </c>
      <c r="T202">
        <v>22029.396752935358</v>
      </c>
    </row>
    <row r="203" spans="1:20" x14ac:dyDescent="0.3">
      <c r="A203">
        <v>202</v>
      </c>
      <c r="B203" t="s">
        <v>140</v>
      </c>
      <c r="C203" t="s">
        <v>280</v>
      </c>
      <c r="D203" t="s">
        <v>280</v>
      </c>
      <c r="E203" t="s">
        <v>152</v>
      </c>
      <c r="F203" t="s">
        <v>155</v>
      </c>
      <c r="G203" t="s">
        <v>219</v>
      </c>
      <c r="H203">
        <v>413.63270467908808</v>
      </c>
      <c r="I203">
        <v>59</v>
      </c>
      <c r="J203">
        <v>1461184.3964077935</v>
      </c>
      <c r="K203">
        <v>44153.989136363627</v>
      </c>
      <c r="L203">
        <v>263013191.35340282</v>
      </c>
      <c r="M203">
        <v>5358555.4363636356</v>
      </c>
      <c r="N203">
        <v>2191776594.61169</v>
      </c>
      <c r="O203">
        <v>109976000</v>
      </c>
      <c r="P203">
        <v>20.250486327272728</v>
      </c>
      <c r="Q203">
        <v>21844.70672629651</v>
      </c>
      <c r="R203">
        <v>263057345.34253919</v>
      </c>
      <c r="S203">
        <v>2307.1111500480538</v>
      </c>
      <c r="T203">
        <v>21864.957212623784</v>
      </c>
    </row>
    <row r="204" spans="1:20" x14ac:dyDescent="0.3">
      <c r="A204">
        <v>203</v>
      </c>
      <c r="B204" t="s">
        <v>140</v>
      </c>
      <c r="C204" t="s">
        <v>280</v>
      </c>
      <c r="D204" t="s">
        <v>280</v>
      </c>
      <c r="E204" t="s">
        <v>152</v>
      </c>
      <c r="F204" t="s">
        <v>155</v>
      </c>
      <c r="G204" t="s">
        <v>220</v>
      </c>
      <c r="H204">
        <v>413.63270467908808</v>
      </c>
      <c r="I204">
        <v>30</v>
      </c>
      <c r="J204">
        <v>1461184.3964077935</v>
      </c>
      <c r="K204">
        <v>44153.989136363627</v>
      </c>
      <c r="L204">
        <v>263013191.35340282</v>
      </c>
      <c r="M204">
        <v>5358555.4363636356</v>
      </c>
      <c r="N204">
        <v>2191776594.61169</v>
      </c>
      <c r="O204">
        <v>117000000</v>
      </c>
      <c r="P204">
        <v>20.250486327272728</v>
      </c>
      <c r="Q204">
        <v>21844.70672629651</v>
      </c>
      <c r="R204">
        <v>263057345.34253919</v>
      </c>
      <c r="S204">
        <v>2314.1351500480537</v>
      </c>
      <c r="T204">
        <v>21864.957212623784</v>
      </c>
    </row>
    <row r="205" spans="1:20" x14ac:dyDescent="0.3">
      <c r="A205">
        <v>204</v>
      </c>
      <c r="B205" t="s">
        <v>140</v>
      </c>
      <c r="C205" t="s">
        <v>280</v>
      </c>
      <c r="D205" t="s">
        <v>280</v>
      </c>
      <c r="E205" t="s">
        <v>152</v>
      </c>
      <c r="F205" t="s">
        <v>155</v>
      </c>
      <c r="G205" t="s">
        <v>218</v>
      </c>
      <c r="H205">
        <v>413.63270467908808</v>
      </c>
      <c r="I205">
        <v>30</v>
      </c>
      <c r="J205">
        <v>1461184.3964077935</v>
      </c>
      <c r="K205">
        <v>44153.989136363627</v>
      </c>
      <c r="L205">
        <v>263013191.35340282</v>
      </c>
      <c r="M205">
        <v>5358555.4363636356</v>
      </c>
      <c r="N205">
        <v>2191776594.61169</v>
      </c>
      <c r="O205">
        <v>112386000</v>
      </c>
      <c r="P205">
        <v>20.250486327272728</v>
      </c>
      <c r="Q205">
        <v>21844.70672629651</v>
      </c>
      <c r="R205">
        <v>263057345.34253919</v>
      </c>
      <c r="S205">
        <v>2309.5211500480536</v>
      </c>
      <c r="T205">
        <v>21864.957212623784</v>
      </c>
    </row>
    <row r="206" spans="1:20" x14ac:dyDescent="0.3">
      <c r="A206">
        <v>205</v>
      </c>
      <c r="B206" t="s">
        <v>140</v>
      </c>
      <c r="C206" t="s">
        <v>280</v>
      </c>
      <c r="D206" t="s">
        <v>280</v>
      </c>
      <c r="E206" t="s">
        <v>152</v>
      </c>
      <c r="F206" t="s">
        <v>280</v>
      </c>
      <c r="G206" t="s">
        <v>219</v>
      </c>
      <c r="H206">
        <v>421.35947153937849</v>
      </c>
      <c r="I206">
        <v>60</v>
      </c>
      <c r="J206">
        <v>1479995.7806414333</v>
      </c>
      <c r="K206">
        <v>45518.622090909077</v>
      </c>
      <c r="L206">
        <v>266399240.51545799</v>
      </c>
      <c r="M206">
        <v>5320345.7136363629</v>
      </c>
      <c r="N206">
        <v>2219993670.9621501</v>
      </c>
      <c r="O206">
        <v>111840000</v>
      </c>
      <c r="P206">
        <v>20.523412918181815</v>
      </c>
      <c r="Q206">
        <v>22125.936920589429</v>
      </c>
      <c r="R206">
        <v>266444759.13754889</v>
      </c>
      <c r="S206">
        <v>2337.1540166757864</v>
      </c>
      <c r="T206">
        <v>22146.46033350761</v>
      </c>
    </row>
    <row r="207" spans="1:20" x14ac:dyDescent="0.3">
      <c r="A207">
        <v>206</v>
      </c>
      <c r="B207" t="s">
        <v>140</v>
      </c>
      <c r="C207" t="s">
        <v>280</v>
      </c>
      <c r="D207" t="s">
        <v>280</v>
      </c>
      <c r="E207" t="s">
        <v>152</v>
      </c>
      <c r="F207" t="s">
        <v>280</v>
      </c>
      <c r="G207" t="s">
        <v>220</v>
      </c>
      <c r="H207">
        <v>421.35947153937849</v>
      </c>
      <c r="I207">
        <v>30</v>
      </c>
      <c r="J207">
        <v>1479995.7806414333</v>
      </c>
      <c r="K207">
        <v>45518.622090909077</v>
      </c>
      <c r="L207">
        <v>266399240.51545799</v>
      </c>
      <c r="M207">
        <v>5320345.7136363629</v>
      </c>
      <c r="N207">
        <v>2219993670.9621501</v>
      </c>
      <c r="O207">
        <v>117000000</v>
      </c>
      <c r="P207">
        <v>20.523412918181815</v>
      </c>
      <c r="Q207">
        <v>22125.936920589429</v>
      </c>
      <c r="R207">
        <v>266444759.13754889</v>
      </c>
      <c r="S207">
        <v>2342.3140166757867</v>
      </c>
      <c r="T207">
        <v>22146.46033350761</v>
      </c>
    </row>
    <row r="208" spans="1:20" x14ac:dyDescent="0.3">
      <c r="A208">
        <v>207</v>
      </c>
      <c r="B208" t="s">
        <v>140</v>
      </c>
      <c r="C208" t="s">
        <v>280</v>
      </c>
      <c r="D208" t="s">
        <v>280</v>
      </c>
      <c r="E208" t="s">
        <v>152</v>
      </c>
      <c r="F208" t="s">
        <v>280</v>
      </c>
      <c r="G208" t="s">
        <v>218</v>
      </c>
      <c r="H208">
        <v>421.35947153937849</v>
      </c>
      <c r="I208">
        <v>30</v>
      </c>
      <c r="J208">
        <v>1479995.7806414333</v>
      </c>
      <c r="K208">
        <v>45518.622090909077</v>
      </c>
      <c r="L208">
        <v>266399240.51545799</v>
      </c>
      <c r="M208">
        <v>5320345.7136363629</v>
      </c>
      <c r="N208">
        <v>2219993670.9621501</v>
      </c>
      <c r="O208">
        <v>112386000</v>
      </c>
      <c r="P208">
        <v>20.523412918181815</v>
      </c>
      <c r="Q208">
        <v>22125.936920589429</v>
      </c>
      <c r="R208">
        <v>266444759.13754889</v>
      </c>
      <c r="S208">
        <v>2337.7000166757866</v>
      </c>
      <c r="T208">
        <v>22146.46033350761</v>
      </c>
    </row>
    <row r="209" spans="1:20" x14ac:dyDescent="0.3">
      <c r="A209">
        <v>208</v>
      </c>
      <c r="B209" t="s">
        <v>140</v>
      </c>
      <c r="C209" t="s">
        <v>280</v>
      </c>
      <c r="D209" t="s">
        <v>280</v>
      </c>
      <c r="E209" t="s">
        <v>280</v>
      </c>
      <c r="F209" t="s">
        <v>154</v>
      </c>
      <c r="G209" t="s">
        <v>219</v>
      </c>
      <c r="H209">
        <v>440.60358824352755</v>
      </c>
      <c r="I209">
        <v>63</v>
      </c>
      <c r="J209">
        <v>1493308.6961148493</v>
      </c>
      <c r="K209">
        <v>54252.273000000001</v>
      </c>
      <c r="L209">
        <v>268795565.30067289</v>
      </c>
      <c r="M209">
        <v>6488471.5227272725</v>
      </c>
      <c r="N209">
        <v>2239963044.1722741</v>
      </c>
      <c r="O209">
        <v>117432000</v>
      </c>
      <c r="P209">
        <v>27.073651099999999</v>
      </c>
      <c r="Q209">
        <v>22324.965006916998</v>
      </c>
      <c r="R209">
        <v>268849817.57367289</v>
      </c>
      <c r="S209">
        <v>2363.8835156950017</v>
      </c>
      <c r="T209">
        <v>22352.038658016998</v>
      </c>
    </row>
    <row r="210" spans="1:20" x14ac:dyDescent="0.3">
      <c r="A210">
        <v>209</v>
      </c>
      <c r="B210" t="s">
        <v>140</v>
      </c>
      <c r="C210" t="s">
        <v>280</v>
      </c>
      <c r="D210" t="s">
        <v>280</v>
      </c>
      <c r="E210" t="s">
        <v>280</v>
      </c>
      <c r="F210" t="s">
        <v>154</v>
      </c>
      <c r="G210" t="s">
        <v>220</v>
      </c>
      <c r="H210">
        <v>440.60358824352755</v>
      </c>
      <c r="I210">
        <v>32</v>
      </c>
      <c r="J210">
        <v>1493308.6961148493</v>
      </c>
      <c r="K210">
        <v>54252.273000000001</v>
      </c>
      <c r="L210">
        <v>268795565.30067289</v>
      </c>
      <c r="M210">
        <v>6488471.5227272725</v>
      </c>
      <c r="N210">
        <v>2239963044.1722741</v>
      </c>
      <c r="O210">
        <v>124800000</v>
      </c>
      <c r="P210">
        <v>27.073651099999999</v>
      </c>
      <c r="Q210">
        <v>22324.965006916998</v>
      </c>
      <c r="R210">
        <v>268849817.57367289</v>
      </c>
      <c r="S210">
        <v>2371.2515156950017</v>
      </c>
      <c r="T210">
        <v>22352.038658016998</v>
      </c>
    </row>
    <row r="211" spans="1:20" x14ac:dyDescent="0.3">
      <c r="A211">
        <v>210</v>
      </c>
      <c r="B211" t="s">
        <v>140</v>
      </c>
      <c r="C211" t="s">
        <v>280</v>
      </c>
      <c r="D211" t="s">
        <v>280</v>
      </c>
      <c r="E211" t="s">
        <v>280</v>
      </c>
      <c r="F211" t="s">
        <v>154</v>
      </c>
      <c r="G211" t="s">
        <v>218</v>
      </c>
      <c r="H211">
        <v>440.60358824352755</v>
      </c>
      <c r="I211">
        <v>32</v>
      </c>
      <c r="J211">
        <v>1493308.6961148493</v>
      </c>
      <c r="K211">
        <v>54252.273000000001</v>
      </c>
      <c r="L211">
        <v>268795565.30067289</v>
      </c>
      <c r="M211">
        <v>6488471.5227272725</v>
      </c>
      <c r="N211">
        <v>2239963044.1722741</v>
      </c>
      <c r="O211">
        <v>119878400</v>
      </c>
      <c r="P211">
        <v>27.073651099999999</v>
      </c>
      <c r="Q211">
        <v>22324.965006916998</v>
      </c>
      <c r="R211">
        <v>268849817.57367289</v>
      </c>
      <c r="S211">
        <v>2366.3299156950015</v>
      </c>
      <c r="T211">
        <v>22352.038658016998</v>
      </c>
    </row>
    <row r="212" spans="1:20" x14ac:dyDescent="0.3">
      <c r="A212">
        <v>211</v>
      </c>
      <c r="B212" t="s">
        <v>140</v>
      </c>
      <c r="C212" t="s">
        <v>280</v>
      </c>
      <c r="D212" t="s">
        <v>280</v>
      </c>
      <c r="E212" t="s">
        <v>280</v>
      </c>
      <c r="F212" t="s">
        <v>155</v>
      </c>
      <c r="G212" t="s">
        <v>219</v>
      </c>
      <c r="H212">
        <v>435.47491057890619</v>
      </c>
      <c r="I212">
        <v>62</v>
      </c>
      <c r="J212">
        <v>1482327.6517188174</v>
      </c>
      <c r="K212">
        <v>55071.052772727271</v>
      </c>
      <c r="L212">
        <v>266818977.30938712</v>
      </c>
      <c r="M212">
        <v>6515764.1818181816</v>
      </c>
      <c r="N212">
        <v>2223491477.5782261</v>
      </c>
      <c r="O212">
        <v>115568000</v>
      </c>
      <c r="P212">
        <v>26.800724509090909</v>
      </c>
      <c r="Q212">
        <v>22160.798393196317</v>
      </c>
      <c r="R212">
        <v>266874048.36215985</v>
      </c>
      <c r="S212">
        <v>2345.5752417600443</v>
      </c>
      <c r="T212">
        <v>22187.599117705409</v>
      </c>
    </row>
    <row r="213" spans="1:20" x14ac:dyDescent="0.3">
      <c r="A213">
        <v>212</v>
      </c>
      <c r="B213" t="s">
        <v>140</v>
      </c>
      <c r="C213" t="s">
        <v>280</v>
      </c>
      <c r="D213" t="s">
        <v>280</v>
      </c>
      <c r="E213" t="s">
        <v>280</v>
      </c>
      <c r="F213" t="s">
        <v>155</v>
      </c>
      <c r="G213" t="s">
        <v>220</v>
      </c>
      <c r="H213">
        <v>435.47491057890619</v>
      </c>
      <c r="I213">
        <v>31</v>
      </c>
      <c r="J213">
        <v>1482327.6517188174</v>
      </c>
      <c r="K213">
        <v>55071.052772727271</v>
      </c>
      <c r="L213">
        <v>266818977.30938712</v>
      </c>
      <c r="M213">
        <v>6515764.1818181816</v>
      </c>
      <c r="N213">
        <v>2223491477.5782261</v>
      </c>
      <c r="O213">
        <v>120900000</v>
      </c>
      <c r="P213">
        <v>26.800724509090909</v>
      </c>
      <c r="Q213">
        <v>22160.798393196317</v>
      </c>
      <c r="R213">
        <v>266874048.36215985</v>
      </c>
      <c r="S213">
        <v>2350.9072417600441</v>
      </c>
      <c r="T213">
        <v>22187.599117705409</v>
      </c>
    </row>
    <row r="214" spans="1:20" x14ac:dyDescent="0.3">
      <c r="A214">
        <v>213</v>
      </c>
      <c r="B214" t="s">
        <v>140</v>
      </c>
      <c r="C214" t="s">
        <v>280</v>
      </c>
      <c r="D214" t="s">
        <v>280</v>
      </c>
      <c r="E214" t="s">
        <v>280</v>
      </c>
      <c r="F214" t="s">
        <v>155</v>
      </c>
      <c r="G214" t="s">
        <v>218</v>
      </c>
      <c r="H214">
        <v>435.47491057890619</v>
      </c>
      <c r="I214">
        <v>31</v>
      </c>
      <c r="J214">
        <v>1482327.6517188174</v>
      </c>
      <c r="K214">
        <v>55071.052772727271</v>
      </c>
      <c r="L214">
        <v>266818977.30938712</v>
      </c>
      <c r="M214">
        <v>6515764.1818181816</v>
      </c>
      <c r="N214">
        <v>2223491477.5782261</v>
      </c>
      <c r="O214">
        <v>116132200</v>
      </c>
      <c r="P214">
        <v>26.800724509090909</v>
      </c>
      <c r="Q214">
        <v>22160.798393196317</v>
      </c>
      <c r="R214">
        <v>266874048.36215985</v>
      </c>
      <c r="S214">
        <v>2346.1394417600441</v>
      </c>
      <c r="T214">
        <v>22187.599117705409</v>
      </c>
    </row>
    <row r="215" spans="1:20" x14ac:dyDescent="0.3">
      <c r="A215">
        <v>214</v>
      </c>
      <c r="B215" t="s">
        <v>140</v>
      </c>
      <c r="C215" t="s">
        <v>280</v>
      </c>
      <c r="D215" t="s">
        <v>280</v>
      </c>
      <c r="E215" t="s">
        <v>280</v>
      </c>
      <c r="F215" t="s">
        <v>280</v>
      </c>
      <c r="G215" t="s">
        <v>219</v>
      </c>
      <c r="H215">
        <v>443.20167743919671</v>
      </c>
      <c r="I215">
        <v>64</v>
      </c>
      <c r="J215">
        <v>1501139.035952457</v>
      </c>
      <c r="K215">
        <v>56435.685727272721</v>
      </c>
      <c r="L215">
        <v>270205026.47144222</v>
      </c>
      <c r="M215">
        <v>6477554.459090909</v>
      </c>
      <c r="N215">
        <v>2251708553.9286852</v>
      </c>
      <c r="O215">
        <v>119296000</v>
      </c>
      <c r="P215">
        <v>27.073651099999999</v>
      </c>
      <c r="Q215">
        <v>22442.028587489229</v>
      </c>
      <c r="R215">
        <v>270261462.15716952</v>
      </c>
      <c r="S215">
        <v>2377.482108387776</v>
      </c>
      <c r="T215">
        <v>22469.102238589228</v>
      </c>
    </row>
    <row r="216" spans="1:20" x14ac:dyDescent="0.3">
      <c r="A216">
        <v>215</v>
      </c>
      <c r="B216" t="s">
        <v>140</v>
      </c>
      <c r="C216" t="s">
        <v>280</v>
      </c>
      <c r="D216" t="s">
        <v>280</v>
      </c>
      <c r="E216" t="s">
        <v>280</v>
      </c>
      <c r="F216" t="s">
        <v>280</v>
      </c>
      <c r="G216" t="s">
        <v>220</v>
      </c>
      <c r="H216">
        <v>443.20167743919671</v>
      </c>
      <c r="I216">
        <v>32</v>
      </c>
      <c r="J216">
        <v>1501139.035952457</v>
      </c>
      <c r="K216">
        <v>56435.685727272721</v>
      </c>
      <c r="L216">
        <v>270205026.47144222</v>
      </c>
      <c r="M216">
        <v>6477554.459090909</v>
      </c>
      <c r="N216">
        <v>2251708553.9286852</v>
      </c>
      <c r="O216">
        <v>124800000</v>
      </c>
      <c r="P216">
        <v>27.073651099999999</v>
      </c>
      <c r="Q216">
        <v>22442.028587489229</v>
      </c>
      <c r="R216">
        <v>270261462.15716952</v>
      </c>
      <c r="S216">
        <v>2382.9861083877759</v>
      </c>
      <c r="T216">
        <v>22469.102238589228</v>
      </c>
    </row>
    <row r="217" spans="1:20" x14ac:dyDescent="0.3">
      <c r="A217">
        <v>216</v>
      </c>
      <c r="B217" t="s">
        <v>140</v>
      </c>
      <c r="C217" t="s">
        <v>280</v>
      </c>
      <c r="D217" t="s">
        <v>280</v>
      </c>
      <c r="E217" t="s">
        <v>280</v>
      </c>
      <c r="F217" t="s">
        <v>280</v>
      </c>
      <c r="G217" t="s">
        <v>218</v>
      </c>
      <c r="H217">
        <v>443.20167743919671</v>
      </c>
      <c r="I217">
        <v>32</v>
      </c>
      <c r="J217">
        <v>1501139.035952457</v>
      </c>
      <c r="K217">
        <v>56435.685727272721</v>
      </c>
      <c r="L217">
        <v>270205026.47144222</v>
      </c>
      <c r="M217">
        <v>6477554.459090909</v>
      </c>
      <c r="N217">
        <v>2251708553.9286852</v>
      </c>
      <c r="O217">
        <v>119878400</v>
      </c>
      <c r="P217">
        <v>27.073651099999999</v>
      </c>
      <c r="Q217">
        <v>22442.028587489229</v>
      </c>
      <c r="R217">
        <v>270261462.15716952</v>
      </c>
      <c r="S217">
        <v>2378.0645083877757</v>
      </c>
      <c r="T217">
        <v>22469.102238589228</v>
      </c>
    </row>
    <row r="218" spans="1:20" x14ac:dyDescent="0.3">
      <c r="A218">
        <v>217</v>
      </c>
      <c r="B218" t="s">
        <v>141</v>
      </c>
      <c r="C218" t="s">
        <v>147</v>
      </c>
      <c r="D218" t="s">
        <v>151</v>
      </c>
      <c r="E218" t="s">
        <v>152</v>
      </c>
      <c r="F218" t="s">
        <v>154</v>
      </c>
      <c r="G218" t="s">
        <v>219</v>
      </c>
      <c r="H218">
        <v>383.99563542805612</v>
      </c>
      <c r="I218">
        <v>55</v>
      </c>
      <c r="J218">
        <v>1401933.4566031951</v>
      </c>
      <c r="K218">
        <v>41538.510563636359</v>
      </c>
      <c r="L218">
        <v>252348022.18857512</v>
      </c>
      <c r="M218">
        <v>5665616.6022727257</v>
      </c>
      <c r="N218">
        <v>2102900184.9047925</v>
      </c>
      <c r="O218">
        <v>102520000</v>
      </c>
      <c r="P218">
        <v>22.747897468181815</v>
      </c>
      <c r="Q218">
        <v>20958.905176217766</v>
      </c>
      <c r="R218">
        <v>252389560.69913876</v>
      </c>
      <c r="S218">
        <v>2211.0858015070653</v>
      </c>
      <c r="T218">
        <v>20981.653073685949</v>
      </c>
    </row>
    <row r="219" spans="1:20" x14ac:dyDescent="0.3">
      <c r="A219">
        <v>218</v>
      </c>
      <c r="B219" t="s">
        <v>141</v>
      </c>
      <c r="C219" t="s">
        <v>147</v>
      </c>
      <c r="D219" t="s">
        <v>151</v>
      </c>
      <c r="E219" t="s">
        <v>152</v>
      </c>
      <c r="F219" t="s">
        <v>154</v>
      </c>
      <c r="G219" t="s">
        <v>220</v>
      </c>
      <c r="H219">
        <v>383.99563542805612</v>
      </c>
      <c r="I219">
        <v>28</v>
      </c>
      <c r="J219">
        <v>1401933.4566031951</v>
      </c>
      <c r="K219">
        <v>41538.510563636359</v>
      </c>
      <c r="L219">
        <v>252348022.18857512</v>
      </c>
      <c r="M219">
        <v>5665616.6022727257</v>
      </c>
      <c r="N219">
        <v>2102900184.9047925</v>
      </c>
      <c r="O219">
        <v>109200000</v>
      </c>
      <c r="P219">
        <v>22.747897468181815</v>
      </c>
      <c r="Q219">
        <v>20958.905176217766</v>
      </c>
      <c r="R219">
        <v>252389560.69913876</v>
      </c>
      <c r="S219">
        <v>2217.7658015070651</v>
      </c>
      <c r="T219">
        <v>20981.653073685949</v>
      </c>
    </row>
    <row r="220" spans="1:20" x14ac:dyDescent="0.3">
      <c r="A220">
        <v>219</v>
      </c>
      <c r="B220" t="s">
        <v>141</v>
      </c>
      <c r="C220" t="s">
        <v>147</v>
      </c>
      <c r="D220" t="s">
        <v>151</v>
      </c>
      <c r="E220" t="s">
        <v>152</v>
      </c>
      <c r="F220" t="s">
        <v>154</v>
      </c>
      <c r="G220" t="s">
        <v>218</v>
      </c>
      <c r="H220">
        <v>383.99563542805612</v>
      </c>
      <c r="I220">
        <v>28</v>
      </c>
      <c r="J220">
        <v>1401933.4566031951</v>
      </c>
      <c r="K220">
        <v>41538.510563636359</v>
      </c>
      <c r="L220">
        <v>252348022.18857512</v>
      </c>
      <c r="M220">
        <v>5665616.6022727257</v>
      </c>
      <c r="N220">
        <v>2102900184.9047925</v>
      </c>
      <c r="O220">
        <v>104893600</v>
      </c>
      <c r="P220">
        <v>22.747897468181815</v>
      </c>
      <c r="Q220">
        <v>20958.905176217766</v>
      </c>
      <c r="R220">
        <v>252389560.69913876</v>
      </c>
      <c r="S220">
        <v>2213.4594015070652</v>
      </c>
      <c r="T220">
        <v>20981.653073685949</v>
      </c>
    </row>
    <row r="221" spans="1:20" x14ac:dyDescent="0.3">
      <c r="A221">
        <v>220</v>
      </c>
      <c r="B221" t="s">
        <v>141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378.86695776343475</v>
      </c>
      <c r="I221">
        <v>54</v>
      </c>
      <c r="J221">
        <v>1390952.4122071636</v>
      </c>
      <c r="K221">
        <v>42357.290336363629</v>
      </c>
      <c r="L221">
        <v>250371434.19728944</v>
      </c>
      <c r="M221">
        <v>5692909.2613636348</v>
      </c>
      <c r="N221">
        <v>2086428618.3107452</v>
      </c>
      <c r="O221">
        <v>100656000</v>
      </c>
      <c r="P221">
        <v>22.474970877272725</v>
      </c>
      <c r="Q221">
        <v>20794.738562497096</v>
      </c>
      <c r="R221">
        <v>250413791.48762581</v>
      </c>
      <c r="S221">
        <v>2192.7775275721092</v>
      </c>
      <c r="T221">
        <v>20817.213533374368</v>
      </c>
    </row>
    <row r="222" spans="1:20" x14ac:dyDescent="0.3">
      <c r="A222">
        <v>221</v>
      </c>
      <c r="B222" t="s">
        <v>141</v>
      </c>
      <c r="C222" t="s">
        <v>147</v>
      </c>
      <c r="D222" t="s">
        <v>151</v>
      </c>
      <c r="E222" t="s">
        <v>152</v>
      </c>
      <c r="F222" t="s">
        <v>155</v>
      </c>
      <c r="G222" t="s">
        <v>220</v>
      </c>
      <c r="H222">
        <v>378.86695776343475</v>
      </c>
      <c r="I222">
        <v>27</v>
      </c>
      <c r="J222">
        <v>1390952.4122071636</v>
      </c>
      <c r="K222">
        <v>42357.290336363629</v>
      </c>
      <c r="L222">
        <v>250371434.19728944</v>
      </c>
      <c r="M222">
        <v>5692909.2613636348</v>
      </c>
      <c r="N222">
        <v>2086428618.3107452</v>
      </c>
      <c r="O222">
        <v>105300000</v>
      </c>
      <c r="P222">
        <v>22.474970877272725</v>
      </c>
      <c r="Q222">
        <v>20794.738562497096</v>
      </c>
      <c r="R222">
        <v>250413791.48762581</v>
      </c>
      <c r="S222">
        <v>2197.4215275721094</v>
      </c>
      <c r="T222">
        <v>20817.213533374368</v>
      </c>
    </row>
    <row r="223" spans="1:20" x14ac:dyDescent="0.3">
      <c r="A223">
        <v>222</v>
      </c>
      <c r="B223" t="s">
        <v>141</v>
      </c>
      <c r="C223" t="s">
        <v>147</v>
      </c>
      <c r="D223" t="s">
        <v>151</v>
      </c>
      <c r="E223" t="s">
        <v>152</v>
      </c>
      <c r="F223" t="s">
        <v>155</v>
      </c>
      <c r="G223" t="s">
        <v>218</v>
      </c>
      <c r="H223">
        <v>378.86695776343475</v>
      </c>
      <c r="I223">
        <v>27</v>
      </c>
      <c r="J223">
        <v>1390952.4122071636</v>
      </c>
      <c r="K223">
        <v>42357.290336363629</v>
      </c>
      <c r="L223">
        <v>250371434.19728944</v>
      </c>
      <c r="M223">
        <v>5692909.2613636348</v>
      </c>
      <c r="N223">
        <v>2086428618.3107452</v>
      </c>
      <c r="O223">
        <v>101147400</v>
      </c>
      <c r="P223">
        <v>22.474970877272725</v>
      </c>
      <c r="Q223">
        <v>20794.738562497096</v>
      </c>
      <c r="R223">
        <v>250413791.48762581</v>
      </c>
      <c r="S223">
        <v>2193.2689275721091</v>
      </c>
      <c r="T223">
        <v>20817.213533374368</v>
      </c>
    </row>
    <row r="224" spans="1:20" x14ac:dyDescent="0.3">
      <c r="A224">
        <v>223</v>
      </c>
      <c r="B224" t="s">
        <v>141</v>
      </c>
      <c r="C224" t="s">
        <v>147</v>
      </c>
      <c r="D224" t="s">
        <v>151</v>
      </c>
      <c r="E224" t="s">
        <v>152</v>
      </c>
      <c r="F224" t="s">
        <v>280</v>
      </c>
      <c r="G224" t="s">
        <v>219</v>
      </c>
      <c r="H224">
        <v>386.59372462372517</v>
      </c>
      <c r="I224">
        <v>55</v>
      </c>
      <c r="J224">
        <v>1409763.796440803</v>
      </c>
      <c r="K224">
        <v>43721.923290909079</v>
      </c>
      <c r="L224">
        <v>253757483.35934457</v>
      </c>
      <c r="M224">
        <v>5654699.5386363622</v>
      </c>
      <c r="N224">
        <v>2114645694.6612046</v>
      </c>
      <c r="O224">
        <v>102520000</v>
      </c>
      <c r="P224">
        <v>22.747897468181815</v>
      </c>
      <c r="Q224">
        <v>21075.968756790004</v>
      </c>
      <c r="R224">
        <v>253801205.28263548</v>
      </c>
      <c r="S224">
        <v>2222.8203941998408</v>
      </c>
      <c r="T224">
        <v>21098.716654258187</v>
      </c>
    </row>
    <row r="225" spans="1:20" x14ac:dyDescent="0.3">
      <c r="A225">
        <v>224</v>
      </c>
      <c r="B225" t="s">
        <v>141</v>
      </c>
      <c r="C225" t="s">
        <v>147</v>
      </c>
      <c r="D225" t="s">
        <v>151</v>
      </c>
      <c r="E225" t="s">
        <v>152</v>
      </c>
      <c r="F225" t="s">
        <v>280</v>
      </c>
      <c r="G225" t="s">
        <v>220</v>
      </c>
      <c r="H225">
        <v>386.59372462372517</v>
      </c>
      <c r="I225">
        <v>28</v>
      </c>
      <c r="J225">
        <v>1409763.796440803</v>
      </c>
      <c r="K225">
        <v>43721.923290909079</v>
      </c>
      <c r="L225">
        <v>253757483.35934457</v>
      </c>
      <c r="M225">
        <v>5654699.5386363622</v>
      </c>
      <c r="N225">
        <v>2114645694.6612046</v>
      </c>
      <c r="O225">
        <v>109200000</v>
      </c>
      <c r="P225">
        <v>22.747897468181815</v>
      </c>
      <c r="Q225">
        <v>21075.968756790004</v>
      </c>
      <c r="R225">
        <v>253801205.28263548</v>
      </c>
      <c r="S225">
        <v>2229.5003941998411</v>
      </c>
      <c r="T225">
        <v>21098.716654258187</v>
      </c>
    </row>
    <row r="226" spans="1:20" x14ac:dyDescent="0.3">
      <c r="A226">
        <v>225</v>
      </c>
      <c r="B226" t="s">
        <v>141</v>
      </c>
      <c r="C226" t="s">
        <v>147</v>
      </c>
      <c r="D226" t="s">
        <v>151</v>
      </c>
      <c r="E226" t="s">
        <v>152</v>
      </c>
      <c r="F226" t="s">
        <v>280</v>
      </c>
      <c r="G226" t="s">
        <v>218</v>
      </c>
      <c r="H226">
        <v>386.59372462372517</v>
      </c>
      <c r="I226">
        <v>28</v>
      </c>
      <c r="J226">
        <v>1409763.796440803</v>
      </c>
      <c r="K226">
        <v>43721.923290909079</v>
      </c>
      <c r="L226">
        <v>253757483.35934457</v>
      </c>
      <c r="M226">
        <v>5654699.5386363622</v>
      </c>
      <c r="N226">
        <v>2114645694.6612046</v>
      </c>
      <c r="O226">
        <v>104893600</v>
      </c>
      <c r="P226">
        <v>22.747897468181815</v>
      </c>
      <c r="Q226">
        <v>21075.968756790004</v>
      </c>
      <c r="R226">
        <v>253801205.28263548</v>
      </c>
      <c r="S226">
        <v>2225.1939941998412</v>
      </c>
      <c r="T226">
        <v>21098.716654258187</v>
      </c>
    </row>
    <row r="227" spans="1:20" x14ac:dyDescent="0.3">
      <c r="A227">
        <v>226</v>
      </c>
      <c r="B227" t="s">
        <v>141</v>
      </c>
      <c r="C227" t="s">
        <v>147</v>
      </c>
      <c r="D227" t="s">
        <v>151</v>
      </c>
      <c r="E227" t="s">
        <v>280</v>
      </c>
      <c r="F227" t="s">
        <v>154</v>
      </c>
      <c r="G227" t="s">
        <v>219</v>
      </c>
      <c r="H227">
        <v>405.83784132787423</v>
      </c>
      <c r="I227">
        <v>58</v>
      </c>
      <c r="J227">
        <v>1423076.711914219</v>
      </c>
      <c r="K227">
        <v>52455.574200000003</v>
      </c>
      <c r="L227">
        <v>256153808.14455941</v>
      </c>
      <c r="M227">
        <v>6822825.3477272717</v>
      </c>
      <c r="N227">
        <v>2134615067.8713284</v>
      </c>
      <c r="O227">
        <v>108112000</v>
      </c>
      <c r="P227">
        <v>29.298135649999995</v>
      </c>
      <c r="Q227">
        <v>21274.996843117573</v>
      </c>
      <c r="R227">
        <v>256206263.71875942</v>
      </c>
      <c r="S227">
        <v>2249.5498932190558</v>
      </c>
      <c r="T227">
        <v>21304.294978767572</v>
      </c>
    </row>
    <row r="228" spans="1:20" x14ac:dyDescent="0.3">
      <c r="A228">
        <v>227</v>
      </c>
      <c r="B228" t="s">
        <v>141</v>
      </c>
      <c r="C228" t="s">
        <v>147</v>
      </c>
      <c r="D228" t="s">
        <v>151</v>
      </c>
      <c r="E228" t="s">
        <v>280</v>
      </c>
      <c r="F228" t="s">
        <v>154</v>
      </c>
      <c r="G228" t="s">
        <v>220</v>
      </c>
      <c r="H228">
        <v>405.83784132787423</v>
      </c>
      <c r="I228">
        <v>29</v>
      </c>
      <c r="J228">
        <v>1423076.711914219</v>
      </c>
      <c r="K228">
        <v>52455.574200000003</v>
      </c>
      <c r="L228">
        <v>256153808.14455941</v>
      </c>
      <c r="M228">
        <v>6822825.3477272717</v>
      </c>
      <c r="N228">
        <v>2134615067.8713284</v>
      </c>
      <c r="O228">
        <v>113100000</v>
      </c>
      <c r="P228">
        <v>29.298135649999995</v>
      </c>
      <c r="Q228">
        <v>21274.996843117573</v>
      </c>
      <c r="R228">
        <v>256206263.71875942</v>
      </c>
      <c r="S228">
        <v>2254.5378932190556</v>
      </c>
      <c r="T228">
        <v>21304.294978767572</v>
      </c>
    </row>
    <row r="229" spans="1:20" x14ac:dyDescent="0.3">
      <c r="A229">
        <v>228</v>
      </c>
      <c r="B229" t="s">
        <v>141</v>
      </c>
      <c r="C229" t="s">
        <v>147</v>
      </c>
      <c r="D229" t="s">
        <v>151</v>
      </c>
      <c r="E229" t="s">
        <v>280</v>
      </c>
      <c r="F229" t="s">
        <v>154</v>
      </c>
      <c r="G229" t="s">
        <v>218</v>
      </c>
      <c r="H229">
        <v>405.83784132787423</v>
      </c>
      <c r="I229">
        <v>29</v>
      </c>
      <c r="J229">
        <v>1423076.711914219</v>
      </c>
      <c r="K229">
        <v>52455.574200000003</v>
      </c>
      <c r="L229">
        <v>256153808.14455941</v>
      </c>
      <c r="M229">
        <v>6822825.3477272717</v>
      </c>
      <c r="N229">
        <v>2134615067.8713284</v>
      </c>
      <c r="O229">
        <v>108639800</v>
      </c>
      <c r="P229">
        <v>29.298135649999995</v>
      </c>
      <c r="Q229">
        <v>21274.996843117573</v>
      </c>
      <c r="R229">
        <v>256206263.71875942</v>
      </c>
      <c r="S229">
        <v>2250.0776932190556</v>
      </c>
      <c r="T229">
        <v>21304.294978767572</v>
      </c>
    </row>
    <row r="230" spans="1:20" x14ac:dyDescent="0.3">
      <c r="A230">
        <v>229</v>
      </c>
      <c r="B230" t="s">
        <v>141</v>
      </c>
      <c r="C230" t="s">
        <v>147</v>
      </c>
      <c r="D230" t="s">
        <v>151</v>
      </c>
      <c r="E230" t="s">
        <v>280</v>
      </c>
      <c r="F230" t="s">
        <v>155</v>
      </c>
      <c r="G230" t="s">
        <v>219</v>
      </c>
      <c r="H230">
        <v>400.70916366325287</v>
      </c>
      <c r="I230">
        <v>57</v>
      </c>
      <c r="J230">
        <v>1412095.6675181873</v>
      </c>
      <c r="K230">
        <v>53274.353972727273</v>
      </c>
      <c r="L230">
        <v>254177220.1532737</v>
      </c>
      <c r="M230">
        <v>6850118.0068181809</v>
      </c>
      <c r="N230">
        <v>2118143501.2772808</v>
      </c>
      <c r="O230">
        <v>106248000</v>
      </c>
      <c r="P230">
        <v>29.025209059090905</v>
      </c>
      <c r="Q230">
        <v>21110.830229396899</v>
      </c>
      <c r="R230">
        <v>254230494.50724643</v>
      </c>
      <c r="S230">
        <v>2231.2416192840992</v>
      </c>
      <c r="T230">
        <v>21139.85543845599</v>
      </c>
    </row>
    <row r="231" spans="1:20" x14ac:dyDescent="0.3">
      <c r="A231">
        <v>230</v>
      </c>
      <c r="B231" t="s">
        <v>141</v>
      </c>
      <c r="C231" t="s">
        <v>147</v>
      </c>
      <c r="D231" t="s">
        <v>151</v>
      </c>
      <c r="E231" t="s">
        <v>280</v>
      </c>
      <c r="F231" t="s">
        <v>155</v>
      </c>
      <c r="G231" t="s">
        <v>220</v>
      </c>
      <c r="H231">
        <v>400.70916366325287</v>
      </c>
      <c r="I231">
        <v>29</v>
      </c>
      <c r="J231">
        <v>1412095.6675181873</v>
      </c>
      <c r="K231">
        <v>53274.353972727273</v>
      </c>
      <c r="L231">
        <v>254177220.1532737</v>
      </c>
      <c r="M231">
        <v>6850118.0068181809</v>
      </c>
      <c r="N231">
        <v>2118143501.2772808</v>
      </c>
      <c r="O231">
        <v>113100000</v>
      </c>
      <c r="P231">
        <v>29.025209059090905</v>
      </c>
      <c r="Q231">
        <v>21110.830229396899</v>
      </c>
      <c r="R231">
        <v>254230494.50724643</v>
      </c>
      <c r="S231">
        <v>2238.0936192840991</v>
      </c>
      <c r="T231">
        <v>21139.85543845599</v>
      </c>
    </row>
    <row r="232" spans="1:20" x14ac:dyDescent="0.3">
      <c r="A232">
        <v>231</v>
      </c>
      <c r="B232" t="s">
        <v>141</v>
      </c>
      <c r="C232" t="s">
        <v>147</v>
      </c>
      <c r="D232" t="s">
        <v>151</v>
      </c>
      <c r="E232" t="s">
        <v>280</v>
      </c>
      <c r="F232" t="s">
        <v>155</v>
      </c>
      <c r="G232" t="s">
        <v>218</v>
      </c>
      <c r="H232">
        <v>400.70916366325287</v>
      </c>
      <c r="I232">
        <v>29</v>
      </c>
      <c r="J232">
        <v>1412095.6675181873</v>
      </c>
      <c r="K232">
        <v>53274.353972727273</v>
      </c>
      <c r="L232">
        <v>254177220.1532737</v>
      </c>
      <c r="M232">
        <v>6850118.0068181809</v>
      </c>
      <c r="N232">
        <v>2118143501.2772808</v>
      </c>
      <c r="O232">
        <v>108639800</v>
      </c>
      <c r="P232">
        <v>29.025209059090905</v>
      </c>
      <c r="Q232">
        <v>21110.830229396899</v>
      </c>
      <c r="R232">
        <v>254230494.50724643</v>
      </c>
      <c r="S232">
        <v>2233.6334192840991</v>
      </c>
      <c r="T232">
        <v>21139.85543845599</v>
      </c>
    </row>
    <row r="233" spans="1:20" x14ac:dyDescent="0.3">
      <c r="A233">
        <v>232</v>
      </c>
      <c r="B233" t="s">
        <v>141</v>
      </c>
      <c r="C233" t="s">
        <v>147</v>
      </c>
      <c r="D233" t="s">
        <v>151</v>
      </c>
      <c r="E233" t="s">
        <v>280</v>
      </c>
      <c r="F233" t="s">
        <v>280</v>
      </c>
      <c r="G233" t="s">
        <v>219</v>
      </c>
      <c r="H233">
        <v>408.43593052354339</v>
      </c>
      <c r="I233">
        <v>59</v>
      </c>
      <c r="J233">
        <v>1430907.0517518269</v>
      </c>
      <c r="K233">
        <v>54638.986927272723</v>
      </c>
      <c r="L233">
        <v>257563269.31532887</v>
      </c>
      <c r="M233">
        <v>6811908.2840909082</v>
      </c>
      <c r="N233">
        <v>2146360577.6277404</v>
      </c>
      <c r="O233">
        <v>109976000</v>
      </c>
      <c r="P233">
        <v>29.298135649999995</v>
      </c>
      <c r="Q233">
        <v>21392.060423689811</v>
      </c>
      <c r="R233">
        <v>257617908.30225614</v>
      </c>
      <c r="S233">
        <v>2263.1484859118314</v>
      </c>
      <c r="T233">
        <v>21421.358559339809</v>
      </c>
    </row>
    <row r="234" spans="1:20" x14ac:dyDescent="0.3">
      <c r="A234">
        <v>233</v>
      </c>
      <c r="B234" t="s">
        <v>141</v>
      </c>
      <c r="C234" t="s">
        <v>147</v>
      </c>
      <c r="D234" t="s">
        <v>151</v>
      </c>
      <c r="E234" t="s">
        <v>280</v>
      </c>
      <c r="F234" t="s">
        <v>280</v>
      </c>
      <c r="G234" t="s">
        <v>220</v>
      </c>
      <c r="H234">
        <v>408.43593052354339</v>
      </c>
      <c r="I234">
        <v>30</v>
      </c>
      <c r="J234">
        <v>1430907.0517518269</v>
      </c>
      <c r="K234">
        <v>54638.986927272723</v>
      </c>
      <c r="L234">
        <v>257563269.31532887</v>
      </c>
      <c r="M234">
        <v>6811908.2840909082</v>
      </c>
      <c r="N234">
        <v>2146360577.6277404</v>
      </c>
      <c r="O234">
        <v>117000000</v>
      </c>
      <c r="P234">
        <v>29.298135649999995</v>
      </c>
      <c r="Q234">
        <v>21392.060423689811</v>
      </c>
      <c r="R234">
        <v>257617908.30225614</v>
      </c>
      <c r="S234">
        <v>2270.1724859118312</v>
      </c>
      <c r="T234">
        <v>21421.358559339809</v>
      </c>
    </row>
    <row r="235" spans="1:20" x14ac:dyDescent="0.3">
      <c r="A235">
        <v>234</v>
      </c>
      <c r="B235" t="s">
        <v>141</v>
      </c>
      <c r="C235" t="s">
        <v>147</v>
      </c>
      <c r="D235" t="s">
        <v>151</v>
      </c>
      <c r="E235" t="s">
        <v>280</v>
      </c>
      <c r="F235" t="s">
        <v>280</v>
      </c>
      <c r="G235" t="s">
        <v>218</v>
      </c>
      <c r="H235">
        <v>408.43593052354339</v>
      </c>
      <c r="I235">
        <v>30</v>
      </c>
      <c r="J235">
        <v>1430907.0517518269</v>
      </c>
      <c r="K235">
        <v>54638.986927272723</v>
      </c>
      <c r="L235">
        <v>257563269.31532887</v>
      </c>
      <c r="M235">
        <v>6811908.2840909082</v>
      </c>
      <c r="N235">
        <v>2146360577.6277404</v>
      </c>
      <c r="O235">
        <v>112386000</v>
      </c>
      <c r="P235">
        <v>29.298135649999995</v>
      </c>
      <c r="Q235">
        <v>21392.060423689811</v>
      </c>
      <c r="R235">
        <v>257617908.30225614</v>
      </c>
      <c r="S235">
        <v>2265.5584859118312</v>
      </c>
      <c r="T235">
        <v>21421.358559339809</v>
      </c>
    </row>
    <row r="236" spans="1:20" x14ac:dyDescent="0.3">
      <c r="A236">
        <v>235</v>
      </c>
      <c r="B236" t="s">
        <v>141</v>
      </c>
      <c r="C236" t="s">
        <v>147</v>
      </c>
      <c r="D236" t="s">
        <v>280</v>
      </c>
      <c r="E236" t="s">
        <v>152</v>
      </c>
      <c r="F236" t="s">
        <v>154</v>
      </c>
      <c r="G236" t="s">
        <v>219</v>
      </c>
      <c r="H236">
        <v>384.46009776646611</v>
      </c>
      <c r="I236">
        <v>55</v>
      </c>
      <c r="J236">
        <v>1402383.0561467756</v>
      </c>
      <c r="K236">
        <v>41538.510563636359</v>
      </c>
      <c r="L236">
        <v>252428950.10641959</v>
      </c>
      <c r="M236">
        <v>5670221.6772727259</v>
      </c>
      <c r="N236">
        <v>2103574584.2201633</v>
      </c>
      <c r="O236">
        <v>102520000</v>
      </c>
      <c r="P236">
        <v>22.738687318181814</v>
      </c>
      <c r="Q236">
        <v>20965.626689394292</v>
      </c>
      <c r="R236">
        <v>252470488.61698323</v>
      </c>
      <c r="S236">
        <v>2211.764805897436</v>
      </c>
      <c r="T236">
        <v>20988.365376712474</v>
      </c>
    </row>
    <row r="237" spans="1:20" x14ac:dyDescent="0.3">
      <c r="A237">
        <v>236</v>
      </c>
      <c r="B237" t="s">
        <v>141</v>
      </c>
      <c r="C237" t="s">
        <v>147</v>
      </c>
      <c r="D237" t="s">
        <v>280</v>
      </c>
      <c r="E237" t="s">
        <v>152</v>
      </c>
      <c r="F237" t="s">
        <v>154</v>
      </c>
      <c r="G237" t="s">
        <v>220</v>
      </c>
      <c r="H237">
        <v>384.46009776646611</v>
      </c>
      <c r="I237">
        <v>28</v>
      </c>
      <c r="J237">
        <v>1402383.0561467756</v>
      </c>
      <c r="K237">
        <v>41538.510563636359</v>
      </c>
      <c r="L237">
        <v>252428950.10641959</v>
      </c>
      <c r="M237">
        <v>5670221.6772727259</v>
      </c>
      <c r="N237">
        <v>2103574584.2201633</v>
      </c>
      <c r="O237">
        <v>109200000</v>
      </c>
      <c r="P237">
        <v>22.738687318181814</v>
      </c>
      <c r="Q237">
        <v>20965.626689394292</v>
      </c>
      <c r="R237">
        <v>252470488.61698323</v>
      </c>
      <c r="S237">
        <v>2218.4448058974363</v>
      </c>
      <c r="T237">
        <v>20988.365376712474</v>
      </c>
    </row>
    <row r="238" spans="1:20" x14ac:dyDescent="0.3">
      <c r="A238">
        <v>237</v>
      </c>
      <c r="B238" t="s">
        <v>141</v>
      </c>
      <c r="C238" t="s">
        <v>147</v>
      </c>
      <c r="D238" t="s">
        <v>280</v>
      </c>
      <c r="E238" t="s">
        <v>152</v>
      </c>
      <c r="F238" t="s">
        <v>154</v>
      </c>
      <c r="G238" t="s">
        <v>218</v>
      </c>
      <c r="H238">
        <v>384.46009776646611</v>
      </c>
      <c r="I238">
        <v>28</v>
      </c>
      <c r="J238">
        <v>1402383.0561467756</v>
      </c>
      <c r="K238">
        <v>41538.510563636359</v>
      </c>
      <c r="L238">
        <v>252428950.10641959</v>
      </c>
      <c r="M238">
        <v>5670221.6772727259</v>
      </c>
      <c r="N238">
        <v>2103574584.2201633</v>
      </c>
      <c r="O238">
        <v>104893600</v>
      </c>
      <c r="P238">
        <v>22.738687318181814</v>
      </c>
      <c r="Q238">
        <v>20965.626689394292</v>
      </c>
      <c r="R238">
        <v>252470488.61698323</v>
      </c>
      <c r="S238">
        <v>2214.1384058974363</v>
      </c>
      <c r="T238">
        <v>20988.365376712474</v>
      </c>
    </row>
    <row r="239" spans="1:20" x14ac:dyDescent="0.3">
      <c r="A239">
        <v>238</v>
      </c>
      <c r="B239" t="s">
        <v>141</v>
      </c>
      <c r="C239" t="s">
        <v>147</v>
      </c>
      <c r="D239" t="s">
        <v>280</v>
      </c>
      <c r="E239" t="s">
        <v>152</v>
      </c>
      <c r="F239" t="s">
        <v>155</v>
      </c>
      <c r="G239" t="s">
        <v>219</v>
      </c>
      <c r="H239">
        <v>379.33142010184469</v>
      </c>
      <c r="I239">
        <v>54</v>
      </c>
      <c r="J239">
        <v>1391402.0117507444</v>
      </c>
      <c r="K239">
        <v>42357.290336363629</v>
      </c>
      <c r="L239">
        <v>250452362.11513397</v>
      </c>
      <c r="M239">
        <v>5697514.336363635</v>
      </c>
      <c r="N239">
        <v>2087103017.6261165</v>
      </c>
      <c r="O239">
        <v>100656000</v>
      </c>
      <c r="P239">
        <v>22.465760727272727</v>
      </c>
      <c r="Q239">
        <v>20801.460075673625</v>
      </c>
      <c r="R239">
        <v>250494719.40547034</v>
      </c>
      <c r="S239">
        <v>2193.4565319624799</v>
      </c>
      <c r="T239">
        <v>20823.925836400897</v>
      </c>
    </row>
    <row r="240" spans="1:20" x14ac:dyDescent="0.3">
      <c r="A240">
        <v>239</v>
      </c>
      <c r="B240" t="s">
        <v>141</v>
      </c>
      <c r="C240" t="s">
        <v>147</v>
      </c>
      <c r="D240" t="s">
        <v>280</v>
      </c>
      <c r="E240" t="s">
        <v>152</v>
      </c>
      <c r="F240" t="s">
        <v>155</v>
      </c>
      <c r="G240" t="s">
        <v>220</v>
      </c>
      <c r="H240">
        <v>379.33142010184469</v>
      </c>
      <c r="I240">
        <v>27</v>
      </c>
      <c r="J240">
        <v>1391402.0117507444</v>
      </c>
      <c r="K240">
        <v>42357.290336363629</v>
      </c>
      <c r="L240">
        <v>250452362.11513397</v>
      </c>
      <c r="M240">
        <v>5697514.336363635</v>
      </c>
      <c r="N240">
        <v>2087103017.6261165</v>
      </c>
      <c r="O240">
        <v>105300000</v>
      </c>
      <c r="P240">
        <v>22.465760727272727</v>
      </c>
      <c r="Q240">
        <v>20801.460075673625</v>
      </c>
      <c r="R240">
        <v>250494719.40547034</v>
      </c>
      <c r="S240">
        <v>2198.1005319624801</v>
      </c>
      <c r="T240">
        <v>20823.925836400897</v>
      </c>
    </row>
    <row r="241" spans="1:20" x14ac:dyDescent="0.3">
      <c r="A241">
        <v>240</v>
      </c>
      <c r="B241" t="s">
        <v>141</v>
      </c>
      <c r="C241" t="s">
        <v>147</v>
      </c>
      <c r="D241" t="s">
        <v>280</v>
      </c>
      <c r="E241" t="s">
        <v>152</v>
      </c>
      <c r="F241" t="s">
        <v>155</v>
      </c>
      <c r="G241" t="s">
        <v>218</v>
      </c>
      <c r="H241">
        <v>379.33142010184469</v>
      </c>
      <c r="I241">
        <v>27</v>
      </c>
      <c r="J241">
        <v>1391402.0117507444</v>
      </c>
      <c r="K241">
        <v>42357.290336363629</v>
      </c>
      <c r="L241">
        <v>250452362.11513397</v>
      </c>
      <c r="M241">
        <v>5697514.336363635</v>
      </c>
      <c r="N241">
        <v>2087103017.6261165</v>
      </c>
      <c r="O241">
        <v>101147400</v>
      </c>
      <c r="P241">
        <v>22.465760727272727</v>
      </c>
      <c r="Q241">
        <v>20801.460075673625</v>
      </c>
      <c r="R241">
        <v>250494719.40547034</v>
      </c>
      <c r="S241">
        <v>2193.9479319624802</v>
      </c>
      <c r="T241">
        <v>20823.925836400897</v>
      </c>
    </row>
    <row r="242" spans="1:20" x14ac:dyDescent="0.3">
      <c r="A242">
        <v>241</v>
      </c>
      <c r="B242" t="s">
        <v>141</v>
      </c>
      <c r="C242" t="s">
        <v>147</v>
      </c>
      <c r="D242" t="s">
        <v>280</v>
      </c>
      <c r="E242" t="s">
        <v>152</v>
      </c>
      <c r="F242" t="s">
        <v>280</v>
      </c>
      <c r="G242" t="s">
        <v>219</v>
      </c>
      <c r="H242">
        <v>387.05818696213527</v>
      </c>
      <c r="I242">
        <v>56</v>
      </c>
      <c r="J242">
        <v>1410213.395984384</v>
      </c>
      <c r="K242">
        <v>43721.923290909079</v>
      </c>
      <c r="L242">
        <v>253838411.27718914</v>
      </c>
      <c r="M242">
        <v>5659304.6136363624</v>
      </c>
      <c r="N242">
        <v>2115320093.9765761</v>
      </c>
      <c r="O242">
        <v>104384000</v>
      </c>
      <c r="P242">
        <v>22.738687318181814</v>
      </c>
      <c r="Q242">
        <v>21082.690269966544</v>
      </c>
      <c r="R242">
        <v>253882133.20048004</v>
      </c>
      <c r="S242">
        <v>2225.3633985902125</v>
      </c>
      <c r="T242">
        <v>21105.428957284726</v>
      </c>
    </row>
    <row r="243" spans="1:20" x14ac:dyDescent="0.3">
      <c r="A243">
        <v>242</v>
      </c>
      <c r="B243" t="s">
        <v>141</v>
      </c>
      <c r="C243" t="s">
        <v>147</v>
      </c>
      <c r="D243" t="s">
        <v>280</v>
      </c>
      <c r="E243" t="s">
        <v>152</v>
      </c>
      <c r="F243" t="s">
        <v>280</v>
      </c>
      <c r="G243" t="s">
        <v>220</v>
      </c>
      <c r="H243">
        <v>387.05818696213527</v>
      </c>
      <c r="I243">
        <v>28</v>
      </c>
      <c r="J243">
        <v>1410213.395984384</v>
      </c>
      <c r="K243">
        <v>43721.923290909079</v>
      </c>
      <c r="L243">
        <v>253838411.27718914</v>
      </c>
      <c r="M243">
        <v>5659304.6136363624</v>
      </c>
      <c r="N243">
        <v>2115320093.9765761</v>
      </c>
      <c r="O243">
        <v>109200000</v>
      </c>
      <c r="P243">
        <v>22.738687318181814</v>
      </c>
      <c r="Q243">
        <v>21082.690269966544</v>
      </c>
      <c r="R243">
        <v>253882133.20048004</v>
      </c>
      <c r="S243">
        <v>2230.1793985902123</v>
      </c>
      <c r="T243">
        <v>21105.428957284726</v>
      </c>
    </row>
    <row r="244" spans="1:20" x14ac:dyDescent="0.3">
      <c r="A244">
        <v>243</v>
      </c>
      <c r="B244" t="s">
        <v>141</v>
      </c>
      <c r="C244" t="s">
        <v>147</v>
      </c>
      <c r="D244" t="s">
        <v>280</v>
      </c>
      <c r="E244" t="s">
        <v>152</v>
      </c>
      <c r="F244" t="s">
        <v>280</v>
      </c>
      <c r="G244" t="s">
        <v>218</v>
      </c>
      <c r="H244">
        <v>387.05818696213527</v>
      </c>
      <c r="I244">
        <v>28</v>
      </c>
      <c r="J244">
        <v>1410213.395984384</v>
      </c>
      <c r="K244">
        <v>43721.923290909079</v>
      </c>
      <c r="L244">
        <v>253838411.27718914</v>
      </c>
      <c r="M244">
        <v>5659304.6136363624</v>
      </c>
      <c r="N244">
        <v>2115320093.9765761</v>
      </c>
      <c r="O244">
        <v>104893600</v>
      </c>
      <c r="P244">
        <v>22.738687318181814</v>
      </c>
      <c r="Q244">
        <v>21082.690269966544</v>
      </c>
      <c r="R244">
        <v>253882133.20048004</v>
      </c>
      <c r="S244">
        <v>2225.8729985902123</v>
      </c>
      <c r="T244">
        <v>21105.428957284726</v>
      </c>
    </row>
    <row r="245" spans="1:20" x14ac:dyDescent="0.3">
      <c r="A245">
        <v>244</v>
      </c>
      <c r="B245" t="s">
        <v>141</v>
      </c>
      <c r="C245" t="s">
        <v>147</v>
      </c>
      <c r="D245" t="s">
        <v>280</v>
      </c>
      <c r="E245" t="s">
        <v>280</v>
      </c>
      <c r="F245" t="s">
        <v>154</v>
      </c>
      <c r="G245" t="s">
        <v>219</v>
      </c>
      <c r="H245">
        <v>406.30230366628433</v>
      </c>
      <c r="I245">
        <v>58</v>
      </c>
      <c r="J245">
        <v>1423526.3114577997</v>
      </c>
      <c r="K245">
        <v>52455.574200000003</v>
      </c>
      <c r="L245">
        <v>256234736.06240395</v>
      </c>
      <c r="M245">
        <v>6827430.422727271</v>
      </c>
      <c r="N245">
        <v>2135289467.1866994</v>
      </c>
      <c r="O245">
        <v>108112000</v>
      </c>
      <c r="P245">
        <v>29.288925499999998</v>
      </c>
      <c r="Q245">
        <v>21281.718356294103</v>
      </c>
      <c r="R245">
        <v>256287191.63660395</v>
      </c>
      <c r="S245">
        <v>2250.2288976094264</v>
      </c>
      <c r="T245">
        <v>21311.007281794104</v>
      </c>
    </row>
    <row r="246" spans="1:20" x14ac:dyDescent="0.3">
      <c r="A246">
        <v>245</v>
      </c>
      <c r="B246" t="s">
        <v>141</v>
      </c>
      <c r="C246" t="s">
        <v>147</v>
      </c>
      <c r="D246" t="s">
        <v>280</v>
      </c>
      <c r="E246" t="s">
        <v>280</v>
      </c>
      <c r="F246" t="s">
        <v>154</v>
      </c>
      <c r="G246" t="s">
        <v>220</v>
      </c>
      <c r="H246">
        <v>406.30230366628433</v>
      </c>
      <c r="I246">
        <v>29</v>
      </c>
      <c r="J246">
        <v>1423526.3114577997</v>
      </c>
      <c r="K246">
        <v>52455.574200000003</v>
      </c>
      <c r="L246">
        <v>256234736.06240395</v>
      </c>
      <c r="M246">
        <v>6827430.422727271</v>
      </c>
      <c r="N246">
        <v>2135289467.1866994</v>
      </c>
      <c r="O246">
        <v>113100000</v>
      </c>
      <c r="P246">
        <v>29.288925499999998</v>
      </c>
      <c r="Q246">
        <v>21281.718356294103</v>
      </c>
      <c r="R246">
        <v>256287191.63660395</v>
      </c>
      <c r="S246">
        <v>2255.2168976094267</v>
      </c>
      <c r="T246">
        <v>21311.007281794104</v>
      </c>
    </row>
    <row r="247" spans="1:20" x14ac:dyDescent="0.3">
      <c r="A247">
        <v>246</v>
      </c>
      <c r="B247" t="s">
        <v>141</v>
      </c>
      <c r="C247" t="s">
        <v>147</v>
      </c>
      <c r="D247" t="s">
        <v>280</v>
      </c>
      <c r="E247" t="s">
        <v>280</v>
      </c>
      <c r="F247" t="s">
        <v>154</v>
      </c>
      <c r="G247" t="s">
        <v>218</v>
      </c>
      <c r="H247">
        <v>406.30230366628433</v>
      </c>
      <c r="I247">
        <v>29</v>
      </c>
      <c r="J247">
        <v>1423526.3114577997</v>
      </c>
      <c r="K247">
        <v>52455.574200000003</v>
      </c>
      <c r="L247">
        <v>256234736.06240395</v>
      </c>
      <c r="M247">
        <v>6827430.422727271</v>
      </c>
      <c r="N247">
        <v>2135289467.1866994</v>
      </c>
      <c r="O247">
        <v>108639800</v>
      </c>
      <c r="P247">
        <v>29.288925499999998</v>
      </c>
      <c r="Q247">
        <v>21281.718356294103</v>
      </c>
      <c r="R247">
        <v>256287191.63660395</v>
      </c>
      <c r="S247">
        <v>2250.7566976094263</v>
      </c>
      <c r="T247">
        <v>21311.007281794104</v>
      </c>
    </row>
    <row r="248" spans="1:20" x14ac:dyDescent="0.3">
      <c r="A248">
        <v>247</v>
      </c>
      <c r="B248" t="s">
        <v>141</v>
      </c>
      <c r="C248" t="s">
        <v>147</v>
      </c>
      <c r="D248" t="s">
        <v>280</v>
      </c>
      <c r="E248" t="s">
        <v>280</v>
      </c>
      <c r="F248" t="s">
        <v>155</v>
      </c>
      <c r="G248" t="s">
        <v>219</v>
      </c>
      <c r="H248">
        <v>401.17362600166291</v>
      </c>
      <c r="I248">
        <v>58</v>
      </c>
      <c r="J248">
        <v>1412545.2670617683</v>
      </c>
      <c r="K248">
        <v>53274.353972727273</v>
      </c>
      <c r="L248">
        <v>254258148.07111832</v>
      </c>
      <c r="M248">
        <v>6854723.0818181802</v>
      </c>
      <c r="N248">
        <v>2118817900.5926528</v>
      </c>
      <c r="O248">
        <v>108112000</v>
      </c>
      <c r="P248">
        <v>29.015998909090907</v>
      </c>
      <c r="Q248">
        <v>21117.551742573436</v>
      </c>
      <c r="R248">
        <v>254311422.42509106</v>
      </c>
      <c r="S248">
        <v>2233.7846236744708</v>
      </c>
      <c r="T248">
        <v>21146.567741482526</v>
      </c>
    </row>
    <row r="249" spans="1:20" x14ac:dyDescent="0.3">
      <c r="A249">
        <v>248</v>
      </c>
      <c r="B249" t="s">
        <v>141</v>
      </c>
      <c r="C249" t="s">
        <v>147</v>
      </c>
      <c r="D249" t="s">
        <v>280</v>
      </c>
      <c r="E249" t="s">
        <v>280</v>
      </c>
      <c r="F249" t="s">
        <v>155</v>
      </c>
      <c r="G249" t="s">
        <v>220</v>
      </c>
      <c r="H249">
        <v>401.17362600166291</v>
      </c>
      <c r="I249">
        <v>29</v>
      </c>
      <c r="J249">
        <v>1412545.2670617683</v>
      </c>
      <c r="K249">
        <v>53274.353972727273</v>
      </c>
      <c r="L249">
        <v>254258148.07111832</v>
      </c>
      <c r="M249">
        <v>6854723.0818181802</v>
      </c>
      <c r="N249">
        <v>2118817900.5926528</v>
      </c>
      <c r="O249">
        <v>113100000</v>
      </c>
      <c r="P249">
        <v>29.015998909090907</v>
      </c>
      <c r="Q249">
        <v>21117.551742573436</v>
      </c>
      <c r="R249">
        <v>254311422.42509106</v>
      </c>
      <c r="S249">
        <v>2238.7726236744711</v>
      </c>
      <c r="T249">
        <v>21146.567741482526</v>
      </c>
    </row>
    <row r="250" spans="1:20" x14ac:dyDescent="0.3">
      <c r="A250">
        <v>249</v>
      </c>
      <c r="B250" t="s">
        <v>141</v>
      </c>
      <c r="C250" t="s">
        <v>147</v>
      </c>
      <c r="D250" t="s">
        <v>280</v>
      </c>
      <c r="E250" t="s">
        <v>280</v>
      </c>
      <c r="F250" t="s">
        <v>155</v>
      </c>
      <c r="G250" t="s">
        <v>218</v>
      </c>
      <c r="H250">
        <v>401.17362600166291</v>
      </c>
      <c r="I250">
        <v>29</v>
      </c>
      <c r="J250">
        <v>1412545.2670617683</v>
      </c>
      <c r="K250">
        <v>53274.353972727273</v>
      </c>
      <c r="L250">
        <v>254258148.07111832</v>
      </c>
      <c r="M250">
        <v>6854723.0818181802</v>
      </c>
      <c r="N250">
        <v>2118817900.5926528</v>
      </c>
      <c r="O250">
        <v>108639800</v>
      </c>
      <c r="P250">
        <v>29.015998909090907</v>
      </c>
      <c r="Q250">
        <v>21117.551742573436</v>
      </c>
      <c r="R250">
        <v>254311422.42509106</v>
      </c>
      <c r="S250">
        <v>2234.3124236744711</v>
      </c>
      <c r="T250">
        <v>21146.567741482526</v>
      </c>
    </row>
    <row r="251" spans="1:20" x14ac:dyDescent="0.3">
      <c r="A251">
        <v>250</v>
      </c>
      <c r="B251" t="s">
        <v>141</v>
      </c>
      <c r="C251" t="s">
        <v>147</v>
      </c>
      <c r="D251" t="s">
        <v>280</v>
      </c>
      <c r="E251" t="s">
        <v>280</v>
      </c>
      <c r="F251" t="s">
        <v>280</v>
      </c>
      <c r="G251" t="s">
        <v>219</v>
      </c>
      <c r="H251">
        <v>408.90039286195338</v>
      </c>
      <c r="I251">
        <v>59</v>
      </c>
      <c r="J251">
        <v>1431356.6512954079</v>
      </c>
      <c r="K251">
        <v>54638.986927272723</v>
      </c>
      <c r="L251">
        <v>257644197.23317346</v>
      </c>
      <c r="M251">
        <v>6816513.3590909075</v>
      </c>
      <c r="N251">
        <v>2147034976.9431119</v>
      </c>
      <c r="O251">
        <v>109976000</v>
      </c>
      <c r="P251">
        <v>29.288925499999998</v>
      </c>
      <c r="Q251">
        <v>21398.781936866351</v>
      </c>
      <c r="R251">
        <v>257698836.22010073</v>
      </c>
      <c r="S251">
        <v>2263.8274903022025</v>
      </c>
      <c r="T251">
        <v>21428.070862366352</v>
      </c>
    </row>
    <row r="252" spans="1:20" x14ac:dyDescent="0.3">
      <c r="A252">
        <v>251</v>
      </c>
      <c r="B252" t="s">
        <v>141</v>
      </c>
      <c r="C252" t="s">
        <v>147</v>
      </c>
      <c r="D252" t="s">
        <v>280</v>
      </c>
      <c r="E252" t="s">
        <v>280</v>
      </c>
      <c r="F252" t="s">
        <v>280</v>
      </c>
      <c r="G252" t="s">
        <v>220</v>
      </c>
      <c r="H252">
        <v>408.90039286195338</v>
      </c>
      <c r="I252">
        <v>30</v>
      </c>
      <c r="J252">
        <v>1431356.6512954079</v>
      </c>
      <c r="K252">
        <v>54638.986927272723</v>
      </c>
      <c r="L252">
        <v>257644197.23317346</v>
      </c>
      <c r="M252">
        <v>6816513.3590909075</v>
      </c>
      <c r="N252">
        <v>2147034976.9431119</v>
      </c>
      <c r="O252">
        <v>117000000</v>
      </c>
      <c r="P252">
        <v>29.288925499999998</v>
      </c>
      <c r="Q252">
        <v>21398.781936866351</v>
      </c>
      <c r="R252">
        <v>257698836.22010073</v>
      </c>
      <c r="S252">
        <v>2270.8514903022028</v>
      </c>
      <c r="T252">
        <v>21428.070862366352</v>
      </c>
    </row>
    <row r="253" spans="1:20" x14ac:dyDescent="0.3">
      <c r="A253">
        <v>252</v>
      </c>
      <c r="B253" t="s">
        <v>141</v>
      </c>
      <c r="C253" t="s">
        <v>147</v>
      </c>
      <c r="D253" t="s">
        <v>280</v>
      </c>
      <c r="E253" t="s">
        <v>280</v>
      </c>
      <c r="F253" t="s">
        <v>280</v>
      </c>
      <c r="G253" t="s">
        <v>218</v>
      </c>
      <c r="H253">
        <v>408.90039286195338</v>
      </c>
      <c r="I253">
        <v>30</v>
      </c>
      <c r="J253">
        <v>1431356.6512954079</v>
      </c>
      <c r="K253">
        <v>54638.986927272723</v>
      </c>
      <c r="L253">
        <v>257644197.23317346</v>
      </c>
      <c r="M253">
        <v>6816513.3590909075</v>
      </c>
      <c r="N253">
        <v>2147034976.9431119</v>
      </c>
      <c r="O253">
        <v>112386000</v>
      </c>
      <c r="P253">
        <v>29.288925499999998</v>
      </c>
      <c r="Q253">
        <v>21398.781936866351</v>
      </c>
      <c r="R253">
        <v>257698836.22010073</v>
      </c>
      <c r="S253">
        <v>2266.2374903022028</v>
      </c>
      <c r="T253">
        <v>21428.070862366352</v>
      </c>
    </row>
    <row r="254" spans="1:20" x14ac:dyDescent="0.3">
      <c r="A254">
        <v>253</v>
      </c>
      <c r="B254" t="s">
        <v>141</v>
      </c>
      <c r="C254" t="s">
        <v>148</v>
      </c>
      <c r="D254" t="s">
        <v>151</v>
      </c>
      <c r="E254" t="s">
        <v>152</v>
      </c>
      <c r="F254" t="s">
        <v>154</v>
      </c>
      <c r="G254" t="s">
        <v>219</v>
      </c>
      <c r="H254">
        <v>432.38735292463389</v>
      </c>
      <c r="I254">
        <v>62</v>
      </c>
      <c r="J254">
        <v>1580692.4344364596</v>
      </c>
      <c r="K254">
        <v>40316.029763636354</v>
      </c>
      <c r="L254">
        <v>284524638.19856274</v>
      </c>
      <c r="M254">
        <v>5421120.4422727264</v>
      </c>
      <c r="N254">
        <v>2371038651.6546893</v>
      </c>
      <c r="O254">
        <v>115568000</v>
      </c>
      <c r="P254">
        <v>21.525416668181812</v>
      </c>
      <c r="Q254">
        <v>23631.351894825068</v>
      </c>
      <c r="R254">
        <v>284564954.22832638</v>
      </c>
      <c r="S254">
        <v>2492.0277720969621</v>
      </c>
      <c r="T254">
        <v>23652.877311493248</v>
      </c>
    </row>
    <row r="255" spans="1:20" x14ac:dyDescent="0.3">
      <c r="A255">
        <v>254</v>
      </c>
      <c r="B255" t="s">
        <v>141</v>
      </c>
      <c r="C255" t="s">
        <v>148</v>
      </c>
      <c r="D255" t="s">
        <v>151</v>
      </c>
      <c r="E255" t="s">
        <v>152</v>
      </c>
      <c r="F255" t="s">
        <v>154</v>
      </c>
      <c r="G255" t="s">
        <v>220</v>
      </c>
      <c r="H255">
        <v>432.38735292463389</v>
      </c>
      <c r="I255">
        <v>31</v>
      </c>
      <c r="J255">
        <v>1580692.4344364596</v>
      </c>
      <c r="K255">
        <v>40316.029763636354</v>
      </c>
      <c r="L255">
        <v>284524638.19856274</v>
      </c>
      <c r="M255">
        <v>5421120.4422727264</v>
      </c>
      <c r="N255">
        <v>2371038651.6546893</v>
      </c>
      <c r="O255">
        <v>120900000</v>
      </c>
      <c r="P255">
        <v>21.525416668181812</v>
      </c>
      <c r="Q255">
        <v>23631.351894825068</v>
      </c>
      <c r="R255">
        <v>284564954.22832638</v>
      </c>
      <c r="S255">
        <v>2497.3597720969619</v>
      </c>
      <c r="T255">
        <v>23652.877311493248</v>
      </c>
    </row>
    <row r="256" spans="1:20" x14ac:dyDescent="0.3">
      <c r="A256">
        <v>255</v>
      </c>
      <c r="B256" t="s">
        <v>141</v>
      </c>
      <c r="C256" t="s">
        <v>148</v>
      </c>
      <c r="D256" t="s">
        <v>151</v>
      </c>
      <c r="E256" t="s">
        <v>152</v>
      </c>
      <c r="F256" t="s">
        <v>154</v>
      </c>
      <c r="G256" t="s">
        <v>218</v>
      </c>
      <c r="H256">
        <v>432.38735292463389</v>
      </c>
      <c r="I256">
        <v>31</v>
      </c>
      <c r="J256">
        <v>1580692.4344364596</v>
      </c>
      <c r="K256">
        <v>40316.029763636354</v>
      </c>
      <c r="L256">
        <v>284524638.19856274</v>
      </c>
      <c r="M256">
        <v>5421120.4422727264</v>
      </c>
      <c r="N256">
        <v>2371038651.6546893</v>
      </c>
      <c r="O256">
        <v>116132200</v>
      </c>
      <c r="P256">
        <v>21.525416668181812</v>
      </c>
      <c r="Q256">
        <v>23631.351894825068</v>
      </c>
      <c r="R256">
        <v>284564954.22832638</v>
      </c>
      <c r="S256">
        <v>2492.5919720969619</v>
      </c>
      <c r="T256">
        <v>23652.877311493248</v>
      </c>
    </row>
    <row r="257" spans="1:20" x14ac:dyDescent="0.3">
      <c r="A257">
        <v>256</v>
      </c>
      <c r="B257" t="s">
        <v>141</v>
      </c>
      <c r="C257" t="s">
        <v>148</v>
      </c>
      <c r="D257" t="s">
        <v>151</v>
      </c>
      <c r="E257" t="s">
        <v>152</v>
      </c>
      <c r="F257" t="s">
        <v>155</v>
      </c>
      <c r="G257" t="s">
        <v>219</v>
      </c>
      <c r="H257">
        <v>427.25867526001252</v>
      </c>
      <c r="I257">
        <v>61</v>
      </c>
      <c r="J257">
        <v>1569711.3900404281</v>
      </c>
      <c r="K257">
        <v>41134.809536363631</v>
      </c>
      <c r="L257">
        <v>282548050.20727706</v>
      </c>
      <c r="M257">
        <v>5448413.1013636356</v>
      </c>
      <c r="N257">
        <v>2354567085.0606422</v>
      </c>
      <c r="O257">
        <v>113704000</v>
      </c>
      <c r="P257">
        <v>21.252490077272725</v>
      </c>
      <c r="Q257">
        <v>23467.185281104397</v>
      </c>
      <c r="R257">
        <v>282589185.0168134</v>
      </c>
      <c r="S257">
        <v>2473.7194981620059</v>
      </c>
      <c r="T257">
        <v>23488.437771181671</v>
      </c>
    </row>
    <row r="258" spans="1:20" x14ac:dyDescent="0.3">
      <c r="A258">
        <v>257</v>
      </c>
      <c r="B258" t="s">
        <v>141</v>
      </c>
      <c r="C258" t="s">
        <v>148</v>
      </c>
      <c r="D258" t="s">
        <v>151</v>
      </c>
      <c r="E258" t="s">
        <v>152</v>
      </c>
      <c r="F258" t="s">
        <v>155</v>
      </c>
      <c r="G258" t="s">
        <v>220</v>
      </c>
      <c r="H258">
        <v>427.25867526001252</v>
      </c>
      <c r="I258">
        <v>31</v>
      </c>
      <c r="J258">
        <v>1569711.3900404281</v>
      </c>
      <c r="K258">
        <v>41134.809536363631</v>
      </c>
      <c r="L258">
        <v>282548050.20727706</v>
      </c>
      <c r="M258">
        <v>5448413.1013636356</v>
      </c>
      <c r="N258">
        <v>2354567085.0606422</v>
      </c>
      <c r="O258">
        <v>120900000</v>
      </c>
      <c r="P258">
        <v>21.252490077272725</v>
      </c>
      <c r="Q258">
        <v>23467.185281104397</v>
      </c>
      <c r="R258">
        <v>282589185.0168134</v>
      </c>
      <c r="S258">
        <v>2480.9154981620059</v>
      </c>
      <c r="T258">
        <v>23488.437771181671</v>
      </c>
    </row>
    <row r="259" spans="1:20" x14ac:dyDescent="0.3">
      <c r="A259">
        <v>258</v>
      </c>
      <c r="B259" t="s">
        <v>141</v>
      </c>
      <c r="C259" t="s">
        <v>148</v>
      </c>
      <c r="D259" t="s">
        <v>151</v>
      </c>
      <c r="E259" t="s">
        <v>152</v>
      </c>
      <c r="F259" t="s">
        <v>155</v>
      </c>
      <c r="G259" t="s">
        <v>218</v>
      </c>
      <c r="H259">
        <v>427.25867526001252</v>
      </c>
      <c r="I259">
        <v>31</v>
      </c>
      <c r="J259">
        <v>1569711.3900404281</v>
      </c>
      <c r="K259">
        <v>41134.809536363631</v>
      </c>
      <c r="L259">
        <v>282548050.20727706</v>
      </c>
      <c r="M259">
        <v>5448413.1013636356</v>
      </c>
      <c r="N259">
        <v>2354567085.0606422</v>
      </c>
      <c r="O259">
        <v>116132200</v>
      </c>
      <c r="P259">
        <v>21.252490077272725</v>
      </c>
      <c r="Q259">
        <v>23467.185281104397</v>
      </c>
      <c r="R259">
        <v>282589185.0168134</v>
      </c>
      <c r="S259">
        <v>2476.1476981620058</v>
      </c>
      <c r="T259">
        <v>23488.437771181671</v>
      </c>
    </row>
    <row r="260" spans="1:20" x14ac:dyDescent="0.3">
      <c r="A260">
        <v>259</v>
      </c>
      <c r="B260" t="s">
        <v>141</v>
      </c>
      <c r="C260" t="s">
        <v>148</v>
      </c>
      <c r="D260" t="s">
        <v>151</v>
      </c>
      <c r="E260" t="s">
        <v>152</v>
      </c>
      <c r="F260" t="s">
        <v>280</v>
      </c>
      <c r="G260" t="s">
        <v>219</v>
      </c>
      <c r="H260">
        <v>434.98544212030293</v>
      </c>
      <c r="I260">
        <v>62</v>
      </c>
      <c r="J260">
        <v>1588522.7742740677</v>
      </c>
      <c r="K260">
        <v>42499.442490909089</v>
      </c>
      <c r="L260">
        <v>285934099.36933219</v>
      </c>
      <c r="M260">
        <v>5410203.378636363</v>
      </c>
      <c r="N260">
        <v>2382784161.4111013</v>
      </c>
      <c r="O260">
        <v>115568000</v>
      </c>
      <c r="P260">
        <v>21.525416668181812</v>
      </c>
      <c r="Q260">
        <v>23748.415475397313</v>
      </c>
      <c r="R260">
        <v>285976598.81182313</v>
      </c>
      <c r="S260">
        <v>2503.7623647897376</v>
      </c>
      <c r="T260">
        <v>23769.940892065493</v>
      </c>
    </row>
    <row r="261" spans="1:20" x14ac:dyDescent="0.3">
      <c r="A261">
        <v>260</v>
      </c>
      <c r="B261" t="s">
        <v>141</v>
      </c>
      <c r="C261" t="s">
        <v>148</v>
      </c>
      <c r="D261" t="s">
        <v>151</v>
      </c>
      <c r="E261" t="s">
        <v>152</v>
      </c>
      <c r="F261" t="s">
        <v>280</v>
      </c>
      <c r="G261" t="s">
        <v>220</v>
      </c>
      <c r="H261">
        <v>434.98544212030293</v>
      </c>
      <c r="I261">
        <v>31</v>
      </c>
      <c r="J261">
        <v>1588522.7742740677</v>
      </c>
      <c r="K261">
        <v>42499.442490909089</v>
      </c>
      <c r="L261">
        <v>285934099.36933219</v>
      </c>
      <c r="M261">
        <v>5410203.378636363</v>
      </c>
      <c r="N261">
        <v>2382784161.4111013</v>
      </c>
      <c r="O261">
        <v>120900000</v>
      </c>
      <c r="P261">
        <v>21.525416668181812</v>
      </c>
      <c r="Q261">
        <v>23748.415475397313</v>
      </c>
      <c r="R261">
        <v>285976598.81182313</v>
      </c>
      <c r="S261">
        <v>2509.0943647897375</v>
      </c>
      <c r="T261">
        <v>23769.940892065493</v>
      </c>
    </row>
    <row r="262" spans="1:20" x14ac:dyDescent="0.3">
      <c r="A262">
        <v>261</v>
      </c>
      <c r="B262" t="s">
        <v>141</v>
      </c>
      <c r="C262" t="s">
        <v>148</v>
      </c>
      <c r="D262" t="s">
        <v>151</v>
      </c>
      <c r="E262" t="s">
        <v>152</v>
      </c>
      <c r="F262" t="s">
        <v>280</v>
      </c>
      <c r="G262" t="s">
        <v>218</v>
      </c>
      <c r="H262">
        <v>434.98544212030293</v>
      </c>
      <c r="I262">
        <v>31</v>
      </c>
      <c r="J262">
        <v>1588522.7742740677</v>
      </c>
      <c r="K262">
        <v>42499.442490909089</v>
      </c>
      <c r="L262">
        <v>285934099.36933219</v>
      </c>
      <c r="M262">
        <v>5410203.378636363</v>
      </c>
      <c r="N262">
        <v>2382784161.4111013</v>
      </c>
      <c r="O262">
        <v>116132200</v>
      </c>
      <c r="P262">
        <v>21.525416668181812</v>
      </c>
      <c r="Q262">
        <v>23748.415475397313</v>
      </c>
      <c r="R262">
        <v>285976598.81182313</v>
      </c>
      <c r="S262">
        <v>2504.3265647897379</v>
      </c>
      <c r="T262">
        <v>23769.940892065493</v>
      </c>
    </row>
    <row r="263" spans="1:20" x14ac:dyDescent="0.3">
      <c r="A263">
        <v>262</v>
      </c>
      <c r="B263" t="s">
        <v>141</v>
      </c>
      <c r="C263" t="s">
        <v>148</v>
      </c>
      <c r="D263" t="s">
        <v>151</v>
      </c>
      <c r="E263" t="s">
        <v>280</v>
      </c>
      <c r="F263" t="s">
        <v>154</v>
      </c>
      <c r="G263" t="s">
        <v>219</v>
      </c>
      <c r="H263">
        <v>454.229558824452</v>
      </c>
      <c r="I263">
        <v>65</v>
      </c>
      <c r="J263">
        <v>1601835.6897474839</v>
      </c>
      <c r="K263">
        <v>51233.093399999998</v>
      </c>
      <c r="L263">
        <v>288330424.15454715</v>
      </c>
      <c r="M263">
        <v>6578329.1877272716</v>
      </c>
      <c r="N263">
        <v>2402753534.6212258</v>
      </c>
      <c r="O263">
        <v>121160000</v>
      </c>
      <c r="P263">
        <v>28.075654849999999</v>
      </c>
      <c r="Q263">
        <v>23947.443561724886</v>
      </c>
      <c r="R263">
        <v>288381657.24794716</v>
      </c>
      <c r="S263">
        <v>2530.4918638089534</v>
      </c>
      <c r="T263">
        <v>23975.519216574885</v>
      </c>
    </row>
    <row r="264" spans="1:20" x14ac:dyDescent="0.3">
      <c r="A264">
        <v>263</v>
      </c>
      <c r="B264" t="s">
        <v>141</v>
      </c>
      <c r="C264" t="s">
        <v>148</v>
      </c>
      <c r="D264" t="s">
        <v>151</v>
      </c>
      <c r="E264" t="s">
        <v>280</v>
      </c>
      <c r="F264" t="s">
        <v>154</v>
      </c>
      <c r="G264" t="s">
        <v>220</v>
      </c>
      <c r="H264">
        <v>454.229558824452</v>
      </c>
      <c r="I264">
        <v>33</v>
      </c>
      <c r="J264">
        <v>1601835.6897474839</v>
      </c>
      <c r="K264">
        <v>51233.093399999998</v>
      </c>
      <c r="L264">
        <v>288330424.15454715</v>
      </c>
      <c r="M264">
        <v>6578329.1877272716</v>
      </c>
      <c r="N264">
        <v>2402753534.6212258</v>
      </c>
      <c r="O264">
        <v>128700000</v>
      </c>
      <c r="P264">
        <v>28.075654849999999</v>
      </c>
      <c r="Q264">
        <v>23947.443561724886</v>
      </c>
      <c r="R264">
        <v>288381657.24794716</v>
      </c>
      <c r="S264">
        <v>2538.0318638089534</v>
      </c>
      <c r="T264">
        <v>23975.519216574885</v>
      </c>
    </row>
    <row r="265" spans="1:20" x14ac:dyDescent="0.3">
      <c r="A265">
        <v>264</v>
      </c>
      <c r="B265" t="s">
        <v>141</v>
      </c>
      <c r="C265" t="s">
        <v>148</v>
      </c>
      <c r="D265" t="s">
        <v>151</v>
      </c>
      <c r="E265" t="s">
        <v>280</v>
      </c>
      <c r="F265" t="s">
        <v>154</v>
      </c>
      <c r="G265" t="s">
        <v>218</v>
      </c>
      <c r="H265">
        <v>454.229558824452</v>
      </c>
      <c r="I265">
        <v>33</v>
      </c>
      <c r="J265">
        <v>1601835.6897474839</v>
      </c>
      <c r="K265">
        <v>51233.093399999998</v>
      </c>
      <c r="L265">
        <v>288330424.15454715</v>
      </c>
      <c r="M265">
        <v>6578329.1877272716</v>
      </c>
      <c r="N265">
        <v>2402753534.6212258</v>
      </c>
      <c r="O265">
        <v>123624600</v>
      </c>
      <c r="P265">
        <v>28.075654849999999</v>
      </c>
      <c r="Q265">
        <v>23947.443561724886</v>
      </c>
      <c r="R265">
        <v>288381657.24794716</v>
      </c>
      <c r="S265">
        <v>2532.9564638089532</v>
      </c>
      <c r="T265">
        <v>23975.519216574885</v>
      </c>
    </row>
    <row r="266" spans="1:20" x14ac:dyDescent="0.3">
      <c r="A266">
        <v>265</v>
      </c>
      <c r="B266" t="s">
        <v>141</v>
      </c>
      <c r="C266" t="s">
        <v>148</v>
      </c>
      <c r="D266" t="s">
        <v>151</v>
      </c>
      <c r="E266" t="s">
        <v>280</v>
      </c>
      <c r="F266" t="s">
        <v>155</v>
      </c>
      <c r="G266" t="s">
        <v>219</v>
      </c>
      <c r="H266">
        <v>449.10088115983058</v>
      </c>
      <c r="I266">
        <v>64</v>
      </c>
      <c r="J266">
        <v>1590854.6453514523</v>
      </c>
      <c r="K266">
        <v>52051.873172727268</v>
      </c>
      <c r="L266">
        <v>286353836.16326141</v>
      </c>
      <c r="M266">
        <v>6605621.8468181808</v>
      </c>
      <c r="N266">
        <v>2386281968.0271783</v>
      </c>
      <c r="O266">
        <v>119296000</v>
      </c>
      <c r="P266">
        <v>27.802728259090909</v>
      </c>
      <c r="Q266">
        <v>23783.276948004208</v>
      </c>
      <c r="R266">
        <v>286405888.03643411</v>
      </c>
      <c r="S266">
        <v>2512.1835898739964</v>
      </c>
      <c r="T266">
        <v>23811.0796762633</v>
      </c>
    </row>
    <row r="267" spans="1:20" x14ac:dyDescent="0.3">
      <c r="A267">
        <v>266</v>
      </c>
      <c r="B267" t="s">
        <v>141</v>
      </c>
      <c r="C267" t="s">
        <v>148</v>
      </c>
      <c r="D267" t="s">
        <v>151</v>
      </c>
      <c r="E267" t="s">
        <v>280</v>
      </c>
      <c r="F267" t="s">
        <v>155</v>
      </c>
      <c r="G267" t="s">
        <v>220</v>
      </c>
      <c r="H267">
        <v>449.10088115983058</v>
      </c>
      <c r="I267">
        <v>32</v>
      </c>
      <c r="J267">
        <v>1590854.6453514523</v>
      </c>
      <c r="K267">
        <v>52051.873172727268</v>
      </c>
      <c r="L267">
        <v>286353836.16326141</v>
      </c>
      <c r="M267">
        <v>6605621.8468181808</v>
      </c>
      <c r="N267">
        <v>2386281968.0271783</v>
      </c>
      <c r="O267">
        <v>124800000</v>
      </c>
      <c r="P267">
        <v>27.802728259090909</v>
      </c>
      <c r="Q267">
        <v>23783.276948004208</v>
      </c>
      <c r="R267">
        <v>286405888.03643411</v>
      </c>
      <c r="S267">
        <v>2517.6875898739963</v>
      </c>
      <c r="T267">
        <v>23811.0796762633</v>
      </c>
    </row>
    <row r="268" spans="1:20" x14ac:dyDescent="0.3">
      <c r="A268">
        <v>267</v>
      </c>
      <c r="B268" t="s">
        <v>141</v>
      </c>
      <c r="C268" t="s">
        <v>148</v>
      </c>
      <c r="D268" t="s">
        <v>151</v>
      </c>
      <c r="E268" t="s">
        <v>280</v>
      </c>
      <c r="F268" t="s">
        <v>155</v>
      </c>
      <c r="G268" t="s">
        <v>218</v>
      </c>
      <c r="H268">
        <v>449.10088115983058</v>
      </c>
      <c r="I268">
        <v>32</v>
      </c>
      <c r="J268">
        <v>1590854.6453514523</v>
      </c>
      <c r="K268">
        <v>52051.873172727268</v>
      </c>
      <c r="L268">
        <v>286353836.16326141</v>
      </c>
      <c r="M268">
        <v>6605621.8468181808</v>
      </c>
      <c r="N268">
        <v>2386281968.0271783</v>
      </c>
      <c r="O268">
        <v>119878400</v>
      </c>
      <c r="P268">
        <v>27.802728259090909</v>
      </c>
      <c r="Q268">
        <v>23783.276948004208</v>
      </c>
      <c r="R268">
        <v>286405888.03643411</v>
      </c>
      <c r="S268">
        <v>2512.7659898739962</v>
      </c>
      <c r="T268">
        <v>23811.0796762633</v>
      </c>
    </row>
    <row r="269" spans="1:20" x14ac:dyDescent="0.3">
      <c r="A269">
        <v>268</v>
      </c>
      <c r="B269" t="s">
        <v>141</v>
      </c>
      <c r="C269" t="s">
        <v>148</v>
      </c>
      <c r="D269" t="s">
        <v>151</v>
      </c>
      <c r="E269" t="s">
        <v>280</v>
      </c>
      <c r="F269" t="s">
        <v>280</v>
      </c>
      <c r="G269" t="s">
        <v>219</v>
      </c>
      <c r="H269">
        <v>456.82764802012105</v>
      </c>
      <c r="I269">
        <v>65</v>
      </c>
      <c r="J269">
        <v>1609666.0295850919</v>
      </c>
      <c r="K269">
        <v>53416.506127272718</v>
      </c>
      <c r="L269">
        <v>289739885.32531655</v>
      </c>
      <c r="M269">
        <v>6567412.1240909081</v>
      </c>
      <c r="N269">
        <v>2414499044.3776379</v>
      </c>
      <c r="O269">
        <v>121160000</v>
      </c>
      <c r="P269">
        <v>28.075654849999999</v>
      </c>
      <c r="Q269">
        <v>24064.507142297123</v>
      </c>
      <c r="R269">
        <v>289793301.83144385</v>
      </c>
      <c r="S269">
        <v>2542.2264565017285</v>
      </c>
      <c r="T269">
        <v>24092.582797147123</v>
      </c>
    </row>
    <row r="270" spans="1:20" x14ac:dyDescent="0.3">
      <c r="A270">
        <v>269</v>
      </c>
      <c r="B270" t="s">
        <v>141</v>
      </c>
      <c r="C270" t="s">
        <v>148</v>
      </c>
      <c r="D270" t="s">
        <v>151</v>
      </c>
      <c r="E270" t="s">
        <v>280</v>
      </c>
      <c r="F270" t="s">
        <v>280</v>
      </c>
      <c r="G270" t="s">
        <v>220</v>
      </c>
      <c r="H270">
        <v>456.82764802012105</v>
      </c>
      <c r="I270">
        <v>33</v>
      </c>
      <c r="J270">
        <v>1609666.0295850919</v>
      </c>
      <c r="K270">
        <v>53416.506127272718</v>
      </c>
      <c r="L270">
        <v>289739885.32531655</v>
      </c>
      <c r="M270">
        <v>6567412.1240909081</v>
      </c>
      <c r="N270">
        <v>2414499044.3776379</v>
      </c>
      <c r="O270">
        <v>128700000</v>
      </c>
      <c r="P270">
        <v>28.075654849999999</v>
      </c>
      <c r="Q270">
        <v>24064.507142297123</v>
      </c>
      <c r="R270">
        <v>289793301.83144385</v>
      </c>
      <c r="S270">
        <v>2549.7664565017285</v>
      </c>
      <c r="T270">
        <v>24092.582797147123</v>
      </c>
    </row>
    <row r="271" spans="1:20" x14ac:dyDescent="0.3">
      <c r="A271">
        <v>270</v>
      </c>
      <c r="B271" t="s">
        <v>141</v>
      </c>
      <c r="C271" t="s">
        <v>148</v>
      </c>
      <c r="D271" t="s">
        <v>151</v>
      </c>
      <c r="E271" t="s">
        <v>280</v>
      </c>
      <c r="F271" t="s">
        <v>280</v>
      </c>
      <c r="G271" t="s">
        <v>218</v>
      </c>
      <c r="H271">
        <v>456.82764802012105</v>
      </c>
      <c r="I271">
        <v>33</v>
      </c>
      <c r="J271">
        <v>1609666.0295850919</v>
      </c>
      <c r="K271">
        <v>53416.506127272718</v>
      </c>
      <c r="L271">
        <v>289739885.32531655</v>
      </c>
      <c r="M271">
        <v>6567412.1240909081</v>
      </c>
      <c r="N271">
        <v>2414499044.3776379</v>
      </c>
      <c r="O271">
        <v>123624600</v>
      </c>
      <c r="P271">
        <v>28.075654849999999</v>
      </c>
      <c r="Q271">
        <v>24064.507142297123</v>
      </c>
      <c r="R271">
        <v>289793301.83144385</v>
      </c>
      <c r="S271">
        <v>2544.6910565017283</v>
      </c>
      <c r="T271">
        <v>24092.582797147123</v>
      </c>
    </row>
    <row r="272" spans="1:20" x14ac:dyDescent="0.3">
      <c r="A272">
        <v>271</v>
      </c>
      <c r="B272" t="s">
        <v>141</v>
      </c>
      <c r="C272" t="s">
        <v>148</v>
      </c>
      <c r="D272" t="s">
        <v>280</v>
      </c>
      <c r="E272" t="s">
        <v>152</v>
      </c>
      <c r="F272" t="s">
        <v>154</v>
      </c>
      <c r="G272" t="s">
        <v>219</v>
      </c>
      <c r="H272">
        <v>432.85181526304387</v>
      </c>
      <c r="I272">
        <v>62</v>
      </c>
      <c r="J272">
        <v>1581142.0339800406</v>
      </c>
      <c r="K272">
        <v>40316.029763636354</v>
      </c>
      <c r="L272">
        <v>284605566.11640733</v>
      </c>
      <c r="M272">
        <v>5425725.5172727266</v>
      </c>
      <c r="N272">
        <v>2371713050.9700608</v>
      </c>
      <c r="O272">
        <v>115568000</v>
      </c>
      <c r="P272">
        <v>21.516206518181814</v>
      </c>
      <c r="Q272">
        <v>23638.073408001605</v>
      </c>
      <c r="R272">
        <v>284645882.14617097</v>
      </c>
      <c r="S272">
        <v>2492.7067764873336</v>
      </c>
      <c r="T272">
        <v>23659.589614519788</v>
      </c>
    </row>
    <row r="273" spans="1:20" x14ac:dyDescent="0.3">
      <c r="A273">
        <v>272</v>
      </c>
      <c r="B273" t="s">
        <v>141</v>
      </c>
      <c r="C273" t="s">
        <v>148</v>
      </c>
      <c r="D273" t="s">
        <v>280</v>
      </c>
      <c r="E273" t="s">
        <v>152</v>
      </c>
      <c r="F273" t="s">
        <v>154</v>
      </c>
      <c r="G273" t="s">
        <v>220</v>
      </c>
      <c r="H273">
        <v>432.85181526304387</v>
      </c>
      <c r="I273">
        <v>31</v>
      </c>
      <c r="J273">
        <v>1581142.0339800406</v>
      </c>
      <c r="K273">
        <v>40316.029763636354</v>
      </c>
      <c r="L273">
        <v>284605566.11640733</v>
      </c>
      <c r="M273">
        <v>5425725.5172727266</v>
      </c>
      <c r="N273">
        <v>2371713050.9700608</v>
      </c>
      <c r="O273">
        <v>120900000</v>
      </c>
      <c r="P273">
        <v>21.516206518181814</v>
      </c>
      <c r="Q273">
        <v>23638.073408001605</v>
      </c>
      <c r="R273">
        <v>284645882.14617097</v>
      </c>
      <c r="S273">
        <v>2498.038776487334</v>
      </c>
      <c r="T273">
        <v>23659.589614519788</v>
      </c>
    </row>
    <row r="274" spans="1:20" x14ac:dyDescent="0.3">
      <c r="A274">
        <v>273</v>
      </c>
      <c r="B274" t="s">
        <v>141</v>
      </c>
      <c r="C274" t="s">
        <v>148</v>
      </c>
      <c r="D274" t="s">
        <v>280</v>
      </c>
      <c r="E274" t="s">
        <v>152</v>
      </c>
      <c r="F274" t="s">
        <v>154</v>
      </c>
      <c r="G274" t="s">
        <v>218</v>
      </c>
      <c r="H274">
        <v>432.85181526304387</v>
      </c>
      <c r="I274">
        <v>31</v>
      </c>
      <c r="J274">
        <v>1581142.0339800406</v>
      </c>
      <c r="K274">
        <v>40316.029763636354</v>
      </c>
      <c r="L274">
        <v>284605566.11640733</v>
      </c>
      <c r="M274">
        <v>5425725.5172727266</v>
      </c>
      <c r="N274">
        <v>2371713050.9700608</v>
      </c>
      <c r="O274">
        <v>116132200</v>
      </c>
      <c r="P274">
        <v>21.516206518181814</v>
      </c>
      <c r="Q274">
        <v>23638.073408001605</v>
      </c>
      <c r="R274">
        <v>284645882.14617097</v>
      </c>
      <c r="S274">
        <v>2493.2709764873339</v>
      </c>
      <c r="T274">
        <v>23659.589614519788</v>
      </c>
    </row>
    <row r="275" spans="1:20" x14ac:dyDescent="0.3">
      <c r="A275">
        <v>274</v>
      </c>
      <c r="B275" t="s">
        <v>141</v>
      </c>
      <c r="C275" t="s">
        <v>148</v>
      </c>
      <c r="D275" t="s">
        <v>280</v>
      </c>
      <c r="E275" t="s">
        <v>152</v>
      </c>
      <c r="F275" t="s">
        <v>155</v>
      </c>
      <c r="G275" t="s">
        <v>219</v>
      </c>
      <c r="H275">
        <v>427.72313759842245</v>
      </c>
      <c r="I275">
        <v>61</v>
      </c>
      <c r="J275">
        <v>1570160.9895840092</v>
      </c>
      <c r="K275">
        <v>41134.809536363631</v>
      </c>
      <c r="L275">
        <v>282628978.12512165</v>
      </c>
      <c r="M275">
        <v>5453018.1763636358</v>
      </c>
      <c r="N275">
        <v>2355241484.3760138</v>
      </c>
      <c r="O275">
        <v>113704000</v>
      </c>
      <c r="P275">
        <v>21.243279927272724</v>
      </c>
      <c r="Q275">
        <v>23473.906794280934</v>
      </c>
      <c r="R275">
        <v>282670112.93465799</v>
      </c>
      <c r="S275">
        <v>2474.3985025523771</v>
      </c>
      <c r="T275">
        <v>23495.150074208206</v>
      </c>
    </row>
    <row r="276" spans="1:20" x14ac:dyDescent="0.3">
      <c r="A276">
        <v>275</v>
      </c>
      <c r="B276" t="s">
        <v>141</v>
      </c>
      <c r="C276" t="s">
        <v>148</v>
      </c>
      <c r="D276" t="s">
        <v>280</v>
      </c>
      <c r="E276" t="s">
        <v>152</v>
      </c>
      <c r="F276" t="s">
        <v>155</v>
      </c>
      <c r="G276" t="s">
        <v>220</v>
      </c>
      <c r="H276">
        <v>427.72313759842245</v>
      </c>
      <c r="I276">
        <v>31</v>
      </c>
      <c r="J276">
        <v>1570160.9895840092</v>
      </c>
      <c r="K276">
        <v>41134.809536363631</v>
      </c>
      <c r="L276">
        <v>282628978.12512165</v>
      </c>
      <c r="M276">
        <v>5453018.1763636358</v>
      </c>
      <c r="N276">
        <v>2355241484.3760138</v>
      </c>
      <c r="O276">
        <v>120900000</v>
      </c>
      <c r="P276">
        <v>21.243279927272724</v>
      </c>
      <c r="Q276">
        <v>23473.906794280934</v>
      </c>
      <c r="R276">
        <v>282670112.93465799</v>
      </c>
      <c r="S276">
        <v>2481.5945025523774</v>
      </c>
      <c r="T276">
        <v>23495.150074208206</v>
      </c>
    </row>
    <row r="277" spans="1:20" x14ac:dyDescent="0.3">
      <c r="A277">
        <v>276</v>
      </c>
      <c r="B277" t="s">
        <v>141</v>
      </c>
      <c r="C277" t="s">
        <v>148</v>
      </c>
      <c r="D277" t="s">
        <v>280</v>
      </c>
      <c r="E277" t="s">
        <v>152</v>
      </c>
      <c r="F277" t="s">
        <v>155</v>
      </c>
      <c r="G277" t="s">
        <v>218</v>
      </c>
      <c r="H277">
        <v>427.72313759842245</v>
      </c>
      <c r="I277">
        <v>31</v>
      </c>
      <c r="J277">
        <v>1570160.9895840092</v>
      </c>
      <c r="K277">
        <v>41134.809536363631</v>
      </c>
      <c r="L277">
        <v>282628978.12512165</v>
      </c>
      <c r="M277">
        <v>5453018.1763636358</v>
      </c>
      <c r="N277">
        <v>2355241484.3760138</v>
      </c>
      <c r="O277">
        <v>116132200</v>
      </c>
      <c r="P277">
        <v>21.243279927272724</v>
      </c>
      <c r="Q277">
        <v>23473.906794280934</v>
      </c>
      <c r="R277">
        <v>282670112.93465799</v>
      </c>
      <c r="S277">
        <v>2476.8267025523774</v>
      </c>
      <c r="T277">
        <v>23495.150074208206</v>
      </c>
    </row>
    <row r="278" spans="1:20" x14ac:dyDescent="0.3">
      <c r="A278">
        <v>277</v>
      </c>
      <c r="B278" t="s">
        <v>141</v>
      </c>
      <c r="C278" t="s">
        <v>148</v>
      </c>
      <c r="D278" t="s">
        <v>280</v>
      </c>
      <c r="E278" t="s">
        <v>152</v>
      </c>
      <c r="F278" t="s">
        <v>280</v>
      </c>
      <c r="G278" t="s">
        <v>219</v>
      </c>
      <c r="H278">
        <v>435.44990445871292</v>
      </c>
      <c r="I278">
        <v>62</v>
      </c>
      <c r="J278">
        <v>1588972.373817649</v>
      </c>
      <c r="K278">
        <v>42499.442490909089</v>
      </c>
      <c r="L278">
        <v>286015027.28717679</v>
      </c>
      <c r="M278">
        <v>5414808.4536363631</v>
      </c>
      <c r="N278">
        <v>2383458560.7264733</v>
      </c>
      <c r="O278">
        <v>115568000</v>
      </c>
      <c r="P278">
        <v>21.516206518181814</v>
      </c>
      <c r="Q278">
        <v>23755.13698857385</v>
      </c>
      <c r="R278">
        <v>286057526.72966772</v>
      </c>
      <c r="S278">
        <v>2504.4413691801096</v>
      </c>
      <c r="T278">
        <v>23776.653195092033</v>
      </c>
    </row>
    <row r="279" spans="1:20" x14ac:dyDescent="0.3">
      <c r="A279">
        <v>278</v>
      </c>
      <c r="B279" t="s">
        <v>141</v>
      </c>
      <c r="C279" t="s">
        <v>148</v>
      </c>
      <c r="D279" t="s">
        <v>280</v>
      </c>
      <c r="E279" t="s">
        <v>152</v>
      </c>
      <c r="F279" t="s">
        <v>280</v>
      </c>
      <c r="G279" t="s">
        <v>220</v>
      </c>
      <c r="H279">
        <v>435.44990445871292</v>
      </c>
      <c r="I279">
        <v>31</v>
      </c>
      <c r="J279">
        <v>1588972.373817649</v>
      </c>
      <c r="K279">
        <v>42499.442490909089</v>
      </c>
      <c r="L279">
        <v>286015027.28717679</v>
      </c>
      <c r="M279">
        <v>5414808.4536363631</v>
      </c>
      <c r="N279">
        <v>2383458560.7264733</v>
      </c>
      <c r="O279">
        <v>120900000</v>
      </c>
      <c r="P279">
        <v>21.516206518181814</v>
      </c>
      <c r="Q279">
        <v>23755.13698857385</v>
      </c>
      <c r="R279">
        <v>286057526.72966772</v>
      </c>
      <c r="S279">
        <v>2509.7733691801095</v>
      </c>
      <c r="T279">
        <v>23776.653195092033</v>
      </c>
    </row>
    <row r="280" spans="1:20" x14ac:dyDescent="0.3">
      <c r="A280">
        <v>279</v>
      </c>
      <c r="B280" t="s">
        <v>141</v>
      </c>
      <c r="C280" t="s">
        <v>148</v>
      </c>
      <c r="D280" t="s">
        <v>280</v>
      </c>
      <c r="E280" t="s">
        <v>152</v>
      </c>
      <c r="F280" t="s">
        <v>280</v>
      </c>
      <c r="G280" t="s">
        <v>218</v>
      </c>
      <c r="H280">
        <v>435.44990445871292</v>
      </c>
      <c r="I280">
        <v>31</v>
      </c>
      <c r="J280">
        <v>1588972.373817649</v>
      </c>
      <c r="K280">
        <v>42499.442490909089</v>
      </c>
      <c r="L280">
        <v>286015027.28717679</v>
      </c>
      <c r="M280">
        <v>5414808.4536363631</v>
      </c>
      <c r="N280">
        <v>2383458560.7264733</v>
      </c>
      <c r="O280">
        <v>116132200</v>
      </c>
      <c r="P280">
        <v>21.516206518181814</v>
      </c>
      <c r="Q280">
        <v>23755.13698857385</v>
      </c>
      <c r="R280">
        <v>286057526.72966772</v>
      </c>
      <c r="S280">
        <v>2505.0055691801094</v>
      </c>
      <c r="T280">
        <v>23776.653195092033</v>
      </c>
    </row>
    <row r="281" spans="1:20" x14ac:dyDescent="0.3">
      <c r="A281">
        <v>280</v>
      </c>
      <c r="B281" t="s">
        <v>141</v>
      </c>
      <c r="C281" t="s">
        <v>148</v>
      </c>
      <c r="D281" t="s">
        <v>280</v>
      </c>
      <c r="E281" t="s">
        <v>280</v>
      </c>
      <c r="F281" t="s">
        <v>154</v>
      </c>
      <c r="G281" t="s">
        <v>219</v>
      </c>
      <c r="H281">
        <v>454.69402116286199</v>
      </c>
      <c r="I281">
        <v>65</v>
      </c>
      <c r="J281">
        <v>1602285.2892910647</v>
      </c>
      <c r="K281">
        <v>51233.093399999998</v>
      </c>
      <c r="L281">
        <v>288411352.07239169</v>
      </c>
      <c r="M281">
        <v>6582934.2627272718</v>
      </c>
      <c r="N281">
        <v>2403427933.9365969</v>
      </c>
      <c r="O281">
        <v>121160000</v>
      </c>
      <c r="P281">
        <v>28.066444700000002</v>
      </c>
      <c r="Q281">
        <v>23954.165074901415</v>
      </c>
      <c r="R281">
        <v>288462585.16579169</v>
      </c>
      <c r="S281">
        <v>2531.1708681993241</v>
      </c>
      <c r="T281">
        <v>23982.231519601417</v>
      </c>
    </row>
    <row r="282" spans="1:20" x14ac:dyDescent="0.3">
      <c r="A282">
        <v>281</v>
      </c>
      <c r="B282" t="s">
        <v>141</v>
      </c>
      <c r="C282" t="s">
        <v>148</v>
      </c>
      <c r="D282" t="s">
        <v>280</v>
      </c>
      <c r="E282" t="s">
        <v>280</v>
      </c>
      <c r="F282" t="s">
        <v>154</v>
      </c>
      <c r="G282" t="s">
        <v>220</v>
      </c>
      <c r="H282">
        <v>454.69402116286199</v>
      </c>
      <c r="I282">
        <v>33</v>
      </c>
      <c r="J282">
        <v>1602285.2892910647</v>
      </c>
      <c r="K282">
        <v>51233.093399999998</v>
      </c>
      <c r="L282">
        <v>288411352.07239169</v>
      </c>
      <c r="M282">
        <v>6582934.2627272718</v>
      </c>
      <c r="N282">
        <v>2403427933.9365969</v>
      </c>
      <c r="O282">
        <v>128700000</v>
      </c>
      <c r="P282">
        <v>28.066444700000002</v>
      </c>
      <c r="Q282">
        <v>23954.165074901415</v>
      </c>
      <c r="R282">
        <v>288462585.16579169</v>
      </c>
      <c r="S282">
        <v>2538.7108681993241</v>
      </c>
      <c r="T282">
        <v>23982.231519601417</v>
      </c>
    </row>
    <row r="283" spans="1:20" x14ac:dyDescent="0.3">
      <c r="A283">
        <v>282</v>
      </c>
      <c r="B283" t="s">
        <v>141</v>
      </c>
      <c r="C283" t="s">
        <v>148</v>
      </c>
      <c r="D283" t="s">
        <v>280</v>
      </c>
      <c r="E283" t="s">
        <v>280</v>
      </c>
      <c r="F283" t="s">
        <v>154</v>
      </c>
      <c r="G283" t="s">
        <v>218</v>
      </c>
      <c r="H283">
        <v>454.69402116286199</v>
      </c>
      <c r="I283">
        <v>33</v>
      </c>
      <c r="J283">
        <v>1602285.2892910647</v>
      </c>
      <c r="K283">
        <v>51233.093399999998</v>
      </c>
      <c r="L283">
        <v>288411352.07239169</v>
      </c>
      <c r="M283">
        <v>6582934.2627272718</v>
      </c>
      <c r="N283">
        <v>2403427933.9365969</v>
      </c>
      <c r="O283">
        <v>123624600</v>
      </c>
      <c r="P283">
        <v>28.066444700000002</v>
      </c>
      <c r="Q283">
        <v>23954.165074901415</v>
      </c>
      <c r="R283">
        <v>288462585.16579169</v>
      </c>
      <c r="S283">
        <v>2533.6354681993244</v>
      </c>
      <c r="T283">
        <v>23982.231519601417</v>
      </c>
    </row>
    <row r="284" spans="1:20" x14ac:dyDescent="0.3">
      <c r="A284">
        <v>283</v>
      </c>
      <c r="B284" t="s">
        <v>141</v>
      </c>
      <c r="C284" t="s">
        <v>148</v>
      </c>
      <c r="D284" t="s">
        <v>280</v>
      </c>
      <c r="E284" t="s">
        <v>280</v>
      </c>
      <c r="F284" t="s">
        <v>155</v>
      </c>
      <c r="G284" t="s">
        <v>219</v>
      </c>
      <c r="H284">
        <v>449.56534349824068</v>
      </c>
      <c r="I284">
        <v>64</v>
      </c>
      <c r="J284">
        <v>1591304.2448950331</v>
      </c>
      <c r="K284">
        <v>52051.873172727268</v>
      </c>
      <c r="L284">
        <v>286434764.08110595</v>
      </c>
      <c r="M284">
        <v>6610226.9218181809</v>
      </c>
      <c r="N284">
        <v>2386956367.3425493</v>
      </c>
      <c r="O284">
        <v>119296000</v>
      </c>
      <c r="P284">
        <v>27.793518109090911</v>
      </c>
      <c r="Q284">
        <v>23789.998461180741</v>
      </c>
      <c r="R284">
        <v>286486815.95427865</v>
      </c>
      <c r="S284">
        <v>2512.8625942643675</v>
      </c>
      <c r="T284">
        <v>23817.791979289832</v>
      </c>
    </row>
    <row r="285" spans="1:20" x14ac:dyDescent="0.3">
      <c r="A285">
        <v>284</v>
      </c>
      <c r="B285" t="s">
        <v>141</v>
      </c>
      <c r="C285" t="s">
        <v>148</v>
      </c>
      <c r="D285" t="s">
        <v>280</v>
      </c>
      <c r="E285" t="s">
        <v>280</v>
      </c>
      <c r="F285" t="s">
        <v>155</v>
      </c>
      <c r="G285" t="s">
        <v>220</v>
      </c>
      <c r="H285">
        <v>449.56534349824068</v>
      </c>
      <c r="I285">
        <v>32</v>
      </c>
      <c r="J285">
        <v>1591304.2448950331</v>
      </c>
      <c r="K285">
        <v>52051.873172727268</v>
      </c>
      <c r="L285">
        <v>286434764.08110595</v>
      </c>
      <c r="M285">
        <v>6610226.9218181809</v>
      </c>
      <c r="N285">
        <v>2386956367.3425493</v>
      </c>
      <c r="O285">
        <v>124800000</v>
      </c>
      <c r="P285">
        <v>27.793518109090911</v>
      </c>
      <c r="Q285">
        <v>23789.998461180741</v>
      </c>
      <c r="R285">
        <v>286486815.95427865</v>
      </c>
      <c r="S285">
        <v>2518.3665942643674</v>
      </c>
      <c r="T285">
        <v>23817.791979289832</v>
      </c>
    </row>
    <row r="286" spans="1:20" x14ac:dyDescent="0.3">
      <c r="A286">
        <v>285</v>
      </c>
      <c r="B286" t="s">
        <v>141</v>
      </c>
      <c r="C286" t="s">
        <v>148</v>
      </c>
      <c r="D286" t="s">
        <v>280</v>
      </c>
      <c r="E286" t="s">
        <v>280</v>
      </c>
      <c r="F286" t="s">
        <v>155</v>
      </c>
      <c r="G286" t="s">
        <v>218</v>
      </c>
      <c r="H286">
        <v>449.56534349824068</v>
      </c>
      <c r="I286">
        <v>32</v>
      </c>
      <c r="J286">
        <v>1591304.2448950331</v>
      </c>
      <c r="K286">
        <v>52051.873172727268</v>
      </c>
      <c r="L286">
        <v>286434764.08110595</v>
      </c>
      <c r="M286">
        <v>6610226.9218181809</v>
      </c>
      <c r="N286">
        <v>2386956367.3425493</v>
      </c>
      <c r="O286">
        <v>119878400</v>
      </c>
      <c r="P286">
        <v>27.793518109090911</v>
      </c>
      <c r="Q286">
        <v>23789.998461180741</v>
      </c>
      <c r="R286">
        <v>286486815.95427865</v>
      </c>
      <c r="S286">
        <v>2513.4449942643678</v>
      </c>
      <c r="T286">
        <v>23817.791979289832</v>
      </c>
    </row>
    <row r="287" spans="1:20" x14ac:dyDescent="0.3">
      <c r="A287">
        <v>286</v>
      </c>
      <c r="B287" t="s">
        <v>141</v>
      </c>
      <c r="C287" t="s">
        <v>148</v>
      </c>
      <c r="D287" t="s">
        <v>280</v>
      </c>
      <c r="E287" t="s">
        <v>280</v>
      </c>
      <c r="F287" t="s">
        <v>280</v>
      </c>
      <c r="G287" t="s">
        <v>219</v>
      </c>
      <c r="H287">
        <v>457.29211035853115</v>
      </c>
      <c r="I287">
        <v>66</v>
      </c>
      <c r="J287">
        <v>1610115.6291286724</v>
      </c>
      <c r="K287">
        <v>53416.506127272718</v>
      </c>
      <c r="L287">
        <v>289820813.24316108</v>
      </c>
      <c r="M287">
        <v>6572017.1990909083</v>
      </c>
      <c r="N287">
        <v>2415173443.6930089</v>
      </c>
      <c r="O287">
        <v>123024000</v>
      </c>
      <c r="P287">
        <v>28.066444700000002</v>
      </c>
      <c r="Q287">
        <v>24071.228655473653</v>
      </c>
      <c r="R287">
        <v>289874229.74928838</v>
      </c>
      <c r="S287">
        <v>2544.7694608920997</v>
      </c>
      <c r="T287">
        <v>24099.295100173655</v>
      </c>
    </row>
    <row r="288" spans="1:20" x14ac:dyDescent="0.3">
      <c r="A288">
        <v>287</v>
      </c>
      <c r="B288" t="s">
        <v>141</v>
      </c>
      <c r="C288" t="s">
        <v>148</v>
      </c>
      <c r="D288" t="s">
        <v>280</v>
      </c>
      <c r="E288" t="s">
        <v>280</v>
      </c>
      <c r="F288" t="s">
        <v>280</v>
      </c>
      <c r="G288" t="s">
        <v>220</v>
      </c>
      <c r="H288">
        <v>457.29211035853115</v>
      </c>
      <c r="I288">
        <v>33</v>
      </c>
      <c r="J288">
        <v>1610115.6291286724</v>
      </c>
      <c r="K288">
        <v>53416.506127272718</v>
      </c>
      <c r="L288">
        <v>289820813.24316108</v>
      </c>
      <c r="M288">
        <v>6572017.1990909083</v>
      </c>
      <c r="N288">
        <v>2415173443.6930089</v>
      </c>
      <c r="O288">
        <v>128700000</v>
      </c>
      <c r="P288">
        <v>28.066444700000002</v>
      </c>
      <c r="Q288">
        <v>24071.228655473653</v>
      </c>
      <c r="R288">
        <v>289874229.74928838</v>
      </c>
      <c r="S288">
        <v>2550.4454608921001</v>
      </c>
      <c r="T288">
        <v>24099.295100173655</v>
      </c>
    </row>
    <row r="289" spans="1:20" x14ac:dyDescent="0.3">
      <c r="A289">
        <v>288</v>
      </c>
      <c r="B289" t="s">
        <v>141</v>
      </c>
      <c r="C289" t="s">
        <v>148</v>
      </c>
      <c r="D289" t="s">
        <v>280</v>
      </c>
      <c r="E289" t="s">
        <v>280</v>
      </c>
      <c r="F289" t="s">
        <v>280</v>
      </c>
      <c r="G289" t="s">
        <v>218</v>
      </c>
      <c r="H289">
        <v>457.29211035853115</v>
      </c>
      <c r="I289">
        <v>33</v>
      </c>
      <c r="J289">
        <v>1610115.6291286724</v>
      </c>
      <c r="K289">
        <v>53416.506127272718</v>
      </c>
      <c r="L289">
        <v>289820813.24316108</v>
      </c>
      <c r="M289">
        <v>6572017.1990909083</v>
      </c>
      <c r="N289">
        <v>2415173443.6930089</v>
      </c>
      <c r="O289">
        <v>123624600</v>
      </c>
      <c r="P289">
        <v>28.066444700000002</v>
      </c>
      <c r="Q289">
        <v>24071.228655473653</v>
      </c>
      <c r="R289">
        <v>289874229.74928838</v>
      </c>
      <c r="S289">
        <v>2545.3700608920999</v>
      </c>
      <c r="T289">
        <v>24099.295100173655</v>
      </c>
    </row>
    <row r="290" spans="1:20" x14ac:dyDescent="0.3">
      <c r="A290">
        <v>289</v>
      </c>
      <c r="B290" t="s">
        <v>141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425.95574792252728</v>
      </c>
      <c r="I290">
        <v>61</v>
      </c>
      <c r="J290">
        <v>1495317.163616474</v>
      </c>
      <c r="K290">
        <v>39704.789363636359</v>
      </c>
      <c r="L290">
        <v>269157089.45096534</v>
      </c>
      <c r="M290">
        <v>5054376.2022727262</v>
      </c>
      <c r="N290">
        <v>2242975745.4247108</v>
      </c>
      <c r="O290">
        <v>113704000</v>
      </c>
      <c r="P290">
        <v>19.080455068181813</v>
      </c>
      <c r="Q290">
        <v>22354.991596066284</v>
      </c>
      <c r="R290">
        <v>269196794.24032897</v>
      </c>
      <c r="S290">
        <v>2361.7341216269838</v>
      </c>
      <c r="T290">
        <v>22374.072051134466</v>
      </c>
    </row>
    <row r="291" spans="1:20" x14ac:dyDescent="0.3">
      <c r="A291">
        <v>290</v>
      </c>
      <c r="B291" t="s">
        <v>141</v>
      </c>
      <c r="C291" t="s">
        <v>280</v>
      </c>
      <c r="D291" t="s">
        <v>151</v>
      </c>
      <c r="E291" t="s">
        <v>152</v>
      </c>
      <c r="F291" t="s">
        <v>154</v>
      </c>
      <c r="G291" t="s">
        <v>220</v>
      </c>
      <c r="H291">
        <v>425.95574792252728</v>
      </c>
      <c r="I291">
        <v>31</v>
      </c>
      <c r="J291">
        <v>1495317.163616474</v>
      </c>
      <c r="K291">
        <v>39704.789363636359</v>
      </c>
      <c r="L291">
        <v>269157089.45096534</v>
      </c>
      <c r="M291">
        <v>5054376.2022727262</v>
      </c>
      <c r="N291">
        <v>2242975745.4247108</v>
      </c>
      <c r="O291">
        <v>120900000</v>
      </c>
      <c r="P291">
        <v>19.080455068181813</v>
      </c>
      <c r="Q291">
        <v>22354.991596066284</v>
      </c>
      <c r="R291">
        <v>269196794.24032897</v>
      </c>
      <c r="S291">
        <v>2368.9301216269837</v>
      </c>
      <c r="T291">
        <v>22374.072051134466</v>
      </c>
    </row>
    <row r="292" spans="1:20" x14ac:dyDescent="0.3">
      <c r="A292">
        <v>291</v>
      </c>
      <c r="B292" t="s">
        <v>141</v>
      </c>
      <c r="C292" t="s">
        <v>280</v>
      </c>
      <c r="D292" t="s">
        <v>151</v>
      </c>
      <c r="E292" t="s">
        <v>152</v>
      </c>
      <c r="F292" t="s">
        <v>154</v>
      </c>
      <c r="G292" t="s">
        <v>218</v>
      </c>
      <c r="H292">
        <v>425.95574792252728</v>
      </c>
      <c r="I292">
        <v>31</v>
      </c>
      <c r="J292">
        <v>1495317.163616474</v>
      </c>
      <c r="K292">
        <v>39704.789363636359</v>
      </c>
      <c r="L292">
        <v>269157089.45096534</v>
      </c>
      <c r="M292">
        <v>5054376.2022727262</v>
      </c>
      <c r="N292">
        <v>2242975745.4247108</v>
      </c>
      <c r="O292">
        <v>116132200</v>
      </c>
      <c r="P292">
        <v>19.080455068181813</v>
      </c>
      <c r="Q292">
        <v>22354.991596066284</v>
      </c>
      <c r="R292">
        <v>269196794.24032897</v>
      </c>
      <c r="S292">
        <v>2364.1623216269836</v>
      </c>
      <c r="T292">
        <v>22374.072051134466</v>
      </c>
    </row>
    <row r="293" spans="1:20" x14ac:dyDescent="0.3">
      <c r="A293">
        <v>292</v>
      </c>
      <c r="B293" t="s">
        <v>141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420.82707025790586</v>
      </c>
      <c r="I293">
        <v>60</v>
      </c>
      <c r="J293">
        <v>1484336.1192204424</v>
      </c>
      <c r="K293">
        <v>40523.569136363629</v>
      </c>
      <c r="L293">
        <v>267180501.45967966</v>
      </c>
      <c r="M293">
        <v>5081668.8613636354</v>
      </c>
      <c r="N293">
        <v>2226504178.8306637</v>
      </c>
      <c r="O293">
        <v>111840000</v>
      </c>
      <c r="P293">
        <v>18.807528477272726</v>
      </c>
      <c r="Q293">
        <v>22190.824982345614</v>
      </c>
      <c r="R293">
        <v>267221025.02881601</v>
      </c>
      <c r="S293">
        <v>2343.4258476920272</v>
      </c>
      <c r="T293">
        <v>22209.632510822885</v>
      </c>
    </row>
    <row r="294" spans="1:20" x14ac:dyDescent="0.3">
      <c r="A294">
        <v>293</v>
      </c>
      <c r="B294" t="s">
        <v>141</v>
      </c>
      <c r="C294" t="s">
        <v>280</v>
      </c>
      <c r="D294" t="s">
        <v>151</v>
      </c>
      <c r="E294" t="s">
        <v>152</v>
      </c>
      <c r="F294" t="s">
        <v>155</v>
      </c>
      <c r="G294" t="s">
        <v>220</v>
      </c>
      <c r="H294">
        <v>420.82707025790586</v>
      </c>
      <c r="I294">
        <v>30</v>
      </c>
      <c r="J294">
        <v>1484336.1192204424</v>
      </c>
      <c r="K294">
        <v>40523.569136363629</v>
      </c>
      <c r="L294">
        <v>267180501.45967966</v>
      </c>
      <c r="M294">
        <v>5081668.8613636354</v>
      </c>
      <c r="N294">
        <v>2226504178.8306637</v>
      </c>
      <c r="O294">
        <v>117000000</v>
      </c>
      <c r="P294">
        <v>18.807528477272726</v>
      </c>
      <c r="Q294">
        <v>22190.824982345614</v>
      </c>
      <c r="R294">
        <v>267221025.02881601</v>
      </c>
      <c r="S294">
        <v>2348.5858476920271</v>
      </c>
      <c r="T294">
        <v>22209.632510822885</v>
      </c>
    </row>
    <row r="295" spans="1:20" x14ac:dyDescent="0.3">
      <c r="A295">
        <v>294</v>
      </c>
      <c r="B295" t="s">
        <v>141</v>
      </c>
      <c r="C295" t="s">
        <v>280</v>
      </c>
      <c r="D295" t="s">
        <v>151</v>
      </c>
      <c r="E295" t="s">
        <v>152</v>
      </c>
      <c r="F295" t="s">
        <v>155</v>
      </c>
      <c r="G295" t="s">
        <v>218</v>
      </c>
      <c r="H295">
        <v>420.82707025790586</v>
      </c>
      <c r="I295">
        <v>30</v>
      </c>
      <c r="J295">
        <v>1484336.1192204424</v>
      </c>
      <c r="K295">
        <v>40523.569136363629</v>
      </c>
      <c r="L295">
        <v>267180501.45967966</v>
      </c>
      <c r="M295">
        <v>5081668.8613636354</v>
      </c>
      <c r="N295">
        <v>2226504178.8306637</v>
      </c>
      <c r="O295">
        <v>112386000</v>
      </c>
      <c r="P295">
        <v>18.807528477272726</v>
      </c>
      <c r="Q295">
        <v>22190.824982345614</v>
      </c>
      <c r="R295">
        <v>267221025.02881601</v>
      </c>
      <c r="S295">
        <v>2343.971847692027</v>
      </c>
      <c r="T295">
        <v>22209.632510822885</v>
      </c>
    </row>
    <row r="296" spans="1:20" x14ac:dyDescent="0.3">
      <c r="A296">
        <v>295</v>
      </c>
      <c r="B296" t="s">
        <v>141</v>
      </c>
      <c r="C296" t="s">
        <v>280</v>
      </c>
      <c r="D296" t="s">
        <v>151</v>
      </c>
      <c r="E296" t="s">
        <v>152</v>
      </c>
      <c r="F296" t="s">
        <v>280</v>
      </c>
      <c r="G296" t="s">
        <v>219</v>
      </c>
      <c r="H296">
        <v>428.55383711819633</v>
      </c>
      <c r="I296">
        <v>61</v>
      </c>
      <c r="J296">
        <v>1503147.5034540819</v>
      </c>
      <c r="K296">
        <v>41888.202090909079</v>
      </c>
      <c r="L296">
        <v>270566550.6217348</v>
      </c>
      <c r="M296">
        <v>5043459.1386363627</v>
      </c>
      <c r="N296">
        <v>2254721255.1811228</v>
      </c>
      <c r="O296">
        <v>113704000</v>
      </c>
      <c r="P296">
        <v>19.080455068181813</v>
      </c>
      <c r="Q296">
        <v>22472.055176638525</v>
      </c>
      <c r="R296">
        <v>270608438.82382572</v>
      </c>
      <c r="S296">
        <v>2373.4687143197593</v>
      </c>
      <c r="T296">
        <v>22491.135631706707</v>
      </c>
    </row>
    <row r="297" spans="1:20" x14ac:dyDescent="0.3">
      <c r="A297">
        <v>296</v>
      </c>
      <c r="B297" t="s">
        <v>141</v>
      </c>
      <c r="C297" t="s">
        <v>280</v>
      </c>
      <c r="D297" t="s">
        <v>151</v>
      </c>
      <c r="E297" t="s">
        <v>152</v>
      </c>
      <c r="F297" t="s">
        <v>280</v>
      </c>
      <c r="G297" t="s">
        <v>220</v>
      </c>
      <c r="H297">
        <v>428.55383711819633</v>
      </c>
      <c r="I297">
        <v>31</v>
      </c>
      <c r="J297">
        <v>1503147.5034540819</v>
      </c>
      <c r="K297">
        <v>41888.202090909079</v>
      </c>
      <c r="L297">
        <v>270566550.6217348</v>
      </c>
      <c r="M297">
        <v>5043459.1386363627</v>
      </c>
      <c r="N297">
        <v>2254721255.1811228</v>
      </c>
      <c r="O297">
        <v>120900000</v>
      </c>
      <c r="P297">
        <v>19.080455068181813</v>
      </c>
      <c r="Q297">
        <v>22472.055176638525</v>
      </c>
      <c r="R297">
        <v>270608438.82382572</v>
      </c>
      <c r="S297">
        <v>2380.6647143197592</v>
      </c>
      <c r="T297">
        <v>22491.135631706707</v>
      </c>
    </row>
    <row r="298" spans="1:20" x14ac:dyDescent="0.3">
      <c r="A298">
        <v>297</v>
      </c>
      <c r="B298" t="s">
        <v>141</v>
      </c>
      <c r="C298" t="s">
        <v>280</v>
      </c>
      <c r="D298" t="s">
        <v>151</v>
      </c>
      <c r="E298" t="s">
        <v>152</v>
      </c>
      <c r="F298" t="s">
        <v>280</v>
      </c>
      <c r="G298" t="s">
        <v>218</v>
      </c>
      <c r="H298">
        <v>428.55383711819633</v>
      </c>
      <c r="I298">
        <v>31</v>
      </c>
      <c r="J298">
        <v>1503147.5034540819</v>
      </c>
      <c r="K298">
        <v>41888.202090909079</v>
      </c>
      <c r="L298">
        <v>270566550.6217348</v>
      </c>
      <c r="M298">
        <v>5043459.1386363627</v>
      </c>
      <c r="N298">
        <v>2254721255.1811228</v>
      </c>
      <c r="O298">
        <v>116132200</v>
      </c>
      <c r="P298">
        <v>19.080455068181813</v>
      </c>
      <c r="Q298">
        <v>22472.055176638525</v>
      </c>
      <c r="R298">
        <v>270608438.82382572</v>
      </c>
      <c r="S298">
        <v>2375.8969143197592</v>
      </c>
      <c r="T298">
        <v>22491.135631706707</v>
      </c>
    </row>
    <row r="299" spans="1:20" x14ac:dyDescent="0.3">
      <c r="A299">
        <v>298</v>
      </c>
      <c r="B299" t="s">
        <v>141</v>
      </c>
      <c r="C299" t="s">
        <v>280</v>
      </c>
      <c r="D299" t="s">
        <v>151</v>
      </c>
      <c r="E299" t="s">
        <v>280</v>
      </c>
      <c r="F299" t="s">
        <v>154</v>
      </c>
      <c r="G299" t="s">
        <v>219</v>
      </c>
      <c r="H299">
        <v>447.79795382234533</v>
      </c>
      <c r="I299">
        <v>64</v>
      </c>
      <c r="J299">
        <v>1516460.4189274979</v>
      </c>
      <c r="K299">
        <v>50621.853000000003</v>
      </c>
      <c r="L299">
        <v>272962875.40694964</v>
      </c>
      <c r="M299">
        <v>6211584.9477272723</v>
      </c>
      <c r="N299">
        <v>2274690628.3912468</v>
      </c>
      <c r="O299">
        <v>119296000</v>
      </c>
      <c r="P299">
        <v>25.63069325</v>
      </c>
      <c r="Q299">
        <v>22671.083262966094</v>
      </c>
      <c r="R299">
        <v>273013497.25994962</v>
      </c>
      <c r="S299">
        <v>2400.1982133389738</v>
      </c>
      <c r="T299">
        <v>22696.713956216096</v>
      </c>
    </row>
    <row r="300" spans="1:20" x14ac:dyDescent="0.3">
      <c r="A300">
        <v>299</v>
      </c>
      <c r="B300" t="s">
        <v>141</v>
      </c>
      <c r="C300" t="s">
        <v>280</v>
      </c>
      <c r="D300" t="s">
        <v>151</v>
      </c>
      <c r="E300" t="s">
        <v>280</v>
      </c>
      <c r="F300" t="s">
        <v>154</v>
      </c>
      <c r="G300" t="s">
        <v>220</v>
      </c>
      <c r="H300">
        <v>447.79795382234533</v>
      </c>
      <c r="I300">
        <v>32</v>
      </c>
      <c r="J300">
        <v>1516460.4189274979</v>
      </c>
      <c r="K300">
        <v>50621.853000000003</v>
      </c>
      <c r="L300">
        <v>272962875.40694964</v>
      </c>
      <c r="M300">
        <v>6211584.9477272723</v>
      </c>
      <c r="N300">
        <v>2274690628.3912468</v>
      </c>
      <c r="O300">
        <v>124800000</v>
      </c>
      <c r="P300">
        <v>25.63069325</v>
      </c>
      <c r="Q300">
        <v>22671.083262966094</v>
      </c>
      <c r="R300">
        <v>273013497.25994962</v>
      </c>
      <c r="S300">
        <v>2405.7022133389742</v>
      </c>
      <c r="T300">
        <v>22696.713956216096</v>
      </c>
    </row>
    <row r="301" spans="1:20" x14ac:dyDescent="0.3">
      <c r="A301">
        <v>300</v>
      </c>
      <c r="B301" t="s">
        <v>141</v>
      </c>
      <c r="C301" t="s">
        <v>280</v>
      </c>
      <c r="D301" t="s">
        <v>151</v>
      </c>
      <c r="E301" t="s">
        <v>280</v>
      </c>
      <c r="F301" t="s">
        <v>154</v>
      </c>
      <c r="G301" t="s">
        <v>218</v>
      </c>
      <c r="H301">
        <v>447.79795382234533</v>
      </c>
      <c r="I301">
        <v>32</v>
      </c>
      <c r="J301">
        <v>1516460.4189274979</v>
      </c>
      <c r="K301">
        <v>50621.853000000003</v>
      </c>
      <c r="L301">
        <v>272962875.40694964</v>
      </c>
      <c r="M301">
        <v>6211584.9477272723</v>
      </c>
      <c r="N301">
        <v>2274690628.3912468</v>
      </c>
      <c r="O301">
        <v>119878400</v>
      </c>
      <c r="P301">
        <v>25.63069325</v>
      </c>
      <c r="Q301">
        <v>22671.083262966094</v>
      </c>
      <c r="R301">
        <v>273013497.25994962</v>
      </c>
      <c r="S301">
        <v>2400.780613338974</v>
      </c>
      <c r="T301">
        <v>22696.713956216096</v>
      </c>
    </row>
    <row r="302" spans="1:20" x14ac:dyDescent="0.3">
      <c r="A302">
        <v>301</v>
      </c>
      <c r="B302" t="s">
        <v>141</v>
      </c>
      <c r="C302" t="s">
        <v>280</v>
      </c>
      <c r="D302" t="s">
        <v>151</v>
      </c>
      <c r="E302" t="s">
        <v>280</v>
      </c>
      <c r="F302" t="s">
        <v>155</v>
      </c>
      <c r="G302" t="s">
        <v>219</v>
      </c>
      <c r="H302">
        <v>442.66927615772397</v>
      </c>
      <c r="I302">
        <v>63</v>
      </c>
      <c r="J302">
        <v>1505479.3745314665</v>
      </c>
      <c r="K302">
        <v>51440.632772727273</v>
      </c>
      <c r="L302">
        <v>270986287.41566396</v>
      </c>
      <c r="M302">
        <v>6238877.6068181815</v>
      </c>
      <c r="N302">
        <v>2258219061.7971997</v>
      </c>
      <c r="O302">
        <v>117432000</v>
      </c>
      <c r="P302">
        <v>25.35776665909091</v>
      </c>
      <c r="Q302">
        <v>22506.916649245421</v>
      </c>
      <c r="R302">
        <v>271037728.0484367</v>
      </c>
      <c r="S302">
        <v>2381.8899394040182</v>
      </c>
      <c r="T302">
        <v>22532.274415904511</v>
      </c>
    </row>
    <row r="303" spans="1:20" x14ac:dyDescent="0.3">
      <c r="A303">
        <v>302</v>
      </c>
      <c r="B303" t="s">
        <v>141</v>
      </c>
      <c r="C303" t="s">
        <v>280</v>
      </c>
      <c r="D303" t="s">
        <v>151</v>
      </c>
      <c r="E303" t="s">
        <v>280</v>
      </c>
      <c r="F303" t="s">
        <v>155</v>
      </c>
      <c r="G303" t="s">
        <v>220</v>
      </c>
      <c r="H303">
        <v>442.66927615772397</v>
      </c>
      <c r="I303">
        <v>32</v>
      </c>
      <c r="J303">
        <v>1505479.3745314665</v>
      </c>
      <c r="K303">
        <v>51440.632772727273</v>
      </c>
      <c r="L303">
        <v>270986287.41566396</v>
      </c>
      <c r="M303">
        <v>6238877.6068181815</v>
      </c>
      <c r="N303">
        <v>2258219061.7971997</v>
      </c>
      <c r="O303">
        <v>124800000</v>
      </c>
      <c r="P303">
        <v>25.35776665909091</v>
      </c>
      <c r="Q303">
        <v>22506.916649245421</v>
      </c>
      <c r="R303">
        <v>271037728.0484367</v>
      </c>
      <c r="S303">
        <v>2389.2579394040181</v>
      </c>
      <c r="T303">
        <v>22532.274415904511</v>
      </c>
    </row>
    <row r="304" spans="1:20" x14ac:dyDescent="0.3">
      <c r="A304">
        <v>303</v>
      </c>
      <c r="B304" t="s">
        <v>141</v>
      </c>
      <c r="C304" t="s">
        <v>280</v>
      </c>
      <c r="D304" t="s">
        <v>151</v>
      </c>
      <c r="E304" t="s">
        <v>280</v>
      </c>
      <c r="F304" t="s">
        <v>155</v>
      </c>
      <c r="G304" t="s">
        <v>218</v>
      </c>
      <c r="H304">
        <v>442.66927615772397</v>
      </c>
      <c r="I304">
        <v>32</v>
      </c>
      <c r="J304">
        <v>1505479.3745314665</v>
      </c>
      <c r="K304">
        <v>51440.632772727273</v>
      </c>
      <c r="L304">
        <v>270986287.41566396</v>
      </c>
      <c r="M304">
        <v>6238877.6068181815</v>
      </c>
      <c r="N304">
        <v>2258219061.7971997</v>
      </c>
      <c r="O304">
        <v>119878400</v>
      </c>
      <c r="P304">
        <v>25.35776665909091</v>
      </c>
      <c r="Q304">
        <v>22506.916649245421</v>
      </c>
      <c r="R304">
        <v>271037728.0484367</v>
      </c>
      <c r="S304">
        <v>2384.336339404018</v>
      </c>
      <c r="T304">
        <v>22532.274415904511</v>
      </c>
    </row>
    <row r="305" spans="1:20" x14ac:dyDescent="0.3">
      <c r="A305">
        <v>304</v>
      </c>
      <c r="B305" t="s">
        <v>141</v>
      </c>
      <c r="C305" t="s">
        <v>280</v>
      </c>
      <c r="D305" t="s">
        <v>151</v>
      </c>
      <c r="E305" t="s">
        <v>280</v>
      </c>
      <c r="F305" t="s">
        <v>280</v>
      </c>
      <c r="G305" t="s">
        <v>219</v>
      </c>
      <c r="H305">
        <v>450.39604301801438</v>
      </c>
      <c r="I305">
        <v>65</v>
      </c>
      <c r="J305">
        <v>1524290.7587651063</v>
      </c>
      <c r="K305">
        <v>52805.265727272723</v>
      </c>
      <c r="L305">
        <v>274372336.57771915</v>
      </c>
      <c r="M305">
        <v>6200667.8840909088</v>
      </c>
      <c r="N305">
        <v>2286436138.1476593</v>
      </c>
      <c r="O305">
        <v>121160000</v>
      </c>
      <c r="P305">
        <v>25.63069325</v>
      </c>
      <c r="Q305">
        <v>22788.146843538336</v>
      </c>
      <c r="R305">
        <v>274425141.84344643</v>
      </c>
      <c r="S305">
        <v>2413.7968060317503</v>
      </c>
      <c r="T305">
        <v>22813.777536788337</v>
      </c>
    </row>
    <row r="306" spans="1:20" x14ac:dyDescent="0.3">
      <c r="A306">
        <v>305</v>
      </c>
      <c r="B306" t="s">
        <v>141</v>
      </c>
      <c r="C306" t="s">
        <v>280</v>
      </c>
      <c r="D306" t="s">
        <v>151</v>
      </c>
      <c r="E306" t="s">
        <v>280</v>
      </c>
      <c r="F306" t="s">
        <v>280</v>
      </c>
      <c r="G306" t="s">
        <v>220</v>
      </c>
      <c r="H306">
        <v>450.39604301801438</v>
      </c>
      <c r="I306">
        <v>33</v>
      </c>
      <c r="J306">
        <v>1524290.7587651063</v>
      </c>
      <c r="K306">
        <v>52805.265727272723</v>
      </c>
      <c r="L306">
        <v>274372336.57771915</v>
      </c>
      <c r="M306">
        <v>6200667.8840909088</v>
      </c>
      <c r="N306">
        <v>2286436138.1476593</v>
      </c>
      <c r="O306">
        <v>128700000</v>
      </c>
      <c r="P306">
        <v>25.63069325</v>
      </c>
      <c r="Q306">
        <v>22788.146843538336</v>
      </c>
      <c r="R306">
        <v>274425141.84344643</v>
      </c>
      <c r="S306">
        <v>2421.3368060317503</v>
      </c>
      <c r="T306">
        <v>22813.777536788337</v>
      </c>
    </row>
    <row r="307" spans="1:20" x14ac:dyDescent="0.3">
      <c r="A307">
        <v>306</v>
      </c>
      <c r="B307" t="s">
        <v>141</v>
      </c>
      <c r="C307" t="s">
        <v>280</v>
      </c>
      <c r="D307" t="s">
        <v>151</v>
      </c>
      <c r="E307" t="s">
        <v>280</v>
      </c>
      <c r="F307" t="s">
        <v>280</v>
      </c>
      <c r="G307" t="s">
        <v>218</v>
      </c>
      <c r="H307">
        <v>450.39604301801438</v>
      </c>
      <c r="I307">
        <v>33</v>
      </c>
      <c r="J307">
        <v>1524290.7587651063</v>
      </c>
      <c r="K307">
        <v>52805.265727272723</v>
      </c>
      <c r="L307">
        <v>274372336.57771915</v>
      </c>
      <c r="M307">
        <v>6200667.8840909088</v>
      </c>
      <c r="N307">
        <v>2286436138.1476593</v>
      </c>
      <c r="O307">
        <v>123624600</v>
      </c>
      <c r="P307">
        <v>25.63069325</v>
      </c>
      <c r="Q307">
        <v>22788.146843538336</v>
      </c>
      <c r="R307">
        <v>274425141.84344643</v>
      </c>
      <c r="S307">
        <v>2416.2614060317501</v>
      </c>
      <c r="T307">
        <v>22813.777536788337</v>
      </c>
    </row>
    <row r="308" spans="1:20" x14ac:dyDescent="0.3">
      <c r="A308">
        <v>307</v>
      </c>
      <c r="B308" t="s">
        <v>141</v>
      </c>
      <c r="C308" t="s">
        <v>280</v>
      </c>
      <c r="D308" t="s">
        <v>280</v>
      </c>
      <c r="E308" t="s">
        <v>152</v>
      </c>
      <c r="F308" t="s">
        <v>154</v>
      </c>
      <c r="G308" t="s">
        <v>219</v>
      </c>
      <c r="H308">
        <v>426.42021026093721</v>
      </c>
      <c r="I308">
        <v>61</v>
      </c>
      <c r="J308">
        <v>1495766.7631600546</v>
      </c>
      <c r="K308">
        <v>39704.789363636359</v>
      </c>
      <c r="L308">
        <v>269238017.36880988</v>
      </c>
      <c r="M308">
        <v>5058981.2772727264</v>
      </c>
      <c r="N308">
        <v>2243650144.7400818</v>
      </c>
      <c r="O308">
        <v>113704000</v>
      </c>
      <c r="P308">
        <v>19.071244918181815</v>
      </c>
      <c r="Q308">
        <v>22361.713109242817</v>
      </c>
      <c r="R308">
        <v>269277722.1581735</v>
      </c>
      <c r="S308">
        <v>2362.4131260173544</v>
      </c>
      <c r="T308">
        <v>22380.784354160998</v>
      </c>
    </row>
    <row r="309" spans="1:20" x14ac:dyDescent="0.3">
      <c r="A309">
        <v>308</v>
      </c>
      <c r="B309" t="s">
        <v>141</v>
      </c>
      <c r="C309" t="s">
        <v>280</v>
      </c>
      <c r="D309" t="s">
        <v>280</v>
      </c>
      <c r="E309" t="s">
        <v>152</v>
      </c>
      <c r="F309" t="s">
        <v>154</v>
      </c>
      <c r="G309" t="s">
        <v>220</v>
      </c>
      <c r="H309">
        <v>426.42021026093721</v>
      </c>
      <c r="I309">
        <v>31</v>
      </c>
      <c r="J309">
        <v>1495766.7631600546</v>
      </c>
      <c r="K309">
        <v>39704.789363636359</v>
      </c>
      <c r="L309">
        <v>269238017.36880988</v>
      </c>
      <c r="M309">
        <v>5058981.2772727264</v>
      </c>
      <c r="N309">
        <v>2243650144.7400818</v>
      </c>
      <c r="O309">
        <v>120900000</v>
      </c>
      <c r="P309">
        <v>19.071244918181815</v>
      </c>
      <c r="Q309">
        <v>22361.713109242817</v>
      </c>
      <c r="R309">
        <v>269277722.1581735</v>
      </c>
      <c r="S309">
        <v>2369.6091260173544</v>
      </c>
      <c r="T309">
        <v>22380.784354160998</v>
      </c>
    </row>
    <row r="310" spans="1:20" x14ac:dyDescent="0.3">
      <c r="A310">
        <v>309</v>
      </c>
      <c r="B310" t="s">
        <v>141</v>
      </c>
      <c r="C310" t="s">
        <v>280</v>
      </c>
      <c r="D310" t="s">
        <v>280</v>
      </c>
      <c r="E310" t="s">
        <v>152</v>
      </c>
      <c r="F310" t="s">
        <v>154</v>
      </c>
      <c r="G310" t="s">
        <v>218</v>
      </c>
      <c r="H310">
        <v>426.42021026093721</v>
      </c>
      <c r="I310">
        <v>31</v>
      </c>
      <c r="J310">
        <v>1495766.7631600546</v>
      </c>
      <c r="K310">
        <v>39704.789363636359</v>
      </c>
      <c r="L310">
        <v>269238017.36880988</v>
      </c>
      <c r="M310">
        <v>5058981.2772727264</v>
      </c>
      <c r="N310">
        <v>2243650144.7400818</v>
      </c>
      <c r="O310">
        <v>116132200</v>
      </c>
      <c r="P310">
        <v>19.071244918181815</v>
      </c>
      <c r="Q310">
        <v>22361.713109242817</v>
      </c>
      <c r="R310">
        <v>269277722.1581735</v>
      </c>
      <c r="S310">
        <v>2364.8413260173543</v>
      </c>
      <c r="T310">
        <v>22380.784354160998</v>
      </c>
    </row>
    <row r="311" spans="1:20" x14ac:dyDescent="0.3">
      <c r="A311">
        <v>310</v>
      </c>
      <c r="B311" t="s">
        <v>141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421.29153259631585</v>
      </c>
      <c r="I311">
        <v>60</v>
      </c>
      <c r="J311">
        <v>1484785.7187640234</v>
      </c>
      <c r="K311">
        <v>40523.569136363629</v>
      </c>
      <c r="L311">
        <v>267261429.37752423</v>
      </c>
      <c r="M311">
        <v>5086273.9363636356</v>
      </c>
      <c r="N311">
        <v>2227178578.1460352</v>
      </c>
      <c r="O311">
        <v>111840000</v>
      </c>
      <c r="P311">
        <v>18.798318327272725</v>
      </c>
      <c r="Q311">
        <v>22197.546495522151</v>
      </c>
      <c r="R311">
        <v>267301952.94666058</v>
      </c>
      <c r="S311">
        <v>2344.1048520823988</v>
      </c>
      <c r="T311">
        <v>22216.344813849424</v>
      </c>
    </row>
    <row r="312" spans="1:20" x14ac:dyDescent="0.3">
      <c r="A312">
        <v>311</v>
      </c>
      <c r="B312" t="s">
        <v>141</v>
      </c>
      <c r="C312" t="s">
        <v>280</v>
      </c>
      <c r="D312" t="s">
        <v>280</v>
      </c>
      <c r="E312" t="s">
        <v>152</v>
      </c>
      <c r="F312" t="s">
        <v>155</v>
      </c>
      <c r="G312" t="s">
        <v>220</v>
      </c>
      <c r="H312">
        <v>421.29153259631585</v>
      </c>
      <c r="I312">
        <v>30</v>
      </c>
      <c r="J312">
        <v>1484785.7187640234</v>
      </c>
      <c r="K312">
        <v>40523.569136363629</v>
      </c>
      <c r="L312">
        <v>267261429.37752423</v>
      </c>
      <c r="M312">
        <v>5086273.9363636356</v>
      </c>
      <c r="N312">
        <v>2227178578.1460352</v>
      </c>
      <c r="O312">
        <v>117000000</v>
      </c>
      <c r="P312">
        <v>18.798318327272725</v>
      </c>
      <c r="Q312">
        <v>22197.546495522151</v>
      </c>
      <c r="R312">
        <v>267301952.94666058</v>
      </c>
      <c r="S312">
        <v>2349.2648520823991</v>
      </c>
      <c r="T312">
        <v>22216.344813849424</v>
      </c>
    </row>
    <row r="313" spans="1:20" x14ac:dyDescent="0.3">
      <c r="A313">
        <v>312</v>
      </c>
      <c r="B313" t="s">
        <v>141</v>
      </c>
      <c r="C313" t="s">
        <v>280</v>
      </c>
      <c r="D313" t="s">
        <v>280</v>
      </c>
      <c r="E313" t="s">
        <v>152</v>
      </c>
      <c r="F313" t="s">
        <v>155</v>
      </c>
      <c r="G313" t="s">
        <v>218</v>
      </c>
      <c r="H313">
        <v>421.29153259631585</v>
      </c>
      <c r="I313">
        <v>30</v>
      </c>
      <c r="J313">
        <v>1484785.7187640234</v>
      </c>
      <c r="K313">
        <v>40523.569136363629</v>
      </c>
      <c r="L313">
        <v>267261429.37752423</v>
      </c>
      <c r="M313">
        <v>5086273.9363636356</v>
      </c>
      <c r="N313">
        <v>2227178578.1460352</v>
      </c>
      <c r="O313">
        <v>112386000</v>
      </c>
      <c r="P313">
        <v>18.798318327272725</v>
      </c>
      <c r="Q313">
        <v>22197.546495522151</v>
      </c>
      <c r="R313">
        <v>267301952.94666058</v>
      </c>
      <c r="S313">
        <v>2344.6508520823991</v>
      </c>
      <c r="T313">
        <v>22216.344813849424</v>
      </c>
    </row>
    <row r="314" spans="1:20" x14ac:dyDescent="0.3">
      <c r="A314">
        <v>313</v>
      </c>
      <c r="B314" t="s">
        <v>141</v>
      </c>
      <c r="C314" t="s">
        <v>280</v>
      </c>
      <c r="D314" t="s">
        <v>280</v>
      </c>
      <c r="E314" t="s">
        <v>152</v>
      </c>
      <c r="F314" t="s">
        <v>280</v>
      </c>
      <c r="G314" t="s">
        <v>219</v>
      </c>
      <c r="H314">
        <v>429.01829945660626</v>
      </c>
      <c r="I314">
        <v>61</v>
      </c>
      <c r="J314">
        <v>1503597.102997663</v>
      </c>
      <c r="K314">
        <v>41888.202090909079</v>
      </c>
      <c r="L314">
        <v>270647478.53957933</v>
      </c>
      <c r="M314">
        <v>5048064.2136363629</v>
      </c>
      <c r="N314">
        <v>2255395654.4964943</v>
      </c>
      <c r="O314">
        <v>113704000</v>
      </c>
      <c r="P314">
        <v>19.071244918181815</v>
      </c>
      <c r="Q314">
        <v>22478.776689815062</v>
      </c>
      <c r="R314">
        <v>270689366.74167025</v>
      </c>
      <c r="S314">
        <v>2374.1477187101309</v>
      </c>
      <c r="T314">
        <v>22497.847934733243</v>
      </c>
    </row>
    <row r="315" spans="1:20" x14ac:dyDescent="0.3">
      <c r="A315">
        <v>314</v>
      </c>
      <c r="B315" t="s">
        <v>141</v>
      </c>
      <c r="C315" t="s">
        <v>280</v>
      </c>
      <c r="D315" t="s">
        <v>280</v>
      </c>
      <c r="E315" t="s">
        <v>152</v>
      </c>
      <c r="F315" t="s">
        <v>280</v>
      </c>
      <c r="G315" t="s">
        <v>220</v>
      </c>
      <c r="H315">
        <v>429.01829945660626</v>
      </c>
      <c r="I315">
        <v>31</v>
      </c>
      <c r="J315">
        <v>1503597.102997663</v>
      </c>
      <c r="K315">
        <v>41888.202090909079</v>
      </c>
      <c r="L315">
        <v>270647478.53957933</v>
      </c>
      <c r="M315">
        <v>5048064.2136363629</v>
      </c>
      <c r="N315">
        <v>2255395654.4964943</v>
      </c>
      <c r="O315">
        <v>120900000</v>
      </c>
      <c r="P315">
        <v>19.071244918181815</v>
      </c>
      <c r="Q315">
        <v>22478.776689815062</v>
      </c>
      <c r="R315">
        <v>270689366.74167025</v>
      </c>
      <c r="S315">
        <v>2381.3437187101308</v>
      </c>
      <c r="T315">
        <v>22497.847934733243</v>
      </c>
    </row>
    <row r="316" spans="1:20" x14ac:dyDescent="0.3">
      <c r="A316">
        <v>315</v>
      </c>
      <c r="B316" t="s">
        <v>141</v>
      </c>
      <c r="C316" t="s">
        <v>280</v>
      </c>
      <c r="D316" t="s">
        <v>280</v>
      </c>
      <c r="E316" t="s">
        <v>152</v>
      </c>
      <c r="F316" t="s">
        <v>280</v>
      </c>
      <c r="G316" t="s">
        <v>218</v>
      </c>
      <c r="H316">
        <v>429.01829945660626</v>
      </c>
      <c r="I316">
        <v>31</v>
      </c>
      <c r="J316">
        <v>1503597.102997663</v>
      </c>
      <c r="K316">
        <v>41888.202090909079</v>
      </c>
      <c r="L316">
        <v>270647478.53957933</v>
      </c>
      <c r="M316">
        <v>5048064.2136363629</v>
      </c>
      <c r="N316">
        <v>2255395654.4964943</v>
      </c>
      <c r="O316">
        <v>116132200</v>
      </c>
      <c r="P316">
        <v>19.071244918181815</v>
      </c>
      <c r="Q316">
        <v>22478.776689815062</v>
      </c>
      <c r="R316">
        <v>270689366.74167025</v>
      </c>
      <c r="S316">
        <v>2376.5759187101307</v>
      </c>
      <c r="T316">
        <v>22497.847934733243</v>
      </c>
    </row>
    <row r="317" spans="1:20" x14ac:dyDescent="0.3">
      <c r="A317">
        <v>316</v>
      </c>
      <c r="B317" t="s">
        <v>141</v>
      </c>
      <c r="C317" t="s">
        <v>280</v>
      </c>
      <c r="D317" t="s">
        <v>280</v>
      </c>
      <c r="E317" t="s">
        <v>280</v>
      </c>
      <c r="F317" t="s">
        <v>154</v>
      </c>
      <c r="G317" t="s">
        <v>219</v>
      </c>
      <c r="H317">
        <v>448.26241616075532</v>
      </c>
      <c r="I317">
        <v>64</v>
      </c>
      <c r="J317">
        <v>1516910.0184710789</v>
      </c>
      <c r="K317">
        <v>50621.853000000003</v>
      </c>
      <c r="L317">
        <v>273043803.32479423</v>
      </c>
      <c r="M317">
        <v>6216190.0227272725</v>
      </c>
      <c r="N317">
        <v>2275365027.7066183</v>
      </c>
      <c r="O317">
        <v>119296000</v>
      </c>
      <c r="P317">
        <v>25.621483100000003</v>
      </c>
      <c r="Q317">
        <v>22677.804776142628</v>
      </c>
      <c r="R317">
        <v>273094425.17779422</v>
      </c>
      <c r="S317">
        <v>2400.8772177293458</v>
      </c>
      <c r="T317">
        <v>22703.426259242628</v>
      </c>
    </row>
    <row r="318" spans="1:20" x14ac:dyDescent="0.3">
      <c r="A318">
        <v>317</v>
      </c>
      <c r="B318" t="s">
        <v>141</v>
      </c>
      <c r="C318" t="s">
        <v>280</v>
      </c>
      <c r="D318" t="s">
        <v>280</v>
      </c>
      <c r="E318" t="s">
        <v>280</v>
      </c>
      <c r="F318" t="s">
        <v>154</v>
      </c>
      <c r="G318" t="s">
        <v>220</v>
      </c>
      <c r="H318">
        <v>448.26241616075532</v>
      </c>
      <c r="I318">
        <v>32</v>
      </c>
      <c r="J318">
        <v>1516910.0184710789</v>
      </c>
      <c r="K318">
        <v>50621.853000000003</v>
      </c>
      <c r="L318">
        <v>273043803.32479423</v>
      </c>
      <c r="M318">
        <v>6216190.0227272725</v>
      </c>
      <c r="N318">
        <v>2275365027.7066183</v>
      </c>
      <c r="O318">
        <v>124800000</v>
      </c>
      <c r="P318">
        <v>25.621483100000003</v>
      </c>
      <c r="Q318">
        <v>22677.804776142628</v>
      </c>
      <c r="R318">
        <v>273094425.17779422</v>
      </c>
      <c r="S318">
        <v>2406.3812177293457</v>
      </c>
      <c r="T318">
        <v>22703.426259242628</v>
      </c>
    </row>
    <row r="319" spans="1:20" x14ac:dyDescent="0.3">
      <c r="A319">
        <v>318</v>
      </c>
      <c r="B319" t="s">
        <v>141</v>
      </c>
      <c r="C319" t="s">
        <v>280</v>
      </c>
      <c r="D319" t="s">
        <v>280</v>
      </c>
      <c r="E319" t="s">
        <v>280</v>
      </c>
      <c r="F319" t="s">
        <v>154</v>
      </c>
      <c r="G319" t="s">
        <v>218</v>
      </c>
      <c r="H319">
        <v>448.26241616075532</v>
      </c>
      <c r="I319">
        <v>32</v>
      </c>
      <c r="J319">
        <v>1516910.0184710789</v>
      </c>
      <c r="K319">
        <v>50621.853000000003</v>
      </c>
      <c r="L319">
        <v>273043803.32479423</v>
      </c>
      <c r="M319">
        <v>6216190.0227272725</v>
      </c>
      <c r="N319">
        <v>2275365027.7066183</v>
      </c>
      <c r="O319">
        <v>119878400</v>
      </c>
      <c r="P319">
        <v>25.621483100000003</v>
      </c>
      <c r="Q319">
        <v>22677.804776142628</v>
      </c>
      <c r="R319">
        <v>273094425.17779422</v>
      </c>
      <c r="S319">
        <v>2401.4596177293456</v>
      </c>
      <c r="T319">
        <v>22703.426259242628</v>
      </c>
    </row>
    <row r="320" spans="1:20" x14ac:dyDescent="0.3">
      <c r="A320">
        <v>319</v>
      </c>
      <c r="B320" t="s">
        <v>141</v>
      </c>
      <c r="C320" t="s">
        <v>280</v>
      </c>
      <c r="D320" t="s">
        <v>280</v>
      </c>
      <c r="E320" t="s">
        <v>280</v>
      </c>
      <c r="F320" t="s">
        <v>155</v>
      </c>
      <c r="G320" t="s">
        <v>219</v>
      </c>
      <c r="H320">
        <v>443.13373849613396</v>
      </c>
      <c r="I320">
        <v>63</v>
      </c>
      <c r="J320">
        <v>1505928.9740750475</v>
      </c>
      <c r="K320">
        <v>51440.632772727273</v>
      </c>
      <c r="L320">
        <v>271067215.33350861</v>
      </c>
      <c r="M320">
        <v>6243482.6818181816</v>
      </c>
      <c r="N320">
        <v>2258893461.1125717</v>
      </c>
      <c r="O320">
        <v>117432000</v>
      </c>
      <c r="P320">
        <v>25.348556509090912</v>
      </c>
      <c r="Q320">
        <v>22513.638162421961</v>
      </c>
      <c r="R320">
        <v>271118655.96628135</v>
      </c>
      <c r="S320">
        <v>2382.5689437943897</v>
      </c>
      <c r="T320">
        <v>22538.986718931053</v>
      </c>
    </row>
    <row r="321" spans="1:20" x14ac:dyDescent="0.3">
      <c r="A321">
        <v>320</v>
      </c>
      <c r="B321" t="s">
        <v>141</v>
      </c>
      <c r="C321" t="s">
        <v>280</v>
      </c>
      <c r="D321" t="s">
        <v>280</v>
      </c>
      <c r="E321" t="s">
        <v>280</v>
      </c>
      <c r="F321" t="s">
        <v>155</v>
      </c>
      <c r="G321" t="s">
        <v>220</v>
      </c>
      <c r="H321">
        <v>443.13373849613396</v>
      </c>
      <c r="I321">
        <v>32</v>
      </c>
      <c r="J321">
        <v>1505928.9740750475</v>
      </c>
      <c r="K321">
        <v>51440.632772727273</v>
      </c>
      <c r="L321">
        <v>271067215.33350861</v>
      </c>
      <c r="M321">
        <v>6243482.6818181816</v>
      </c>
      <c r="N321">
        <v>2258893461.1125717</v>
      </c>
      <c r="O321">
        <v>124800000</v>
      </c>
      <c r="P321">
        <v>25.348556509090912</v>
      </c>
      <c r="Q321">
        <v>22513.638162421961</v>
      </c>
      <c r="R321">
        <v>271118655.96628135</v>
      </c>
      <c r="S321">
        <v>2389.9369437943897</v>
      </c>
      <c r="T321">
        <v>22538.986718931053</v>
      </c>
    </row>
    <row r="322" spans="1:20" x14ac:dyDescent="0.3">
      <c r="A322">
        <v>321</v>
      </c>
      <c r="B322" t="s">
        <v>141</v>
      </c>
      <c r="C322" t="s">
        <v>280</v>
      </c>
      <c r="D322" t="s">
        <v>280</v>
      </c>
      <c r="E322" t="s">
        <v>280</v>
      </c>
      <c r="F322" t="s">
        <v>155</v>
      </c>
      <c r="G322" t="s">
        <v>218</v>
      </c>
      <c r="H322">
        <v>443.13373849613396</v>
      </c>
      <c r="I322">
        <v>32</v>
      </c>
      <c r="J322">
        <v>1505928.9740750475</v>
      </c>
      <c r="K322">
        <v>51440.632772727273</v>
      </c>
      <c r="L322">
        <v>271067215.33350861</v>
      </c>
      <c r="M322">
        <v>6243482.6818181816</v>
      </c>
      <c r="N322">
        <v>2258893461.1125717</v>
      </c>
      <c r="O322">
        <v>119878400</v>
      </c>
      <c r="P322">
        <v>25.348556509090912</v>
      </c>
      <c r="Q322">
        <v>22513.638162421961</v>
      </c>
      <c r="R322">
        <v>271118655.96628135</v>
      </c>
      <c r="S322">
        <v>2385.0153437943895</v>
      </c>
      <c r="T322">
        <v>22538.986718931053</v>
      </c>
    </row>
    <row r="323" spans="1:20" x14ac:dyDescent="0.3">
      <c r="A323">
        <v>322</v>
      </c>
      <c r="B323" t="s">
        <v>141</v>
      </c>
      <c r="C323" t="s">
        <v>280</v>
      </c>
      <c r="D323" t="s">
        <v>280</v>
      </c>
      <c r="E323" t="s">
        <v>280</v>
      </c>
      <c r="F323" t="s">
        <v>280</v>
      </c>
      <c r="G323" t="s">
        <v>219</v>
      </c>
      <c r="H323">
        <v>450.86050535642448</v>
      </c>
      <c r="I323">
        <v>65</v>
      </c>
      <c r="J323">
        <v>1524740.3583086869</v>
      </c>
      <c r="K323">
        <v>52805.265727272723</v>
      </c>
      <c r="L323">
        <v>274453264.49556363</v>
      </c>
      <c r="M323">
        <v>6205272.959090909</v>
      </c>
      <c r="N323">
        <v>2287110537.4630303</v>
      </c>
      <c r="O323">
        <v>121160000</v>
      </c>
      <c r="P323">
        <v>25.621483100000003</v>
      </c>
      <c r="Q323">
        <v>22794.868356714866</v>
      </c>
      <c r="R323">
        <v>274506069.76129091</v>
      </c>
      <c r="S323">
        <v>2414.475810422121</v>
      </c>
      <c r="T323">
        <v>22820.489839814865</v>
      </c>
    </row>
    <row r="324" spans="1:20" x14ac:dyDescent="0.3">
      <c r="A324">
        <v>323</v>
      </c>
      <c r="B324" t="s">
        <v>141</v>
      </c>
      <c r="C324" t="s">
        <v>280</v>
      </c>
      <c r="D324" t="s">
        <v>280</v>
      </c>
      <c r="E324" t="s">
        <v>280</v>
      </c>
      <c r="F324" t="s">
        <v>280</v>
      </c>
      <c r="G324" t="s">
        <v>220</v>
      </c>
      <c r="H324">
        <v>450.86050535642448</v>
      </c>
      <c r="I324">
        <v>33</v>
      </c>
      <c r="J324">
        <v>1524740.3583086869</v>
      </c>
      <c r="K324">
        <v>52805.265727272723</v>
      </c>
      <c r="L324">
        <v>274453264.49556363</v>
      </c>
      <c r="M324">
        <v>6205272.959090909</v>
      </c>
      <c r="N324">
        <v>2287110537.4630303</v>
      </c>
      <c r="O324">
        <v>128700000</v>
      </c>
      <c r="P324">
        <v>25.621483100000003</v>
      </c>
      <c r="Q324">
        <v>22794.868356714866</v>
      </c>
      <c r="R324">
        <v>274506069.76129091</v>
      </c>
      <c r="S324">
        <v>2422.0158104221209</v>
      </c>
      <c r="T324">
        <v>22820.489839814865</v>
      </c>
    </row>
    <row r="325" spans="1:20" x14ac:dyDescent="0.3">
      <c r="A325">
        <v>324</v>
      </c>
      <c r="B325" t="s">
        <v>141</v>
      </c>
      <c r="C325" t="s">
        <v>280</v>
      </c>
      <c r="D325" t="s">
        <v>280</v>
      </c>
      <c r="E325" t="s">
        <v>280</v>
      </c>
      <c r="F325" t="s">
        <v>280</v>
      </c>
      <c r="G325" t="s">
        <v>218</v>
      </c>
      <c r="H325">
        <v>450.86050535642448</v>
      </c>
      <c r="I325">
        <v>33</v>
      </c>
      <c r="J325">
        <v>1524740.3583086869</v>
      </c>
      <c r="K325">
        <v>52805.265727272723</v>
      </c>
      <c r="L325">
        <v>274453264.49556363</v>
      </c>
      <c r="M325">
        <v>6205272.959090909</v>
      </c>
      <c r="N325">
        <v>2287110537.4630303</v>
      </c>
      <c r="O325">
        <v>123624600</v>
      </c>
      <c r="P325">
        <v>25.621483100000003</v>
      </c>
      <c r="Q325">
        <v>22794.868356714866</v>
      </c>
      <c r="R325">
        <v>274506069.76129091</v>
      </c>
      <c r="S325">
        <v>2416.9404104221212</v>
      </c>
      <c r="T325">
        <v>22820.489839814865</v>
      </c>
    </row>
    <row r="326" spans="1:20" x14ac:dyDescent="0.3">
      <c r="A326">
        <v>325</v>
      </c>
      <c r="B326" t="s">
        <v>142</v>
      </c>
      <c r="C326" t="s">
        <v>147</v>
      </c>
      <c r="D326" t="s">
        <v>151</v>
      </c>
      <c r="E326" t="s">
        <v>152</v>
      </c>
      <c r="F326" t="s">
        <v>154</v>
      </c>
      <c r="G326" t="s">
        <v>219</v>
      </c>
      <c r="H326">
        <v>404.64020514841485</v>
      </c>
      <c r="I326">
        <v>58</v>
      </c>
      <c r="J326">
        <v>1449457.8371199614</v>
      </c>
      <c r="K326">
        <v>37908.09056363636</v>
      </c>
      <c r="L326">
        <v>260902410.68159306</v>
      </c>
      <c r="M326">
        <v>5756377.1022727257</v>
      </c>
      <c r="N326">
        <v>2174186755.6799421</v>
      </c>
      <c r="O326">
        <v>108112000</v>
      </c>
      <c r="P326">
        <v>23.473981468181812</v>
      </c>
      <c r="Q326">
        <v>21669.394664943422</v>
      </c>
      <c r="R326">
        <v>260940318.77215669</v>
      </c>
      <c r="S326">
        <v>2288.0551327822145</v>
      </c>
      <c r="T326">
        <v>21692.868646411604</v>
      </c>
    </row>
    <row r="327" spans="1:20" x14ac:dyDescent="0.3">
      <c r="A327">
        <v>326</v>
      </c>
      <c r="B327" t="s">
        <v>142</v>
      </c>
      <c r="C327" t="s">
        <v>147</v>
      </c>
      <c r="D327" t="s">
        <v>151</v>
      </c>
      <c r="E327" t="s">
        <v>152</v>
      </c>
      <c r="F327" t="s">
        <v>154</v>
      </c>
      <c r="G327" t="s">
        <v>220</v>
      </c>
      <c r="H327">
        <v>404.64020514841485</v>
      </c>
      <c r="I327">
        <v>29</v>
      </c>
      <c r="J327">
        <v>1449457.8371199614</v>
      </c>
      <c r="K327">
        <v>37908.09056363636</v>
      </c>
      <c r="L327">
        <v>260902410.68159306</v>
      </c>
      <c r="M327">
        <v>5756377.1022727257</v>
      </c>
      <c r="N327">
        <v>2174186755.6799421</v>
      </c>
      <c r="O327">
        <v>113100000</v>
      </c>
      <c r="P327">
        <v>23.473981468181812</v>
      </c>
      <c r="Q327">
        <v>21669.394664943422</v>
      </c>
      <c r="R327">
        <v>260940318.77215669</v>
      </c>
      <c r="S327">
        <v>2293.0431327822148</v>
      </c>
      <c r="T327">
        <v>21692.868646411604</v>
      </c>
    </row>
    <row r="328" spans="1:20" x14ac:dyDescent="0.3">
      <c r="A328">
        <v>327</v>
      </c>
      <c r="B328" t="s">
        <v>142</v>
      </c>
      <c r="C328" t="s">
        <v>147</v>
      </c>
      <c r="D328" t="s">
        <v>151</v>
      </c>
      <c r="E328" t="s">
        <v>152</v>
      </c>
      <c r="F328" t="s">
        <v>154</v>
      </c>
      <c r="G328" t="s">
        <v>218</v>
      </c>
      <c r="H328">
        <v>404.64020514841485</v>
      </c>
      <c r="I328">
        <v>29</v>
      </c>
      <c r="J328">
        <v>1449457.8371199614</v>
      </c>
      <c r="K328">
        <v>37908.09056363636</v>
      </c>
      <c r="L328">
        <v>260902410.68159306</v>
      </c>
      <c r="M328">
        <v>5756377.1022727257</v>
      </c>
      <c r="N328">
        <v>2174186755.6799421</v>
      </c>
      <c r="O328">
        <v>108639800</v>
      </c>
      <c r="P328">
        <v>23.473981468181812</v>
      </c>
      <c r="Q328">
        <v>21669.394664943422</v>
      </c>
      <c r="R328">
        <v>260940318.77215669</v>
      </c>
      <c r="S328">
        <v>2288.5829327822148</v>
      </c>
      <c r="T328">
        <v>21692.868646411604</v>
      </c>
    </row>
    <row r="329" spans="1:20" x14ac:dyDescent="0.3">
      <c r="A329">
        <v>328</v>
      </c>
      <c r="B329" t="s">
        <v>142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399.51152748379343</v>
      </c>
      <c r="I329">
        <v>57</v>
      </c>
      <c r="J329">
        <v>1438476.79272393</v>
      </c>
      <c r="K329">
        <v>38726.87033636363</v>
      </c>
      <c r="L329">
        <v>258925822.69030738</v>
      </c>
      <c r="M329">
        <v>5783669.7613636348</v>
      </c>
      <c r="N329">
        <v>2157715189.0858946</v>
      </c>
      <c r="O329">
        <v>106248000</v>
      </c>
      <c r="P329">
        <v>23.201054877272725</v>
      </c>
      <c r="Q329">
        <v>21505.228051222748</v>
      </c>
      <c r="R329">
        <v>258964549.56064373</v>
      </c>
      <c r="S329">
        <v>2269.746858847258</v>
      </c>
      <c r="T329">
        <v>21528.429106100022</v>
      </c>
    </row>
    <row r="330" spans="1:20" x14ac:dyDescent="0.3">
      <c r="A330">
        <v>329</v>
      </c>
      <c r="B330" t="s">
        <v>142</v>
      </c>
      <c r="C330" t="s">
        <v>147</v>
      </c>
      <c r="D330" t="s">
        <v>151</v>
      </c>
      <c r="E330" t="s">
        <v>152</v>
      </c>
      <c r="F330" t="s">
        <v>155</v>
      </c>
      <c r="G330" t="s">
        <v>220</v>
      </c>
      <c r="H330">
        <v>399.51152748379343</v>
      </c>
      <c r="I330">
        <v>29</v>
      </c>
      <c r="J330">
        <v>1438476.79272393</v>
      </c>
      <c r="K330">
        <v>38726.87033636363</v>
      </c>
      <c r="L330">
        <v>258925822.69030738</v>
      </c>
      <c r="M330">
        <v>5783669.7613636348</v>
      </c>
      <c r="N330">
        <v>2157715189.0858946</v>
      </c>
      <c r="O330">
        <v>113100000</v>
      </c>
      <c r="P330">
        <v>23.201054877272725</v>
      </c>
      <c r="Q330">
        <v>21505.228051222748</v>
      </c>
      <c r="R330">
        <v>258964549.56064373</v>
      </c>
      <c r="S330">
        <v>2276.5988588472583</v>
      </c>
      <c r="T330">
        <v>21528.429106100022</v>
      </c>
    </row>
    <row r="331" spans="1:20" x14ac:dyDescent="0.3">
      <c r="A331">
        <v>330</v>
      </c>
      <c r="B331" t="s">
        <v>142</v>
      </c>
      <c r="C331" t="s">
        <v>147</v>
      </c>
      <c r="D331" t="s">
        <v>151</v>
      </c>
      <c r="E331" t="s">
        <v>152</v>
      </c>
      <c r="F331" t="s">
        <v>155</v>
      </c>
      <c r="G331" t="s">
        <v>218</v>
      </c>
      <c r="H331">
        <v>399.51152748379343</v>
      </c>
      <c r="I331">
        <v>29</v>
      </c>
      <c r="J331">
        <v>1438476.79272393</v>
      </c>
      <c r="K331">
        <v>38726.87033636363</v>
      </c>
      <c r="L331">
        <v>258925822.69030738</v>
      </c>
      <c r="M331">
        <v>5783669.7613636348</v>
      </c>
      <c r="N331">
        <v>2157715189.0858946</v>
      </c>
      <c r="O331">
        <v>108639800</v>
      </c>
      <c r="P331">
        <v>23.201054877272725</v>
      </c>
      <c r="Q331">
        <v>21505.228051222748</v>
      </c>
      <c r="R331">
        <v>258964549.56064373</v>
      </c>
      <c r="S331">
        <v>2272.1386588472583</v>
      </c>
      <c r="T331">
        <v>21528.429106100022</v>
      </c>
    </row>
    <row r="332" spans="1:20" x14ac:dyDescent="0.3">
      <c r="A332">
        <v>331</v>
      </c>
      <c r="B332" t="s">
        <v>142</v>
      </c>
      <c r="C332" t="s">
        <v>147</v>
      </c>
      <c r="D332" t="s">
        <v>151</v>
      </c>
      <c r="E332" t="s">
        <v>152</v>
      </c>
      <c r="F332" t="s">
        <v>280</v>
      </c>
      <c r="G332" t="s">
        <v>219</v>
      </c>
      <c r="H332">
        <v>407.2382943440839</v>
      </c>
      <c r="I332">
        <v>58</v>
      </c>
      <c r="J332">
        <v>1457288.1769575693</v>
      </c>
      <c r="K332">
        <v>40091.503290909081</v>
      </c>
      <c r="L332">
        <v>262311871.85236251</v>
      </c>
      <c r="M332">
        <v>5745460.0386363622</v>
      </c>
      <c r="N332">
        <v>2185932265.4363542</v>
      </c>
      <c r="O332">
        <v>108112000</v>
      </c>
      <c r="P332">
        <v>23.473981468181812</v>
      </c>
      <c r="Q332">
        <v>21786.458245515663</v>
      </c>
      <c r="R332">
        <v>262351963.35565343</v>
      </c>
      <c r="S332">
        <v>2299.7897254749905</v>
      </c>
      <c r="T332">
        <v>21809.932226983845</v>
      </c>
    </row>
    <row r="333" spans="1:20" x14ac:dyDescent="0.3">
      <c r="A333">
        <v>332</v>
      </c>
      <c r="B333" t="s">
        <v>142</v>
      </c>
      <c r="C333" t="s">
        <v>147</v>
      </c>
      <c r="D333" t="s">
        <v>151</v>
      </c>
      <c r="E333" t="s">
        <v>152</v>
      </c>
      <c r="F333" t="s">
        <v>280</v>
      </c>
      <c r="G333" t="s">
        <v>220</v>
      </c>
      <c r="H333">
        <v>407.2382943440839</v>
      </c>
      <c r="I333">
        <v>29</v>
      </c>
      <c r="J333">
        <v>1457288.1769575693</v>
      </c>
      <c r="K333">
        <v>40091.503290909081</v>
      </c>
      <c r="L333">
        <v>262311871.85236251</v>
      </c>
      <c r="M333">
        <v>5745460.0386363622</v>
      </c>
      <c r="N333">
        <v>2185932265.4363542</v>
      </c>
      <c r="O333">
        <v>113100000</v>
      </c>
      <c r="P333">
        <v>23.473981468181812</v>
      </c>
      <c r="Q333">
        <v>21786.458245515663</v>
      </c>
      <c r="R333">
        <v>262351963.35565343</v>
      </c>
      <c r="S333">
        <v>2304.7777254749903</v>
      </c>
      <c r="T333">
        <v>21809.932226983845</v>
      </c>
    </row>
    <row r="334" spans="1:20" x14ac:dyDescent="0.3">
      <c r="A334">
        <v>333</v>
      </c>
      <c r="B334" t="s">
        <v>142</v>
      </c>
      <c r="C334" t="s">
        <v>147</v>
      </c>
      <c r="D334" t="s">
        <v>151</v>
      </c>
      <c r="E334" t="s">
        <v>152</v>
      </c>
      <c r="F334" t="s">
        <v>280</v>
      </c>
      <c r="G334" t="s">
        <v>218</v>
      </c>
      <c r="H334">
        <v>407.2382943440839</v>
      </c>
      <c r="I334">
        <v>29</v>
      </c>
      <c r="J334">
        <v>1457288.1769575693</v>
      </c>
      <c r="K334">
        <v>40091.503290909081</v>
      </c>
      <c r="L334">
        <v>262311871.85236251</v>
      </c>
      <c r="M334">
        <v>5745460.0386363622</v>
      </c>
      <c r="N334">
        <v>2185932265.4363542</v>
      </c>
      <c r="O334">
        <v>108639800</v>
      </c>
      <c r="P334">
        <v>23.473981468181812</v>
      </c>
      <c r="Q334">
        <v>21786.458245515663</v>
      </c>
      <c r="R334">
        <v>262351963.35565343</v>
      </c>
      <c r="S334">
        <v>2300.3175254749904</v>
      </c>
      <c r="T334">
        <v>21809.932226983845</v>
      </c>
    </row>
    <row r="335" spans="1:20" x14ac:dyDescent="0.3">
      <c r="A335">
        <v>334</v>
      </c>
      <c r="B335" t="s">
        <v>142</v>
      </c>
      <c r="C335" t="s">
        <v>147</v>
      </c>
      <c r="D335" t="s">
        <v>151</v>
      </c>
      <c r="E335" t="s">
        <v>280</v>
      </c>
      <c r="F335" t="s">
        <v>154</v>
      </c>
      <c r="G335" t="s">
        <v>219</v>
      </c>
      <c r="H335">
        <v>426.4824110482329</v>
      </c>
      <c r="I335">
        <v>61</v>
      </c>
      <c r="J335">
        <v>1470601.0924309855</v>
      </c>
      <c r="K335">
        <v>48825.15419999999</v>
      </c>
      <c r="L335">
        <v>264708196.63757741</v>
      </c>
      <c r="M335">
        <v>6913585.8477272717</v>
      </c>
      <c r="N335">
        <v>2205901638.6464782</v>
      </c>
      <c r="O335">
        <v>113704000</v>
      </c>
      <c r="P335">
        <v>30.024219649999996</v>
      </c>
      <c r="Q335">
        <v>21985.486331843236</v>
      </c>
      <c r="R335">
        <v>264757021.7917774</v>
      </c>
      <c r="S335">
        <v>2326.5192244942054</v>
      </c>
      <c r="T335">
        <v>22015.510551493237</v>
      </c>
    </row>
    <row r="336" spans="1:20" x14ac:dyDescent="0.3">
      <c r="A336">
        <v>335</v>
      </c>
      <c r="B336" t="s">
        <v>142</v>
      </c>
      <c r="C336" t="s">
        <v>147</v>
      </c>
      <c r="D336" t="s">
        <v>151</v>
      </c>
      <c r="E336" t="s">
        <v>280</v>
      </c>
      <c r="F336" t="s">
        <v>154</v>
      </c>
      <c r="G336" t="s">
        <v>220</v>
      </c>
      <c r="H336">
        <v>426.4824110482329</v>
      </c>
      <c r="I336">
        <v>31</v>
      </c>
      <c r="J336">
        <v>1470601.0924309855</v>
      </c>
      <c r="K336">
        <v>48825.15419999999</v>
      </c>
      <c r="L336">
        <v>264708196.63757741</v>
      </c>
      <c r="M336">
        <v>6913585.8477272717</v>
      </c>
      <c r="N336">
        <v>2205901638.6464782</v>
      </c>
      <c r="O336">
        <v>120900000</v>
      </c>
      <c r="P336">
        <v>30.024219649999996</v>
      </c>
      <c r="Q336">
        <v>21985.486331843236</v>
      </c>
      <c r="R336">
        <v>264757021.7917774</v>
      </c>
      <c r="S336">
        <v>2333.7152244942054</v>
      </c>
      <c r="T336">
        <v>22015.510551493237</v>
      </c>
    </row>
    <row r="337" spans="1:20" x14ac:dyDescent="0.3">
      <c r="A337">
        <v>336</v>
      </c>
      <c r="B337" t="s">
        <v>142</v>
      </c>
      <c r="C337" t="s">
        <v>147</v>
      </c>
      <c r="D337" t="s">
        <v>151</v>
      </c>
      <c r="E337" t="s">
        <v>280</v>
      </c>
      <c r="F337" t="s">
        <v>154</v>
      </c>
      <c r="G337" t="s">
        <v>218</v>
      </c>
      <c r="H337">
        <v>426.4824110482329</v>
      </c>
      <c r="I337">
        <v>31</v>
      </c>
      <c r="J337">
        <v>1470601.0924309855</v>
      </c>
      <c r="K337">
        <v>48825.15419999999</v>
      </c>
      <c r="L337">
        <v>264708196.63757741</v>
      </c>
      <c r="M337">
        <v>6913585.8477272717</v>
      </c>
      <c r="N337">
        <v>2205901638.6464782</v>
      </c>
      <c r="O337">
        <v>116132200</v>
      </c>
      <c r="P337">
        <v>30.024219649999996</v>
      </c>
      <c r="Q337">
        <v>21985.486331843236</v>
      </c>
      <c r="R337">
        <v>264757021.7917774</v>
      </c>
      <c r="S337">
        <v>2328.9474244942053</v>
      </c>
      <c r="T337">
        <v>22015.510551493237</v>
      </c>
    </row>
    <row r="338" spans="1:20" x14ac:dyDescent="0.3">
      <c r="A338">
        <v>337</v>
      </c>
      <c r="B338" t="s">
        <v>142</v>
      </c>
      <c r="C338" t="s">
        <v>147</v>
      </c>
      <c r="D338" t="s">
        <v>151</v>
      </c>
      <c r="E338" t="s">
        <v>280</v>
      </c>
      <c r="F338" t="s">
        <v>155</v>
      </c>
      <c r="G338" t="s">
        <v>219</v>
      </c>
      <c r="H338">
        <v>421.35373338361154</v>
      </c>
      <c r="I338">
        <v>60</v>
      </c>
      <c r="J338">
        <v>1459620.0480349534</v>
      </c>
      <c r="K338">
        <v>49643.933972727267</v>
      </c>
      <c r="L338">
        <v>262731608.64629164</v>
      </c>
      <c r="M338">
        <v>6940878.5068181809</v>
      </c>
      <c r="N338">
        <v>2189430072.0524302</v>
      </c>
      <c r="O338">
        <v>111840000</v>
      </c>
      <c r="P338">
        <v>29.751293059090905</v>
      </c>
      <c r="Q338">
        <v>21821.319718122551</v>
      </c>
      <c r="R338">
        <v>262781252.58026436</v>
      </c>
      <c r="S338">
        <v>2308.2109505592484</v>
      </c>
      <c r="T338">
        <v>21851.071011181641</v>
      </c>
    </row>
    <row r="339" spans="1:20" x14ac:dyDescent="0.3">
      <c r="A339">
        <v>338</v>
      </c>
      <c r="B339" t="s">
        <v>142</v>
      </c>
      <c r="C339" t="s">
        <v>147</v>
      </c>
      <c r="D339" t="s">
        <v>151</v>
      </c>
      <c r="E339" t="s">
        <v>280</v>
      </c>
      <c r="F339" t="s">
        <v>155</v>
      </c>
      <c r="G339" t="s">
        <v>220</v>
      </c>
      <c r="H339">
        <v>421.35373338361154</v>
      </c>
      <c r="I339">
        <v>30</v>
      </c>
      <c r="J339">
        <v>1459620.0480349534</v>
      </c>
      <c r="K339">
        <v>49643.933972727267</v>
      </c>
      <c r="L339">
        <v>262731608.64629164</v>
      </c>
      <c r="M339">
        <v>6940878.5068181809</v>
      </c>
      <c r="N339">
        <v>2189430072.0524302</v>
      </c>
      <c r="O339">
        <v>117000000</v>
      </c>
      <c r="P339">
        <v>29.751293059090905</v>
      </c>
      <c r="Q339">
        <v>21821.319718122551</v>
      </c>
      <c r="R339">
        <v>262781252.58026436</v>
      </c>
      <c r="S339">
        <v>2313.3709505592483</v>
      </c>
      <c r="T339">
        <v>21851.071011181641</v>
      </c>
    </row>
    <row r="340" spans="1:20" x14ac:dyDescent="0.3">
      <c r="A340">
        <v>339</v>
      </c>
      <c r="B340" t="s">
        <v>142</v>
      </c>
      <c r="C340" t="s">
        <v>147</v>
      </c>
      <c r="D340" t="s">
        <v>151</v>
      </c>
      <c r="E340" t="s">
        <v>280</v>
      </c>
      <c r="F340" t="s">
        <v>155</v>
      </c>
      <c r="G340" t="s">
        <v>218</v>
      </c>
      <c r="H340">
        <v>421.35373338361154</v>
      </c>
      <c r="I340">
        <v>30</v>
      </c>
      <c r="J340">
        <v>1459620.0480349534</v>
      </c>
      <c r="K340">
        <v>49643.933972727267</v>
      </c>
      <c r="L340">
        <v>262731608.64629164</v>
      </c>
      <c r="M340">
        <v>6940878.5068181809</v>
      </c>
      <c r="N340">
        <v>2189430072.0524302</v>
      </c>
      <c r="O340">
        <v>112386000</v>
      </c>
      <c r="P340">
        <v>29.751293059090905</v>
      </c>
      <c r="Q340">
        <v>21821.319718122551</v>
      </c>
      <c r="R340">
        <v>262781252.58026436</v>
      </c>
      <c r="S340">
        <v>2308.7569505592483</v>
      </c>
      <c r="T340">
        <v>21851.071011181641</v>
      </c>
    </row>
    <row r="341" spans="1:20" x14ac:dyDescent="0.3">
      <c r="A341">
        <v>340</v>
      </c>
      <c r="B341" t="s">
        <v>142</v>
      </c>
      <c r="C341" t="s">
        <v>147</v>
      </c>
      <c r="D341" t="s">
        <v>151</v>
      </c>
      <c r="E341" t="s">
        <v>280</v>
      </c>
      <c r="F341" t="s">
        <v>280</v>
      </c>
      <c r="G341" t="s">
        <v>219</v>
      </c>
      <c r="H341">
        <v>429.08050024390195</v>
      </c>
      <c r="I341">
        <v>62</v>
      </c>
      <c r="J341">
        <v>1478431.4322685935</v>
      </c>
      <c r="K341">
        <v>51008.566927272725</v>
      </c>
      <c r="L341">
        <v>266117657.80834681</v>
      </c>
      <c r="M341">
        <v>6902668.7840909082</v>
      </c>
      <c r="N341">
        <v>2217647148.4028902</v>
      </c>
      <c r="O341">
        <v>115568000</v>
      </c>
      <c r="P341">
        <v>30.024219649999996</v>
      </c>
      <c r="Q341">
        <v>22102.54991241547</v>
      </c>
      <c r="R341">
        <v>266168666.37527409</v>
      </c>
      <c r="S341">
        <v>2340.117817186981</v>
      </c>
      <c r="T341">
        <v>22132.574132065471</v>
      </c>
    </row>
    <row r="342" spans="1:20" x14ac:dyDescent="0.3">
      <c r="A342">
        <v>341</v>
      </c>
      <c r="B342" t="s">
        <v>142</v>
      </c>
      <c r="C342" t="s">
        <v>147</v>
      </c>
      <c r="D342" t="s">
        <v>151</v>
      </c>
      <c r="E342" t="s">
        <v>280</v>
      </c>
      <c r="F342" t="s">
        <v>280</v>
      </c>
      <c r="G342" t="s">
        <v>220</v>
      </c>
      <c r="H342">
        <v>429.08050024390195</v>
      </c>
      <c r="I342">
        <v>31</v>
      </c>
      <c r="J342">
        <v>1478431.4322685935</v>
      </c>
      <c r="K342">
        <v>51008.566927272725</v>
      </c>
      <c r="L342">
        <v>266117657.80834681</v>
      </c>
      <c r="M342">
        <v>6902668.7840909082</v>
      </c>
      <c r="N342">
        <v>2217647148.4028902</v>
      </c>
      <c r="O342">
        <v>120900000</v>
      </c>
      <c r="P342">
        <v>30.024219649999996</v>
      </c>
      <c r="Q342">
        <v>22102.54991241547</v>
      </c>
      <c r="R342">
        <v>266168666.37527409</v>
      </c>
      <c r="S342">
        <v>2345.4498171869814</v>
      </c>
      <c r="T342">
        <v>22132.574132065471</v>
      </c>
    </row>
    <row r="343" spans="1:20" x14ac:dyDescent="0.3">
      <c r="A343">
        <v>342</v>
      </c>
      <c r="B343" t="s">
        <v>142</v>
      </c>
      <c r="C343" t="s">
        <v>147</v>
      </c>
      <c r="D343" t="s">
        <v>151</v>
      </c>
      <c r="E343" t="s">
        <v>280</v>
      </c>
      <c r="F343" t="s">
        <v>280</v>
      </c>
      <c r="G343" t="s">
        <v>218</v>
      </c>
      <c r="H343">
        <v>429.08050024390195</v>
      </c>
      <c r="I343">
        <v>31</v>
      </c>
      <c r="J343">
        <v>1478431.4322685935</v>
      </c>
      <c r="K343">
        <v>51008.566927272725</v>
      </c>
      <c r="L343">
        <v>266117657.80834681</v>
      </c>
      <c r="M343">
        <v>6902668.7840909082</v>
      </c>
      <c r="N343">
        <v>2217647148.4028902</v>
      </c>
      <c r="O343">
        <v>116132200</v>
      </c>
      <c r="P343">
        <v>30.024219649999996</v>
      </c>
      <c r="Q343">
        <v>22102.54991241547</v>
      </c>
      <c r="R343">
        <v>266168666.37527409</v>
      </c>
      <c r="S343">
        <v>2340.6820171869813</v>
      </c>
      <c r="T343">
        <v>22132.574132065471</v>
      </c>
    </row>
    <row r="344" spans="1:20" x14ac:dyDescent="0.3">
      <c r="A344">
        <v>343</v>
      </c>
      <c r="B344" t="s">
        <v>142</v>
      </c>
      <c r="C344" t="s">
        <v>147</v>
      </c>
      <c r="D344" t="s">
        <v>280</v>
      </c>
      <c r="E344" t="s">
        <v>152</v>
      </c>
      <c r="F344" t="s">
        <v>154</v>
      </c>
      <c r="G344" t="s">
        <v>219</v>
      </c>
      <c r="H344">
        <v>405.10466748682478</v>
      </c>
      <c r="I344">
        <v>58</v>
      </c>
      <c r="J344">
        <v>1449907.4366635426</v>
      </c>
      <c r="K344">
        <v>37908.09056363636</v>
      </c>
      <c r="L344">
        <v>260983338.59943768</v>
      </c>
      <c r="M344">
        <v>5760982.1772727259</v>
      </c>
      <c r="N344">
        <v>2174861154.9953141</v>
      </c>
      <c r="O344">
        <v>108112000</v>
      </c>
      <c r="P344">
        <v>23.46477131818181</v>
      </c>
      <c r="Q344">
        <v>21676.116178119963</v>
      </c>
      <c r="R344">
        <v>261021246.69000131</v>
      </c>
      <c r="S344">
        <v>2288.734137172587</v>
      </c>
      <c r="T344">
        <v>21699.580949438143</v>
      </c>
    </row>
    <row r="345" spans="1:20" x14ac:dyDescent="0.3">
      <c r="A345">
        <v>344</v>
      </c>
      <c r="B345" t="s">
        <v>142</v>
      </c>
      <c r="C345" t="s">
        <v>147</v>
      </c>
      <c r="D345" t="s">
        <v>280</v>
      </c>
      <c r="E345" t="s">
        <v>152</v>
      </c>
      <c r="F345" t="s">
        <v>154</v>
      </c>
      <c r="G345" t="s">
        <v>220</v>
      </c>
      <c r="H345">
        <v>405.10466748682478</v>
      </c>
      <c r="I345">
        <v>29</v>
      </c>
      <c r="J345">
        <v>1449907.4366635426</v>
      </c>
      <c r="K345">
        <v>37908.09056363636</v>
      </c>
      <c r="L345">
        <v>260983338.59943768</v>
      </c>
      <c r="M345">
        <v>5760982.1772727259</v>
      </c>
      <c r="N345">
        <v>2174861154.9953141</v>
      </c>
      <c r="O345">
        <v>113100000</v>
      </c>
      <c r="P345">
        <v>23.46477131818181</v>
      </c>
      <c r="Q345">
        <v>21676.116178119963</v>
      </c>
      <c r="R345">
        <v>261021246.69000131</v>
      </c>
      <c r="S345">
        <v>2293.7221371725868</v>
      </c>
      <c r="T345">
        <v>21699.580949438143</v>
      </c>
    </row>
    <row r="346" spans="1:20" x14ac:dyDescent="0.3">
      <c r="A346">
        <v>345</v>
      </c>
      <c r="B346" t="s">
        <v>142</v>
      </c>
      <c r="C346" t="s">
        <v>147</v>
      </c>
      <c r="D346" t="s">
        <v>280</v>
      </c>
      <c r="E346" t="s">
        <v>152</v>
      </c>
      <c r="F346" t="s">
        <v>154</v>
      </c>
      <c r="G346" t="s">
        <v>218</v>
      </c>
      <c r="H346">
        <v>405.10466748682478</v>
      </c>
      <c r="I346">
        <v>29</v>
      </c>
      <c r="J346">
        <v>1449907.4366635426</v>
      </c>
      <c r="K346">
        <v>37908.09056363636</v>
      </c>
      <c r="L346">
        <v>260983338.59943768</v>
      </c>
      <c r="M346">
        <v>5760982.1772727259</v>
      </c>
      <c r="N346">
        <v>2174861154.9953141</v>
      </c>
      <c r="O346">
        <v>108639800</v>
      </c>
      <c r="P346">
        <v>23.46477131818181</v>
      </c>
      <c r="Q346">
        <v>21676.116178119963</v>
      </c>
      <c r="R346">
        <v>261021246.69000131</v>
      </c>
      <c r="S346">
        <v>2289.2619371725868</v>
      </c>
      <c r="T346">
        <v>21699.580949438143</v>
      </c>
    </row>
    <row r="347" spans="1:20" x14ac:dyDescent="0.3">
      <c r="A347">
        <v>346</v>
      </c>
      <c r="B347" t="s">
        <v>142</v>
      </c>
      <c r="C347" t="s">
        <v>147</v>
      </c>
      <c r="D347" t="s">
        <v>280</v>
      </c>
      <c r="E347" t="s">
        <v>152</v>
      </c>
      <c r="F347" t="s">
        <v>155</v>
      </c>
      <c r="G347" t="s">
        <v>219</v>
      </c>
      <c r="H347">
        <v>399.97598982220342</v>
      </c>
      <c r="I347">
        <v>57</v>
      </c>
      <c r="J347">
        <v>1438926.3922675105</v>
      </c>
      <c r="K347">
        <v>38726.87033636363</v>
      </c>
      <c r="L347">
        <v>259006750.60815191</v>
      </c>
      <c r="M347">
        <v>5788274.836363635</v>
      </c>
      <c r="N347">
        <v>2158389588.4012661</v>
      </c>
      <c r="O347">
        <v>106248000</v>
      </c>
      <c r="P347">
        <v>23.19184472727272</v>
      </c>
      <c r="Q347">
        <v>21511.949564399285</v>
      </c>
      <c r="R347">
        <v>259045477.47848827</v>
      </c>
      <c r="S347">
        <v>2270.42586323763</v>
      </c>
      <c r="T347">
        <v>21535.141409126558</v>
      </c>
    </row>
    <row r="348" spans="1:20" x14ac:dyDescent="0.3">
      <c r="A348">
        <v>347</v>
      </c>
      <c r="B348" t="s">
        <v>142</v>
      </c>
      <c r="C348" t="s">
        <v>147</v>
      </c>
      <c r="D348" t="s">
        <v>280</v>
      </c>
      <c r="E348" t="s">
        <v>152</v>
      </c>
      <c r="F348" t="s">
        <v>155</v>
      </c>
      <c r="G348" t="s">
        <v>220</v>
      </c>
      <c r="H348">
        <v>399.97598982220342</v>
      </c>
      <c r="I348">
        <v>29</v>
      </c>
      <c r="J348">
        <v>1438926.3922675105</v>
      </c>
      <c r="K348">
        <v>38726.87033636363</v>
      </c>
      <c r="L348">
        <v>259006750.60815191</v>
      </c>
      <c r="M348">
        <v>5788274.836363635</v>
      </c>
      <c r="N348">
        <v>2158389588.4012661</v>
      </c>
      <c r="O348">
        <v>113100000</v>
      </c>
      <c r="P348">
        <v>23.19184472727272</v>
      </c>
      <c r="Q348">
        <v>21511.949564399285</v>
      </c>
      <c r="R348">
        <v>259045477.47848827</v>
      </c>
      <c r="S348">
        <v>2277.2778632376298</v>
      </c>
      <c r="T348">
        <v>21535.141409126558</v>
      </c>
    </row>
    <row r="349" spans="1:20" x14ac:dyDescent="0.3">
      <c r="A349">
        <v>348</v>
      </c>
      <c r="B349" t="s">
        <v>142</v>
      </c>
      <c r="C349" t="s">
        <v>147</v>
      </c>
      <c r="D349" t="s">
        <v>280</v>
      </c>
      <c r="E349" t="s">
        <v>152</v>
      </c>
      <c r="F349" t="s">
        <v>155</v>
      </c>
      <c r="G349" t="s">
        <v>218</v>
      </c>
      <c r="H349">
        <v>399.97598982220342</v>
      </c>
      <c r="I349">
        <v>29</v>
      </c>
      <c r="J349">
        <v>1438926.3922675105</v>
      </c>
      <c r="K349">
        <v>38726.87033636363</v>
      </c>
      <c r="L349">
        <v>259006750.60815191</v>
      </c>
      <c r="M349">
        <v>5788274.836363635</v>
      </c>
      <c r="N349">
        <v>2158389588.4012661</v>
      </c>
      <c r="O349">
        <v>108639800</v>
      </c>
      <c r="P349">
        <v>23.19184472727272</v>
      </c>
      <c r="Q349">
        <v>21511.949564399285</v>
      </c>
      <c r="R349">
        <v>259045477.47848827</v>
      </c>
      <c r="S349">
        <v>2272.8176632376299</v>
      </c>
      <c r="T349">
        <v>21535.141409126558</v>
      </c>
    </row>
    <row r="350" spans="1:20" x14ac:dyDescent="0.3">
      <c r="A350">
        <v>349</v>
      </c>
      <c r="B350" t="s">
        <v>142</v>
      </c>
      <c r="C350" t="s">
        <v>147</v>
      </c>
      <c r="D350" t="s">
        <v>280</v>
      </c>
      <c r="E350" t="s">
        <v>152</v>
      </c>
      <c r="F350" t="s">
        <v>280</v>
      </c>
      <c r="G350" t="s">
        <v>219</v>
      </c>
      <c r="H350">
        <v>407.70275668249383</v>
      </c>
      <c r="I350">
        <v>58</v>
      </c>
      <c r="J350">
        <v>1457737.7765011506</v>
      </c>
      <c r="K350">
        <v>40091.503290909081</v>
      </c>
      <c r="L350">
        <v>262392799.77020708</v>
      </c>
      <c r="M350">
        <v>5750065.1136363624</v>
      </c>
      <c r="N350">
        <v>2186606664.7517257</v>
      </c>
      <c r="O350">
        <v>108112000</v>
      </c>
      <c r="P350">
        <v>23.46477131818181</v>
      </c>
      <c r="Q350">
        <v>21793.179758692197</v>
      </c>
      <c r="R350">
        <v>262432891.273498</v>
      </c>
      <c r="S350">
        <v>2300.4687298653621</v>
      </c>
      <c r="T350">
        <v>21816.644530010377</v>
      </c>
    </row>
    <row r="351" spans="1:20" x14ac:dyDescent="0.3">
      <c r="A351">
        <v>350</v>
      </c>
      <c r="B351" t="s">
        <v>142</v>
      </c>
      <c r="C351" t="s">
        <v>147</v>
      </c>
      <c r="D351" t="s">
        <v>280</v>
      </c>
      <c r="E351" t="s">
        <v>152</v>
      </c>
      <c r="F351" t="s">
        <v>280</v>
      </c>
      <c r="G351" t="s">
        <v>220</v>
      </c>
      <c r="H351">
        <v>407.70275668249383</v>
      </c>
      <c r="I351">
        <v>29</v>
      </c>
      <c r="J351">
        <v>1457737.7765011506</v>
      </c>
      <c r="K351">
        <v>40091.503290909081</v>
      </c>
      <c r="L351">
        <v>262392799.77020708</v>
      </c>
      <c r="M351">
        <v>5750065.1136363624</v>
      </c>
      <c r="N351">
        <v>2186606664.7517257</v>
      </c>
      <c r="O351">
        <v>113100000</v>
      </c>
      <c r="P351">
        <v>23.46477131818181</v>
      </c>
      <c r="Q351">
        <v>21793.179758692197</v>
      </c>
      <c r="R351">
        <v>262432891.273498</v>
      </c>
      <c r="S351">
        <v>2305.4567298653624</v>
      </c>
      <c r="T351">
        <v>21816.644530010377</v>
      </c>
    </row>
    <row r="352" spans="1:20" x14ac:dyDescent="0.3">
      <c r="A352">
        <v>351</v>
      </c>
      <c r="B352" t="s">
        <v>142</v>
      </c>
      <c r="C352" t="s">
        <v>147</v>
      </c>
      <c r="D352" t="s">
        <v>280</v>
      </c>
      <c r="E352" t="s">
        <v>152</v>
      </c>
      <c r="F352" t="s">
        <v>280</v>
      </c>
      <c r="G352" t="s">
        <v>218</v>
      </c>
      <c r="H352">
        <v>407.70275668249383</v>
      </c>
      <c r="I352">
        <v>29</v>
      </c>
      <c r="J352">
        <v>1457737.7765011506</v>
      </c>
      <c r="K352">
        <v>40091.503290909081</v>
      </c>
      <c r="L352">
        <v>262392799.77020708</v>
      </c>
      <c r="M352">
        <v>5750065.1136363624</v>
      </c>
      <c r="N352">
        <v>2186606664.7517257</v>
      </c>
      <c r="O352">
        <v>108639800</v>
      </c>
      <c r="P352">
        <v>23.46477131818181</v>
      </c>
      <c r="Q352">
        <v>21793.179758692197</v>
      </c>
      <c r="R352">
        <v>262432891.273498</v>
      </c>
      <c r="S352">
        <v>2300.9965298653624</v>
      </c>
      <c r="T352">
        <v>21816.644530010377</v>
      </c>
    </row>
    <row r="353" spans="1:20" x14ac:dyDescent="0.3">
      <c r="A353">
        <v>352</v>
      </c>
      <c r="B353" t="s">
        <v>142</v>
      </c>
      <c r="C353" t="s">
        <v>147</v>
      </c>
      <c r="D353" t="s">
        <v>280</v>
      </c>
      <c r="E353" t="s">
        <v>280</v>
      </c>
      <c r="F353" t="s">
        <v>154</v>
      </c>
      <c r="G353" t="s">
        <v>219</v>
      </c>
      <c r="H353">
        <v>426.94687338664289</v>
      </c>
      <c r="I353">
        <v>61</v>
      </c>
      <c r="J353">
        <v>1471050.6919745663</v>
      </c>
      <c r="K353">
        <v>48825.15419999999</v>
      </c>
      <c r="L353">
        <v>264789124.55542195</v>
      </c>
      <c r="M353">
        <v>6918190.922727271</v>
      </c>
      <c r="N353">
        <v>2206576037.9618492</v>
      </c>
      <c r="O353">
        <v>113704000</v>
      </c>
      <c r="P353">
        <v>30.015009499999998</v>
      </c>
      <c r="Q353">
        <v>21992.207845019766</v>
      </c>
      <c r="R353">
        <v>264837949.70962194</v>
      </c>
      <c r="S353">
        <v>2327.1982288845761</v>
      </c>
      <c r="T353">
        <v>22022.222854519765</v>
      </c>
    </row>
    <row r="354" spans="1:20" x14ac:dyDescent="0.3">
      <c r="A354">
        <v>353</v>
      </c>
      <c r="B354" t="s">
        <v>142</v>
      </c>
      <c r="C354" t="s">
        <v>147</v>
      </c>
      <c r="D354" t="s">
        <v>280</v>
      </c>
      <c r="E354" t="s">
        <v>280</v>
      </c>
      <c r="F354" t="s">
        <v>154</v>
      </c>
      <c r="G354" t="s">
        <v>220</v>
      </c>
      <c r="H354">
        <v>426.94687338664289</v>
      </c>
      <c r="I354">
        <v>31</v>
      </c>
      <c r="J354">
        <v>1471050.6919745663</v>
      </c>
      <c r="K354">
        <v>48825.15419999999</v>
      </c>
      <c r="L354">
        <v>264789124.55542195</v>
      </c>
      <c r="M354">
        <v>6918190.922727271</v>
      </c>
      <c r="N354">
        <v>2206576037.9618492</v>
      </c>
      <c r="O354">
        <v>120900000</v>
      </c>
      <c r="P354">
        <v>30.015009499999998</v>
      </c>
      <c r="Q354">
        <v>21992.207845019766</v>
      </c>
      <c r="R354">
        <v>264837949.70962194</v>
      </c>
      <c r="S354">
        <v>2334.3942288845765</v>
      </c>
      <c r="T354">
        <v>22022.222854519765</v>
      </c>
    </row>
    <row r="355" spans="1:20" x14ac:dyDescent="0.3">
      <c r="A355">
        <v>354</v>
      </c>
      <c r="B355" t="s">
        <v>142</v>
      </c>
      <c r="C355" t="s">
        <v>147</v>
      </c>
      <c r="D355" t="s">
        <v>280</v>
      </c>
      <c r="E355" t="s">
        <v>280</v>
      </c>
      <c r="F355" t="s">
        <v>154</v>
      </c>
      <c r="G355" t="s">
        <v>218</v>
      </c>
      <c r="H355">
        <v>426.94687338664289</v>
      </c>
      <c r="I355">
        <v>31</v>
      </c>
      <c r="J355">
        <v>1471050.6919745663</v>
      </c>
      <c r="K355">
        <v>48825.15419999999</v>
      </c>
      <c r="L355">
        <v>264789124.55542195</v>
      </c>
      <c r="M355">
        <v>6918190.922727271</v>
      </c>
      <c r="N355">
        <v>2206576037.9618492</v>
      </c>
      <c r="O355">
        <v>116132200</v>
      </c>
      <c r="P355">
        <v>30.015009499999998</v>
      </c>
      <c r="Q355">
        <v>21992.207845019766</v>
      </c>
      <c r="R355">
        <v>264837949.70962194</v>
      </c>
      <c r="S355">
        <v>2329.6264288845764</v>
      </c>
      <c r="T355">
        <v>22022.222854519765</v>
      </c>
    </row>
    <row r="356" spans="1:20" x14ac:dyDescent="0.3">
      <c r="A356">
        <v>355</v>
      </c>
      <c r="B356" t="s">
        <v>142</v>
      </c>
      <c r="C356" t="s">
        <v>147</v>
      </c>
      <c r="D356" t="s">
        <v>280</v>
      </c>
      <c r="E356" t="s">
        <v>280</v>
      </c>
      <c r="F356" t="s">
        <v>155</v>
      </c>
      <c r="G356" t="s">
        <v>219</v>
      </c>
      <c r="H356">
        <v>421.81819572202164</v>
      </c>
      <c r="I356">
        <v>60</v>
      </c>
      <c r="J356">
        <v>1460069.6475785347</v>
      </c>
      <c r="K356">
        <v>49643.933972727267</v>
      </c>
      <c r="L356">
        <v>262812536.56413627</v>
      </c>
      <c r="M356">
        <v>6945483.5818181802</v>
      </c>
      <c r="N356">
        <v>2190104471.3678021</v>
      </c>
      <c r="O356">
        <v>111840000</v>
      </c>
      <c r="P356">
        <v>29.742082909090907</v>
      </c>
      <c r="Q356">
        <v>21828.041231299096</v>
      </c>
      <c r="R356">
        <v>262862180.49810898</v>
      </c>
      <c r="S356">
        <v>2308.8899549496205</v>
      </c>
      <c r="T356">
        <v>21857.783314208187</v>
      </c>
    </row>
    <row r="357" spans="1:20" x14ac:dyDescent="0.3">
      <c r="A357">
        <v>356</v>
      </c>
      <c r="B357" t="s">
        <v>142</v>
      </c>
      <c r="C357" t="s">
        <v>147</v>
      </c>
      <c r="D357" t="s">
        <v>280</v>
      </c>
      <c r="E357" t="s">
        <v>280</v>
      </c>
      <c r="F357" t="s">
        <v>155</v>
      </c>
      <c r="G357" t="s">
        <v>220</v>
      </c>
      <c r="H357">
        <v>421.81819572202164</v>
      </c>
      <c r="I357">
        <v>30</v>
      </c>
      <c r="J357">
        <v>1460069.6475785347</v>
      </c>
      <c r="K357">
        <v>49643.933972727267</v>
      </c>
      <c r="L357">
        <v>262812536.56413627</v>
      </c>
      <c r="M357">
        <v>6945483.5818181802</v>
      </c>
      <c r="N357">
        <v>2190104471.3678021</v>
      </c>
      <c r="O357">
        <v>117000000</v>
      </c>
      <c r="P357">
        <v>29.742082909090907</v>
      </c>
      <c r="Q357">
        <v>21828.041231299096</v>
      </c>
      <c r="R357">
        <v>262862180.49810898</v>
      </c>
      <c r="S357">
        <v>2314.0499549496203</v>
      </c>
      <c r="T357">
        <v>21857.783314208187</v>
      </c>
    </row>
    <row r="358" spans="1:20" x14ac:dyDescent="0.3">
      <c r="A358">
        <v>357</v>
      </c>
      <c r="B358" t="s">
        <v>142</v>
      </c>
      <c r="C358" t="s">
        <v>147</v>
      </c>
      <c r="D358" t="s">
        <v>280</v>
      </c>
      <c r="E358" t="s">
        <v>280</v>
      </c>
      <c r="F358" t="s">
        <v>155</v>
      </c>
      <c r="G358" t="s">
        <v>218</v>
      </c>
      <c r="H358">
        <v>421.81819572202164</v>
      </c>
      <c r="I358">
        <v>30</v>
      </c>
      <c r="J358">
        <v>1460069.6475785347</v>
      </c>
      <c r="K358">
        <v>49643.933972727267</v>
      </c>
      <c r="L358">
        <v>262812536.56413627</v>
      </c>
      <c r="M358">
        <v>6945483.5818181802</v>
      </c>
      <c r="N358">
        <v>2190104471.3678021</v>
      </c>
      <c r="O358">
        <v>112386000</v>
      </c>
      <c r="P358">
        <v>29.742082909090907</v>
      </c>
      <c r="Q358">
        <v>21828.041231299096</v>
      </c>
      <c r="R358">
        <v>262862180.49810898</v>
      </c>
      <c r="S358">
        <v>2309.4359549496203</v>
      </c>
      <c r="T358">
        <v>21857.783314208187</v>
      </c>
    </row>
    <row r="359" spans="1:20" x14ac:dyDescent="0.3">
      <c r="A359">
        <v>358</v>
      </c>
      <c r="B359" t="s">
        <v>142</v>
      </c>
      <c r="C359" t="s">
        <v>147</v>
      </c>
      <c r="D359" t="s">
        <v>280</v>
      </c>
      <c r="E359" t="s">
        <v>280</v>
      </c>
      <c r="F359" t="s">
        <v>280</v>
      </c>
      <c r="G359" t="s">
        <v>219</v>
      </c>
      <c r="H359">
        <v>429.54496258231205</v>
      </c>
      <c r="I359">
        <v>62</v>
      </c>
      <c r="J359">
        <v>1478881.0318121745</v>
      </c>
      <c r="K359">
        <v>51008.566927272725</v>
      </c>
      <c r="L359">
        <v>266198585.72619143</v>
      </c>
      <c r="M359">
        <v>6907273.8590909075</v>
      </c>
      <c r="N359">
        <v>2218321547.7182617</v>
      </c>
      <c r="O359">
        <v>115568000</v>
      </c>
      <c r="P359">
        <v>30.015009499999998</v>
      </c>
      <c r="Q359">
        <v>22109.271425592007</v>
      </c>
      <c r="R359">
        <v>266249594.29311872</v>
      </c>
      <c r="S359">
        <v>2340.7968215773526</v>
      </c>
      <c r="T359">
        <v>22139.286435092006</v>
      </c>
    </row>
    <row r="360" spans="1:20" x14ac:dyDescent="0.3">
      <c r="A360">
        <v>359</v>
      </c>
      <c r="B360" t="s">
        <v>142</v>
      </c>
      <c r="C360" t="s">
        <v>147</v>
      </c>
      <c r="D360" t="s">
        <v>280</v>
      </c>
      <c r="E360" t="s">
        <v>280</v>
      </c>
      <c r="F360" t="s">
        <v>280</v>
      </c>
      <c r="G360" t="s">
        <v>220</v>
      </c>
      <c r="H360">
        <v>429.54496258231205</v>
      </c>
      <c r="I360">
        <v>31</v>
      </c>
      <c r="J360">
        <v>1478881.0318121745</v>
      </c>
      <c r="K360">
        <v>51008.566927272725</v>
      </c>
      <c r="L360">
        <v>266198585.72619143</v>
      </c>
      <c r="M360">
        <v>6907273.8590909075</v>
      </c>
      <c r="N360">
        <v>2218321547.7182617</v>
      </c>
      <c r="O360">
        <v>120900000</v>
      </c>
      <c r="P360">
        <v>30.015009499999998</v>
      </c>
      <c r="Q360">
        <v>22109.271425592007</v>
      </c>
      <c r="R360">
        <v>266249594.29311872</v>
      </c>
      <c r="S360">
        <v>2346.1288215773525</v>
      </c>
      <c r="T360">
        <v>22139.286435092006</v>
      </c>
    </row>
    <row r="361" spans="1:20" x14ac:dyDescent="0.3">
      <c r="A361">
        <v>360</v>
      </c>
      <c r="B361" t="s">
        <v>142</v>
      </c>
      <c r="C361" t="s">
        <v>147</v>
      </c>
      <c r="D361" t="s">
        <v>280</v>
      </c>
      <c r="E361" t="s">
        <v>280</v>
      </c>
      <c r="F361" t="s">
        <v>280</v>
      </c>
      <c r="G361" t="s">
        <v>218</v>
      </c>
      <c r="H361">
        <v>429.54496258231205</v>
      </c>
      <c r="I361">
        <v>31</v>
      </c>
      <c r="J361">
        <v>1478881.0318121745</v>
      </c>
      <c r="K361">
        <v>51008.566927272725</v>
      </c>
      <c r="L361">
        <v>266198585.72619143</v>
      </c>
      <c r="M361">
        <v>6907273.8590909075</v>
      </c>
      <c r="N361">
        <v>2218321547.7182617</v>
      </c>
      <c r="O361">
        <v>116132200</v>
      </c>
      <c r="P361">
        <v>30.015009499999998</v>
      </c>
      <c r="Q361">
        <v>22109.271425592007</v>
      </c>
      <c r="R361">
        <v>266249594.29311872</v>
      </c>
      <c r="S361">
        <v>2341.3610215773524</v>
      </c>
      <c r="T361">
        <v>22139.286435092006</v>
      </c>
    </row>
    <row r="362" spans="1:20" x14ac:dyDescent="0.3">
      <c r="A362">
        <v>361</v>
      </c>
      <c r="B362" t="s">
        <v>142</v>
      </c>
      <c r="C362" t="s">
        <v>148</v>
      </c>
      <c r="D362" t="s">
        <v>151</v>
      </c>
      <c r="E362" t="s">
        <v>152</v>
      </c>
      <c r="F362" t="s">
        <v>154</v>
      </c>
      <c r="G362" t="s">
        <v>219</v>
      </c>
      <c r="H362">
        <v>453.03192264499262</v>
      </c>
      <c r="I362">
        <v>65</v>
      </c>
      <c r="J362">
        <v>1628216.8149532259</v>
      </c>
      <c r="K362">
        <v>36685.609763636356</v>
      </c>
      <c r="L362">
        <v>293079026.69158065</v>
      </c>
      <c r="M362">
        <v>5511880.9422727264</v>
      </c>
      <c r="N362">
        <v>2442325222.4298387</v>
      </c>
      <c r="O362">
        <v>121160000</v>
      </c>
      <c r="P362">
        <v>22.251500668181812</v>
      </c>
      <c r="Q362">
        <v>24341.841383550727</v>
      </c>
      <c r="R362">
        <v>293115712.30134428</v>
      </c>
      <c r="S362">
        <v>2568.9971033721113</v>
      </c>
      <c r="T362">
        <v>24364.09288421891</v>
      </c>
    </row>
    <row r="363" spans="1:20" x14ac:dyDescent="0.3">
      <c r="A363">
        <v>362</v>
      </c>
      <c r="B363" t="s">
        <v>142</v>
      </c>
      <c r="C363" t="s">
        <v>148</v>
      </c>
      <c r="D363" t="s">
        <v>151</v>
      </c>
      <c r="E363" t="s">
        <v>152</v>
      </c>
      <c r="F363" t="s">
        <v>154</v>
      </c>
      <c r="G363" t="s">
        <v>220</v>
      </c>
      <c r="H363">
        <v>453.03192264499262</v>
      </c>
      <c r="I363">
        <v>33</v>
      </c>
      <c r="J363">
        <v>1628216.8149532259</v>
      </c>
      <c r="K363">
        <v>36685.609763636356</v>
      </c>
      <c r="L363">
        <v>293079026.69158065</v>
      </c>
      <c r="M363">
        <v>5511880.9422727264</v>
      </c>
      <c r="N363">
        <v>2442325222.4298387</v>
      </c>
      <c r="O363">
        <v>128700000</v>
      </c>
      <c r="P363">
        <v>22.251500668181812</v>
      </c>
      <c r="Q363">
        <v>24341.841383550727</v>
      </c>
      <c r="R363">
        <v>293115712.30134428</v>
      </c>
      <c r="S363">
        <v>2576.5371033721112</v>
      </c>
      <c r="T363">
        <v>24364.09288421891</v>
      </c>
    </row>
    <row r="364" spans="1:20" x14ac:dyDescent="0.3">
      <c r="A364">
        <v>363</v>
      </c>
      <c r="B364" t="s">
        <v>142</v>
      </c>
      <c r="C364" t="s">
        <v>148</v>
      </c>
      <c r="D364" t="s">
        <v>151</v>
      </c>
      <c r="E364" t="s">
        <v>152</v>
      </c>
      <c r="F364" t="s">
        <v>154</v>
      </c>
      <c r="G364" t="s">
        <v>218</v>
      </c>
      <c r="H364">
        <v>453.03192264499262</v>
      </c>
      <c r="I364">
        <v>33</v>
      </c>
      <c r="J364">
        <v>1628216.8149532259</v>
      </c>
      <c r="K364">
        <v>36685.609763636356</v>
      </c>
      <c r="L364">
        <v>293079026.69158065</v>
      </c>
      <c r="M364">
        <v>5511880.9422727264</v>
      </c>
      <c r="N364">
        <v>2442325222.4298387</v>
      </c>
      <c r="O364">
        <v>123624600</v>
      </c>
      <c r="P364">
        <v>22.251500668181812</v>
      </c>
      <c r="Q364">
        <v>24341.841383550727</v>
      </c>
      <c r="R364">
        <v>293115712.30134428</v>
      </c>
      <c r="S364">
        <v>2571.4617033721115</v>
      </c>
      <c r="T364">
        <v>24364.09288421891</v>
      </c>
    </row>
    <row r="365" spans="1:20" x14ac:dyDescent="0.3">
      <c r="A365">
        <v>364</v>
      </c>
      <c r="B365" t="s">
        <v>142</v>
      </c>
      <c r="C365" t="s">
        <v>148</v>
      </c>
      <c r="D365" t="s">
        <v>151</v>
      </c>
      <c r="E365" t="s">
        <v>152</v>
      </c>
      <c r="F365" t="s">
        <v>155</v>
      </c>
      <c r="G365" t="s">
        <v>219</v>
      </c>
      <c r="H365">
        <v>447.9032449803712</v>
      </c>
      <c r="I365">
        <v>64</v>
      </c>
      <c r="J365">
        <v>1617235.7705571945</v>
      </c>
      <c r="K365">
        <v>37504.389536363633</v>
      </c>
      <c r="L365">
        <v>291102438.70029497</v>
      </c>
      <c r="M365">
        <v>5539173.6013636356</v>
      </c>
      <c r="N365">
        <v>2425853655.8357916</v>
      </c>
      <c r="O365">
        <v>119296000</v>
      </c>
      <c r="P365">
        <v>21.978574077272722</v>
      </c>
      <c r="Q365">
        <v>24177.674769830057</v>
      </c>
      <c r="R365">
        <v>291139943.08983135</v>
      </c>
      <c r="S365">
        <v>2550.6888294371552</v>
      </c>
      <c r="T365">
        <v>24199.653343907328</v>
      </c>
    </row>
    <row r="366" spans="1:20" x14ac:dyDescent="0.3">
      <c r="A366">
        <v>365</v>
      </c>
      <c r="B366" t="s">
        <v>142</v>
      </c>
      <c r="C366" t="s">
        <v>148</v>
      </c>
      <c r="D366" t="s">
        <v>151</v>
      </c>
      <c r="E366" t="s">
        <v>152</v>
      </c>
      <c r="F366" t="s">
        <v>155</v>
      </c>
      <c r="G366" t="s">
        <v>220</v>
      </c>
      <c r="H366">
        <v>447.9032449803712</v>
      </c>
      <c r="I366">
        <v>32</v>
      </c>
      <c r="J366">
        <v>1617235.7705571945</v>
      </c>
      <c r="K366">
        <v>37504.389536363633</v>
      </c>
      <c r="L366">
        <v>291102438.70029497</v>
      </c>
      <c r="M366">
        <v>5539173.6013636356</v>
      </c>
      <c r="N366">
        <v>2425853655.8357916</v>
      </c>
      <c r="O366">
        <v>124800000</v>
      </c>
      <c r="P366">
        <v>21.978574077272722</v>
      </c>
      <c r="Q366">
        <v>24177.674769830057</v>
      </c>
      <c r="R366">
        <v>291139943.08983135</v>
      </c>
      <c r="S366">
        <v>2556.1928294371551</v>
      </c>
      <c r="T366">
        <v>24199.653343907328</v>
      </c>
    </row>
    <row r="367" spans="1:20" x14ac:dyDescent="0.3">
      <c r="A367">
        <v>366</v>
      </c>
      <c r="B367" t="s">
        <v>142</v>
      </c>
      <c r="C367" t="s">
        <v>148</v>
      </c>
      <c r="D367" t="s">
        <v>151</v>
      </c>
      <c r="E367" t="s">
        <v>152</v>
      </c>
      <c r="F367" t="s">
        <v>155</v>
      </c>
      <c r="G367" t="s">
        <v>218</v>
      </c>
      <c r="H367">
        <v>447.9032449803712</v>
      </c>
      <c r="I367">
        <v>32</v>
      </c>
      <c r="J367">
        <v>1617235.7705571945</v>
      </c>
      <c r="K367">
        <v>37504.389536363633</v>
      </c>
      <c r="L367">
        <v>291102438.70029497</v>
      </c>
      <c r="M367">
        <v>5539173.6013636356</v>
      </c>
      <c r="N367">
        <v>2425853655.8357916</v>
      </c>
      <c r="O367">
        <v>119878400</v>
      </c>
      <c r="P367">
        <v>21.978574077272722</v>
      </c>
      <c r="Q367">
        <v>24177.674769830057</v>
      </c>
      <c r="R367">
        <v>291139943.08983135</v>
      </c>
      <c r="S367">
        <v>2551.2712294371554</v>
      </c>
      <c r="T367">
        <v>24199.653343907328</v>
      </c>
    </row>
    <row r="368" spans="1:20" x14ac:dyDescent="0.3">
      <c r="A368">
        <v>367</v>
      </c>
      <c r="B368" t="s">
        <v>142</v>
      </c>
      <c r="C368" t="s">
        <v>148</v>
      </c>
      <c r="D368" t="s">
        <v>151</v>
      </c>
      <c r="E368" t="s">
        <v>152</v>
      </c>
      <c r="F368" t="s">
        <v>280</v>
      </c>
      <c r="G368" t="s">
        <v>219</v>
      </c>
      <c r="H368">
        <v>455.63001184066167</v>
      </c>
      <c r="I368">
        <v>65</v>
      </c>
      <c r="J368">
        <v>1636047.1547908343</v>
      </c>
      <c r="K368">
        <v>38869.02249090909</v>
      </c>
      <c r="L368">
        <v>294488487.86235017</v>
      </c>
      <c r="M368">
        <v>5500963.878636363</v>
      </c>
      <c r="N368">
        <v>2454070732.1862512</v>
      </c>
      <c r="O368">
        <v>121160000</v>
      </c>
      <c r="P368">
        <v>22.251500668181812</v>
      </c>
      <c r="Q368">
        <v>24458.904964122969</v>
      </c>
      <c r="R368">
        <v>294527356.88484108</v>
      </c>
      <c r="S368">
        <v>2580.7316960648877</v>
      </c>
      <c r="T368">
        <v>24481.156464791151</v>
      </c>
    </row>
    <row r="369" spans="1:20" x14ac:dyDescent="0.3">
      <c r="A369">
        <v>368</v>
      </c>
      <c r="B369" t="s">
        <v>142</v>
      </c>
      <c r="C369" t="s">
        <v>148</v>
      </c>
      <c r="D369" t="s">
        <v>151</v>
      </c>
      <c r="E369" t="s">
        <v>152</v>
      </c>
      <c r="F369" t="s">
        <v>280</v>
      </c>
      <c r="G369" t="s">
        <v>220</v>
      </c>
      <c r="H369">
        <v>455.63001184066167</v>
      </c>
      <c r="I369">
        <v>33</v>
      </c>
      <c r="J369">
        <v>1636047.1547908343</v>
      </c>
      <c r="K369">
        <v>38869.02249090909</v>
      </c>
      <c r="L369">
        <v>294488487.86235017</v>
      </c>
      <c r="M369">
        <v>5500963.878636363</v>
      </c>
      <c r="N369">
        <v>2454070732.1862512</v>
      </c>
      <c r="O369">
        <v>128700000</v>
      </c>
      <c r="P369">
        <v>22.251500668181812</v>
      </c>
      <c r="Q369">
        <v>24458.904964122969</v>
      </c>
      <c r="R369">
        <v>294527356.88484108</v>
      </c>
      <c r="S369">
        <v>2588.2716960648877</v>
      </c>
      <c r="T369">
        <v>24481.156464791151</v>
      </c>
    </row>
    <row r="370" spans="1:20" x14ac:dyDescent="0.3">
      <c r="A370">
        <v>369</v>
      </c>
      <c r="B370" t="s">
        <v>142</v>
      </c>
      <c r="C370" t="s">
        <v>148</v>
      </c>
      <c r="D370" t="s">
        <v>151</v>
      </c>
      <c r="E370" t="s">
        <v>152</v>
      </c>
      <c r="F370" t="s">
        <v>280</v>
      </c>
      <c r="G370" t="s">
        <v>218</v>
      </c>
      <c r="H370">
        <v>455.63001184066167</v>
      </c>
      <c r="I370">
        <v>33</v>
      </c>
      <c r="J370">
        <v>1636047.1547908343</v>
      </c>
      <c r="K370">
        <v>38869.02249090909</v>
      </c>
      <c r="L370">
        <v>294488487.86235017</v>
      </c>
      <c r="M370">
        <v>5500963.878636363</v>
      </c>
      <c r="N370">
        <v>2454070732.1862512</v>
      </c>
      <c r="O370">
        <v>123624600</v>
      </c>
      <c r="P370">
        <v>22.251500668181812</v>
      </c>
      <c r="Q370">
        <v>24458.904964122969</v>
      </c>
      <c r="R370">
        <v>294527356.88484108</v>
      </c>
      <c r="S370">
        <v>2583.1962960648875</v>
      </c>
      <c r="T370">
        <v>24481.156464791151</v>
      </c>
    </row>
    <row r="371" spans="1:20" x14ac:dyDescent="0.3">
      <c r="A371">
        <v>370</v>
      </c>
      <c r="B371" t="s">
        <v>142</v>
      </c>
      <c r="C371" t="s">
        <v>148</v>
      </c>
      <c r="D371" t="s">
        <v>151</v>
      </c>
      <c r="E371" t="s">
        <v>280</v>
      </c>
      <c r="F371" t="s">
        <v>154</v>
      </c>
      <c r="G371" t="s">
        <v>219</v>
      </c>
      <c r="H371">
        <v>474.87412854481067</v>
      </c>
      <c r="I371">
        <v>68</v>
      </c>
      <c r="J371">
        <v>1649360.07026425</v>
      </c>
      <c r="K371">
        <v>47602.6734</v>
      </c>
      <c r="L371">
        <v>296884812.64756501</v>
      </c>
      <c r="M371">
        <v>6669089.6877272716</v>
      </c>
      <c r="N371">
        <v>2474040105.3963752</v>
      </c>
      <c r="O371">
        <v>126752000</v>
      </c>
      <c r="P371">
        <v>28.80173885</v>
      </c>
      <c r="Q371">
        <v>24657.933050450538</v>
      </c>
      <c r="R371">
        <v>296932415.32096499</v>
      </c>
      <c r="S371">
        <v>2607.4611950841027</v>
      </c>
      <c r="T371">
        <v>24686.734789300539</v>
      </c>
    </row>
    <row r="372" spans="1:20" x14ac:dyDescent="0.3">
      <c r="A372">
        <v>371</v>
      </c>
      <c r="B372" t="s">
        <v>142</v>
      </c>
      <c r="C372" t="s">
        <v>148</v>
      </c>
      <c r="D372" t="s">
        <v>151</v>
      </c>
      <c r="E372" t="s">
        <v>280</v>
      </c>
      <c r="F372" t="s">
        <v>154</v>
      </c>
      <c r="G372" t="s">
        <v>220</v>
      </c>
      <c r="H372">
        <v>474.87412854481067</v>
      </c>
      <c r="I372">
        <v>34</v>
      </c>
      <c r="J372">
        <v>1649360.07026425</v>
      </c>
      <c r="K372">
        <v>47602.6734</v>
      </c>
      <c r="L372">
        <v>296884812.64756501</v>
      </c>
      <c r="M372">
        <v>6669089.6877272716</v>
      </c>
      <c r="N372">
        <v>2474040105.3963752</v>
      </c>
      <c r="O372">
        <v>132600000</v>
      </c>
      <c r="P372">
        <v>28.80173885</v>
      </c>
      <c r="Q372">
        <v>24657.933050450538</v>
      </c>
      <c r="R372">
        <v>296932415.32096499</v>
      </c>
      <c r="S372">
        <v>2613.3091950841026</v>
      </c>
      <c r="T372">
        <v>24686.734789300539</v>
      </c>
    </row>
    <row r="373" spans="1:20" x14ac:dyDescent="0.3">
      <c r="A373">
        <v>372</v>
      </c>
      <c r="B373" t="s">
        <v>142</v>
      </c>
      <c r="C373" t="s">
        <v>148</v>
      </c>
      <c r="D373" t="s">
        <v>151</v>
      </c>
      <c r="E373" t="s">
        <v>280</v>
      </c>
      <c r="F373" t="s">
        <v>154</v>
      </c>
      <c r="G373" t="s">
        <v>218</v>
      </c>
      <c r="H373">
        <v>474.87412854481067</v>
      </c>
      <c r="I373">
        <v>34</v>
      </c>
      <c r="J373">
        <v>1649360.07026425</v>
      </c>
      <c r="K373">
        <v>47602.6734</v>
      </c>
      <c r="L373">
        <v>296884812.64756501</v>
      </c>
      <c r="M373">
        <v>6669089.6877272716</v>
      </c>
      <c r="N373">
        <v>2474040105.3963752</v>
      </c>
      <c r="O373">
        <v>127370800</v>
      </c>
      <c r="P373">
        <v>28.80173885</v>
      </c>
      <c r="Q373">
        <v>24657.933050450538</v>
      </c>
      <c r="R373">
        <v>296932415.32096499</v>
      </c>
      <c r="S373">
        <v>2608.0799950841028</v>
      </c>
      <c r="T373">
        <v>24686.734789300539</v>
      </c>
    </row>
    <row r="374" spans="1:20" x14ac:dyDescent="0.3">
      <c r="A374">
        <v>373</v>
      </c>
      <c r="B374" t="s">
        <v>142</v>
      </c>
      <c r="C374" t="s">
        <v>148</v>
      </c>
      <c r="D374" t="s">
        <v>151</v>
      </c>
      <c r="E374" t="s">
        <v>280</v>
      </c>
      <c r="F374" t="s">
        <v>155</v>
      </c>
      <c r="G374" t="s">
        <v>219</v>
      </c>
      <c r="H374">
        <v>469.74545088018931</v>
      </c>
      <c r="I374">
        <v>67</v>
      </c>
      <c r="J374">
        <v>1638379.0258682186</v>
      </c>
      <c r="K374">
        <v>48421.45317272727</v>
      </c>
      <c r="L374">
        <v>294908224.65627933</v>
      </c>
      <c r="M374">
        <v>6696382.3468181808</v>
      </c>
      <c r="N374">
        <v>2457568538.8023276</v>
      </c>
      <c r="O374">
        <v>124888000</v>
      </c>
      <c r="P374">
        <v>28.528812259090909</v>
      </c>
      <c r="Q374">
        <v>24493.766436729868</v>
      </c>
      <c r="R374">
        <v>294956646.10945207</v>
      </c>
      <c r="S374">
        <v>2589.1529211491456</v>
      </c>
      <c r="T374">
        <v>24522.295248988958</v>
      </c>
    </row>
    <row r="375" spans="1:20" x14ac:dyDescent="0.3">
      <c r="A375">
        <v>374</v>
      </c>
      <c r="B375" t="s">
        <v>142</v>
      </c>
      <c r="C375" t="s">
        <v>148</v>
      </c>
      <c r="D375" t="s">
        <v>151</v>
      </c>
      <c r="E375" t="s">
        <v>280</v>
      </c>
      <c r="F375" t="s">
        <v>155</v>
      </c>
      <c r="G375" t="s">
        <v>220</v>
      </c>
      <c r="H375">
        <v>469.74545088018931</v>
      </c>
      <c r="I375">
        <v>34</v>
      </c>
      <c r="J375">
        <v>1638379.0258682186</v>
      </c>
      <c r="K375">
        <v>48421.45317272727</v>
      </c>
      <c r="L375">
        <v>294908224.65627933</v>
      </c>
      <c r="M375">
        <v>6696382.3468181808</v>
      </c>
      <c r="N375">
        <v>2457568538.8023276</v>
      </c>
      <c r="O375">
        <v>132600000</v>
      </c>
      <c r="P375">
        <v>28.528812259090909</v>
      </c>
      <c r="Q375">
        <v>24493.766436729868</v>
      </c>
      <c r="R375">
        <v>294956646.10945207</v>
      </c>
      <c r="S375">
        <v>2596.8649211491456</v>
      </c>
      <c r="T375">
        <v>24522.295248988958</v>
      </c>
    </row>
    <row r="376" spans="1:20" x14ac:dyDescent="0.3">
      <c r="A376">
        <v>375</v>
      </c>
      <c r="B376" t="s">
        <v>142</v>
      </c>
      <c r="C376" t="s">
        <v>148</v>
      </c>
      <c r="D376" t="s">
        <v>151</v>
      </c>
      <c r="E376" t="s">
        <v>280</v>
      </c>
      <c r="F376" t="s">
        <v>155</v>
      </c>
      <c r="G376" t="s">
        <v>218</v>
      </c>
      <c r="H376">
        <v>469.74545088018931</v>
      </c>
      <c r="I376">
        <v>34</v>
      </c>
      <c r="J376">
        <v>1638379.0258682186</v>
      </c>
      <c r="K376">
        <v>48421.45317272727</v>
      </c>
      <c r="L376">
        <v>294908224.65627933</v>
      </c>
      <c r="M376">
        <v>6696382.3468181808</v>
      </c>
      <c r="N376">
        <v>2457568538.8023276</v>
      </c>
      <c r="O376">
        <v>127370800</v>
      </c>
      <c r="P376">
        <v>28.528812259090909</v>
      </c>
      <c r="Q376">
        <v>24493.766436729868</v>
      </c>
      <c r="R376">
        <v>294956646.10945207</v>
      </c>
      <c r="S376">
        <v>2591.6357211491454</v>
      </c>
      <c r="T376">
        <v>24522.295248988958</v>
      </c>
    </row>
    <row r="377" spans="1:20" x14ac:dyDescent="0.3">
      <c r="A377">
        <v>376</v>
      </c>
      <c r="B377" t="s">
        <v>142</v>
      </c>
      <c r="C377" t="s">
        <v>148</v>
      </c>
      <c r="D377" t="s">
        <v>151</v>
      </c>
      <c r="E377" t="s">
        <v>280</v>
      </c>
      <c r="F377" t="s">
        <v>280</v>
      </c>
      <c r="G377" t="s">
        <v>219</v>
      </c>
      <c r="H377">
        <v>477.47221774047972</v>
      </c>
      <c r="I377">
        <v>68</v>
      </c>
      <c r="J377">
        <v>1657190.4101018582</v>
      </c>
      <c r="K377">
        <v>49786.08612727272</v>
      </c>
      <c r="L377">
        <v>298294273.81833446</v>
      </c>
      <c r="M377">
        <v>6658172.6240909081</v>
      </c>
      <c r="N377">
        <v>2485785615.1527872</v>
      </c>
      <c r="O377">
        <v>126752000</v>
      </c>
      <c r="P377">
        <v>28.80173885</v>
      </c>
      <c r="Q377">
        <v>24774.996631022779</v>
      </c>
      <c r="R377">
        <v>298344059.90446174</v>
      </c>
      <c r="S377">
        <v>2619.1957877768778</v>
      </c>
      <c r="T377">
        <v>24803.79836987278</v>
      </c>
    </row>
    <row r="378" spans="1:20" x14ac:dyDescent="0.3">
      <c r="A378">
        <v>377</v>
      </c>
      <c r="B378" t="s">
        <v>142</v>
      </c>
      <c r="C378" t="s">
        <v>148</v>
      </c>
      <c r="D378" t="s">
        <v>151</v>
      </c>
      <c r="E378" t="s">
        <v>280</v>
      </c>
      <c r="F378" t="s">
        <v>280</v>
      </c>
      <c r="G378" t="s">
        <v>220</v>
      </c>
      <c r="H378">
        <v>477.47221774047972</v>
      </c>
      <c r="I378">
        <v>34</v>
      </c>
      <c r="J378">
        <v>1657190.4101018582</v>
      </c>
      <c r="K378">
        <v>49786.08612727272</v>
      </c>
      <c r="L378">
        <v>298294273.81833446</v>
      </c>
      <c r="M378">
        <v>6658172.6240909081</v>
      </c>
      <c r="N378">
        <v>2485785615.1527872</v>
      </c>
      <c r="O378">
        <v>132600000</v>
      </c>
      <c r="P378">
        <v>28.80173885</v>
      </c>
      <c r="Q378">
        <v>24774.996631022779</v>
      </c>
      <c r="R378">
        <v>298344059.90446174</v>
      </c>
      <c r="S378">
        <v>2625.0437877768777</v>
      </c>
      <c r="T378">
        <v>24803.79836987278</v>
      </c>
    </row>
    <row r="379" spans="1:20" x14ac:dyDescent="0.3">
      <c r="A379">
        <v>378</v>
      </c>
      <c r="B379" t="s">
        <v>142</v>
      </c>
      <c r="C379" t="s">
        <v>148</v>
      </c>
      <c r="D379" t="s">
        <v>151</v>
      </c>
      <c r="E379" t="s">
        <v>280</v>
      </c>
      <c r="F379" t="s">
        <v>280</v>
      </c>
      <c r="G379" t="s">
        <v>218</v>
      </c>
      <c r="H379">
        <v>477.47221774047972</v>
      </c>
      <c r="I379">
        <v>34</v>
      </c>
      <c r="J379">
        <v>1657190.4101018582</v>
      </c>
      <c r="K379">
        <v>49786.08612727272</v>
      </c>
      <c r="L379">
        <v>298294273.81833446</v>
      </c>
      <c r="M379">
        <v>6658172.6240909081</v>
      </c>
      <c r="N379">
        <v>2485785615.1527872</v>
      </c>
      <c r="O379">
        <v>127370800</v>
      </c>
      <c r="P379">
        <v>28.80173885</v>
      </c>
      <c r="Q379">
        <v>24774.996631022779</v>
      </c>
      <c r="R379">
        <v>298344059.90446174</v>
      </c>
      <c r="S379">
        <v>2619.8145877768779</v>
      </c>
      <c r="T379">
        <v>24803.79836987278</v>
      </c>
    </row>
    <row r="380" spans="1:20" x14ac:dyDescent="0.3">
      <c r="A380">
        <v>379</v>
      </c>
      <c r="B380" t="s">
        <v>142</v>
      </c>
      <c r="C380" t="s">
        <v>148</v>
      </c>
      <c r="D380" t="s">
        <v>280</v>
      </c>
      <c r="E380" t="s">
        <v>152</v>
      </c>
      <c r="F380" t="s">
        <v>154</v>
      </c>
      <c r="G380" t="s">
        <v>219</v>
      </c>
      <c r="H380">
        <v>453.49638498340255</v>
      </c>
      <c r="I380">
        <v>65</v>
      </c>
      <c r="J380">
        <v>1628666.4144968074</v>
      </c>
      <c r="K380">
        <v>36685.609763636356</v>
      </c>
      <c r="L380">
        <v>293159954.60942537</v>
      </c>
      <c r="M380">
        <v>5516486.0172727266</v>
      </c>
      <c r="N380">
        <v>2442999621.7452111</v>
      </c>
      <c r="O380">
        <v>121160000</v>
      </c>
      <c r="P380">
        <v>22.242290518181814</v>
      </c>
      <c r="Q380">
        <v>24348.562896727271</v>
      </c>
      <c r="R380">
        <v>293196640.21918899</v>
      </c>
      <c r="S380">
        <v>2569.6761077624842</v>
      </c>
      <c r="T380">
        <v>24370.805187245453</v>
      </c>
    </row>
    <row r="381" spans="1:20" x14ac:dyDescent="0.3">
      <c r="A381">
        <v>380</v>
      </c>
      <c r="B381" t="s">
        <v>142</v>
      </c>
      <c r="C381" t="s">
        <v>148</v>
      </c>
      <c r="D381" t="s">
        <v>280</v>
      </c>
      <c r="E381" t="s">
        <v>152</v>
      </c>
      <c r="F381" t="s">
        <v>154</v>
      </c>
      <c r="G381" t="s">
        <v>220</v>
      </c>
      <c r="H381">
        <v>453.49638498340255</v>
      </c>
      <c r="I381">
        <v>33</v>
      </c>
      <c r="J381">
        <v>1628666.4144968074</v>
      </c>
      <c r="K381">
        <v>36685.609763636356</v>
      </c>
      <c r="L381">
        <v>293159954.60942537</v>
      </c>
      <c r="M381">
        <v>5516486.0172727266</v>
      </c>
      <c r="N381">
        <v>2442999621.7452111</v>
      </c>
      <c r="O381">
        <v>128700000</v>
      </c>
      <c r="P381">
        <v>22.242290518181814</v>
      </c>
      <c r="Q381">
        <v>24348.562896727271</v>
      </c>
      <c r="R381">
        <v>293196640.21918899</v>
      </c>
      <c r="S381">
        <v>2577.2161077624842</v>
      </c>
      <c r="T381">
        <v>24370.805187245453</v>
      </c>
    </row>
    <row r="382" spans="1:20" x14ac:dyDescent="0.3">
      <c r="A382">
        <v>381</v>
      </c>
      <c r="B382" t="s">
        <v>142</v>
      </c>
      <c r="C382" t="s">
        <v>148</v>
      </c>
      <c r="D382" t="s">
        <v>280</v>
      </c>
      <c r="E382" t="s">
        <v>152</v>
      </c>
      <c r="F382" t="s">
        <v>154</v>
      </c>
      <c r="G382" t="s">
        <v>218</v>
      </c>
      <c r="H382">
        <v>453.49638498340255</v>
      </c>
      <c r="I382">
        <v>33</v>
      </c>
      <c r="J382">
        <v>1628666.4144968074</v>
      </c>
      <c r="K382">
        <v>36685.609763636356</v>
      </c>
      <c r="L382">
        <v>293159954.60942537</v>
      </c>
      <c r="M382">
        <v>5516486.0172727266</v>
      </c>
      <c r="N382">
        <v>2442999621.7452111</v>
      </c>
      <c r="O382">
        <v>123624600</v>
      </c>
      <c r="P382">
        <v>22.242290518181814</v>
      </c>
      <c r="Q382">
        <v>24348.562896727271</v>
      </c>
      <c r="R382">
        <v>293196640.21918899</v>
      </c>
      <c r="S382">
        <v>2572.140707762484</v>
      </c>
      <c r="T382">
        <v>24370.805187245453</v>
      </c>
    </row>
    <row r="383" spans="1:20" x14ac:dyDescent="0.3">
      <c r="A383">
        <v>382</v>
      </c>
      <c r="B383" t="s">
        <v>142</v>
      </c>
      <c r="C383" t="s">
        <v>148</v>
      </c>
      <c r="D383" t="s">
        <v>280</v>
      </c>
      <c r="E383" t="s">
        <v>152</v>
      </c>
      <c r="F383" t="s">
        <v>155</v>
      </c>
      <c r="G383" t="s">
        <v>219</v>
      </c>
      <c r="H383">
        <v>448.36770731878119</v>
      </c>
      <c r="I383">
        <v>64</v>
      </c>
      <c r="J383">
        <v>1617685.3701007757</v>
      </c>
      <c r="K383">
        <v>37504.389536363633</v>
      </c>
      <c r="L383">
        <v>291183366.61813962</v>
      </c>
      <c r="M383">
        <v>5543778.6763636358</v>
      </c>
      <c r="N383">
        <v>2426528055.1511636</v>
      </c>
      <c r="O383">
        <v>119296000</v>
      </c>
      <c r="P383">
        <v>21.969363927272724</v>
      </c>
      <c r="Q383">
        <v>24184.396283006594</v>
      </c>
      <c r="R383">
        <v>291220871.00767601</v>
      </c>
      <c r="S383">
        <v>2551.3678338275272</v>
      </c>
      <c r="T383">
        <v>24206.365646933868</v>
      </c>
    </row>
    <row r="384" spans="1:20" x14ac:dyDescent="0.3">
      <c r="A384">
        <v>383</v>
      </c>
      <c r="B384" t="s">
        <v>142</v>
      </c>
      <c r="C384" t="s">
        <v>148</v>
      </c>
      <c r="D384" t="s">
        <v>280</v>
      </c>
      <c r="E384" t="s">
        <v>152</v>
      </c>
      <c r="F384" t="s">
        <v>155</v>
      </c>
      <c r="G384" t="s">
        <v>220</v>
      </c>
      <c r="H384">
        <v>448.36770731878119</v>
      </c>
      <c r="I384">
        <v>32</v>
      </c>
      <c r="J384">
        <v>1617685.3701007757</v>
      </c>
      <c r="K384">
        <v>37504.389536363633</v>
      </c>
      <c r="L384">
        <v>291183366.61813962</v>
      </c>
      <c r="M384">
        <v>5543778.6763636358</v>
      </c>
      <c r="N384">
        <v>2426528055.1511636</v>
      </c>
      <c r="O384">
        <v>124800000</v>
      </c>
      <c r="P384">
        <v>21.969363927272724</v>
      </c>
      <c r="Q384">
        <v>24184.396283006594</v>
      </c>
      <c r="R384">
        <v>291220871.00767601</v>
      </c>
      <c r="S384">
        <v>2556.8718338275271</v>
      </c>
      <c r="T384">
        <v>24206.365646933868</v>
      </c>
    </row>
    <row r="385" spans="1:20" x14ac:dyDescent="0.3">
      <c r="A385">
        <v>384</v>
      </c>
      <c r="B385" t="s">
        <v>142</v>
      </c>
      <c r="C385" t="s">
        <v>148</v>
      </c>
      <c r="D385" t="s">
        <v>280</v>
      </c>
      <c r="E385" t="s">
        <v>152</v>
      </c>
      <c r="F385" t="s">
        <v>155</v>
      </c>
      <c r="G385" t="s">
        <v>218</v>
      </c>
      <c r="H385">
        <v>448.36770731878119</v>
      </c>
      <c r="I385">
        <v>32</v>
      </c>
      <c r="J385">
        <v>1617685.3701007757</v>
      </c>
      <c r="K385">
        <v>37504.389536363633</v>
      </c>
      <c r="L385">
        <v>291183366.61813962</v>
      </c>
      <c r="M385">
        <v>5543778.6763636358</v>
      </c>
      <c r="N385">
        <v>2426528055.1511636</v>
      </c>
      <c r="O385">
        <v>119878400</v>
      </c>
      <c r="P385">
        <v>21.969363927272724</v>
      </c>
      <c r="Q385">
        <v>24184.396283006594</v>
      </c>
      <c r="R385">
        <v>291220871.00767601</v>
      </c>
      <c r="S385">
        <v>2551.950233827527</v>
      </c>
      <c r="T385">
        <v>24206.365646933868</v>
      </c>
    </row>
    <row r="386" spans="1:20" x14ac:dyDescent="0.3">
      <c r="A386">
        <v>385</v>
      </c>
      <c r="B386" t="s">
        <v>142</v>
      </c>
      <c r="C386" t="s">
        <v>148</v>
      </c>
      <c r="D386" t="s">
        <v>280</v>
      </c>
      <c r="E386" t="s">
        <v>152</v>
      </c>
      <c r="F386" t="s">
        <v>280</v>
      </c>
      <c r="G386" t="s">
        <v>219</v>
      </c>
      <c r="H386">
        <v>456.0944741790716</v>
      </c>
      <c r="I386">
        <v>65</v>
      </c>
      <c r="J386">
        <v>1636496.7543344153</v>
      </c>
      <c r="K386">
        <v>38869.02249090909</v>
      </c>
      <c r="L386">
        <v>294569415.78019476</v>
      </c>
      <c r="M386">
        <v>5505568.9536363631</v>
      </c>
      <c r="N386">
        <v>2454745131.5016227</v>
      </c>
      <c r="O386">
        <v>121160000</v>
      </c>
      <c r="P386">
        <v>22.242290518181814</v>
      </c>
      <c r="Q386">
        <v>24465.626477299509</v>
      </c>
      <c r="R386">
        <v>294608284.80268568</v>
      </c>
      <c r="S386">
        <v>2581.4107004552588</v>
      </c>
      <c r="T386">
        <v>24487.86876781769</v>
      </c>
    </row>
    <row r="387" spans="1:20" x14ac:dyDescent="0.3">
      <c r="A387">
        <v>386</v>
      </c>
      <c r="B387" t="s">
        <v>142</v>
      </c>
      <c r="C387" t="s">
        <v>148</v>
      </c>
      <c r="D387" t="s">
        <v>280</v>
      </c>
      <c r="E387" t="s">
        <v>152</v>
      </c>
      <c r="F387" t="s">
        <v>280</v>
      </c>
      <c r="G387" t="s">
        <v>220</v>
      </c>
      <c r="H387">
        <v>456.0944741790716</v>
      </c>
      <c r="I387">
        <v>33</v>
      </c>
      <c r="J387">
        <v>1636496.7543344153</v>
      </c>
      <c r="K387">
        <v>38869.02249090909</v>
      </c>
      <c r="L387">
        <v>294569415.78019476</v>
      </c>
      <c r="M387">
        <v>5505568.9536363631</v>
      </c>
      <c r="N387">
        <v>2454745131.5016227</v>
      </c>
      <c r="O387">
        <v>128700000</v>
      </c>
      <c r="P387">
        <v>22.242290518181814</v>
      </c>
      <c r="Q387">
        <v>24465.626477299509</v>
      </c>
      <c r="R387">
        <v>294608284.80268568</v>
      </c>
      <c r="S387">
        <v>2588.9507004552588</v>
      </c>
      <c r="T387">
        <v>24487.86876781769</v>
      </c>
    </row>
    <row r="388" spans="1:20" x14ac:dyDescent="0.3">
      <c r="A388">
        <v>387</v>
      </c>
      <c r="B388" t="s">
        <v>142</v>
      </c>
      <c r="C388" t="s">
        <v>148</v>
      </c>
      <c r="D388" t="s">
        <v>280</v>
      </c>
      <c r="E388" t="s">
        <v>152</v>
      </c>
      <c r="F388" t="s">
        <v>280</v>
      </c>
      <c r="G388" t="s">
        <v>218</v>
      </c>
      <c r="H388">
        <v>456.0944741790716</v>
      </c>
      <c r="I388">
        <v>33</v>
      </c>
      <c r="J388">
        <v>1636496.7543344153</v>
      </c>
      <c r="K388">
        <v>38869.02249090909</v>
      </c>
      <c r="L388">
        <v>294569415.78019476</v>
      </c>
      <c r="M388">
        <v>5505568.9536363631</v>
      </c>
      <c r="N388">
        <v>2454745131.5016227</v>
      </c>
      <c r="O388">
        <v>123624600</v>
      </c>
      <c r="P388">
        <v>22.242290518181814</v>
      </c>
      <c r="Q388">
        <v>24465.626477299509</v>
      </c>
      <c r="R388">
        <v>294608284.80268568</v>
      </c>
      <c r="S388">
        <v>2583.8753004552586</v>
      </c>
      <c r="T388">
        <v>24487.86876781769</v>
      </c>
    </row>
    <row r="389" spans="1:20" x14ac:dyDescent="0.3">
      <c r="A389">
        <v>388</v>
      </c>
      <c r="B389" t="s">
        <v>142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475.33859088322066</v>
      </c>
      <c r="I389">
        <v>68</v>
      </c>
      <c r="J389">
        <v>1649809.6698078311</v>
      </c>
      <c r="K389">
        <v>47602.6734</v>
      </c>
      <c r="L389">
        <v>296965740.5654096</v>
      </c>
      <c r="M389">
        <v>6673694.7627272718</v>
      </c>
      <c r="N389">
        <v>2474714504.7117467</v>
      </c>
      <c r="O389">
        <v>126752000</v>
      </c>
      <c r="P389">
        <v>28.792528699999995</v>
      </c>
      <c r="Q389">
        <v>24664.654563627071</v>
      </c>
      <c r="R389">
        <v>297013343.23880959</v>
      </c>
      <c r="S389">
        <v>2608.1401994744738</v>
      </c>
      <c r="T389">
        <v>24693.447092327071</v>
      </c>
    </row>
    <row r="390" spans="1:20" x14ac:dyDescent="0.3">
      <c r="A390">
        <v>389</v>
      </c>
      <c r="B390" t="s">
        <v>142</v>
      </c>
      <c r="C390" t="s">
        <v>148</v>
      </c>
      <c r="D390" t="s">
        <v>280</v>
      </c>
      <c r="E390" t="s">
        <v>280</v>
      </c>
      <c r="F390" t="s">
        <v>154</v>
      </c>
      <c r="G390" t="s">
        <v>220</v>
      </c>
      <c r="H390">
        <v>475.33859088322066</v>
      </c>
      <c r="I390">
        <v>34</v>
      </c>
      <c r="J390">
        <v>1649809.6698078311</v>
      </c>
      <c r="K390">
        <v>47602.6734</v>
      </c>
      <c r="L390">
        <v>296965740.5654096</v>
      </c>
      <c r="M390">
        <v>6673694.7627272718</v>
      </c>
      <c r="N390">
        <v>2474714504.7117467</v>
      </c>
      <c r="O390">
        <v>132600000</v>
      </c>
      <c r="P390">
        <v>28.792528699999995</v>
      </c>
      <c r="Q390">
        <v>24664.654563627071</v>
      </c>
      <c r="R390">
        <v>297013343.23880959</v>
      </c>
      <c r="S390">
        <v>2613.9881994744737</v>
      </c>
      <c r="T390">
        <v>24693.447092327071</v>
      </c>
    </row>
    <row r="391" spans="1:20" x14ac:dyDescent="0.3">
      <c r="A391">
        <v>390</v>
      </c>
      <c r="B391" t="s">
        <v>142</v>
      </c>
      <c r="C391" t="s">
        <v>148</v>
      </c>
      <c r="D391" t="s">
        <v>280</v>
      </c>
      <c r="E391" t="s">
        <v>280</v>
      </c>
      <c r="F391" t="s">
        <v>154</v>
      </c>
      <c r="G391" t="s">
        <v>218</v>
      </c>
      <c r="H391">
        <v>475.33859088322066</v>
      </c>
      <c r="I391">
        <v>34</v>
      </c>
      <c r="J391">
        <v>1649809.6698078311</v>
      </c>
      <c r="K391">
        <v>47602.6734</v>
      </c>
      <c r="L391">
        <v>296965740.5654096</v>
      </c>
      <c r="M391">
        <v>6673694.7627272718</v>
      </c>
      <c r="N391">
        <v>2474714504.7117467</v>
      </c>
      <c r="O391">
        <v>127370800</v>
      </c>
      <c r="P391">
        <v>28.792528699999995</v>
      </c>
      <c r="Q391">
        <v>24664.654563627071</v>
      </c>
      <c r="R391">
        <v>297013343.23880959</v>
      </c>
      <c r="S391">
        <v>2608.758999474474</v>
      </c>
      <c r="T391">
        <v>24693.447092327071</v>
      </c>
    </row>
    <row r="392" spans="1:20" x14ac:dyDescent="0.3">
      <c r="A392">
        <v>391</v>
      </c>
      <c r="B392" t="s">
        <v>142</v>
      </c>
      <c r="C392" t="s">
        <v>148</v>
      </c>
      <c r="D392" t="s">
        <v>280</v>
      </c>
      <c r="E392" t="s">
        <v>280</v>
      </c>
      <c r="F392" t="s">
        <v>155</v>
      </c>
      <c r="G392" t="s">
        <v>219</v>
      </c>
      <c r="H392">
        <v>470.2099132185993</v>
      </c>
      <c r="I392">
        <v>67</v>
      </c>
      <c r="J392">
        <v>1638828.6254117994</v>
      </c>
      <c r="K392">
        <v>48421.45317272727</v>
      </c>
      <c r="L392">
        <v>294989152.57412392</v>
      </c>
      <c r="M392">
        <v>6700987.4218181809</v>
      </c>
      <c r="N392">
        <v>2458242938.1176991</v>
      </c>
      <c r="O392">
        <v>124888000</v>
      </c>
      <c r="P392">
        <v>28.519602109090904</v>
      </c>
      <c r="Q392">
        <v>24500.487949906401</v>
      </c>
      <c r="R392">
        <v>295037574.02729666</v>
      </c>
      <c r="S392">
        <v>2589.8319255395172</v>
      </c>
      <c r="T392">
        <v>24529.007552015493</v>
      </c>
    </row>
    <row r="393" spans="1:20" x14ac:dyDescent="0.3">
      <c r="A393">
        <v>392</v>
      </c>
      <c r="B393" t="s">
        <v>142</v>
      </c>
      <c r="C393" t="s">
        <v>148</v>
      </c>
      <c r="D393" t="s">
        <v>280</v>
      </c>
      <c r="E393" t="s">
        <v>280</v>
      </c>
      <c r="F393" t="s">
        <v>155</v>
      </c>
      <c r="G393" t="s">
        <v>220</v>
      </c>
      <c r="H393">
        <v>470.2099132185993</v>
      </c>
      <c r="I393">
        <v>34</v>
      </c>
      <c r="J393">
        <v>1638828.6254117994</v>
      </c>
      <c r="K393">
        <v>48421.45317272727</v>
      </c>
      <c r="L393">
        <v>294989152.57412392</v>
      </c>
      <c r="M393">
        <v>6700987.4218181809</v>
      </c>
      <c r="N393">
        <v>2458242938.1176991</v>
      </c>
      <c r="O393">
        <v>132600000</v>
      </c>
      <c r="P393">
        <v>28.519602109090904</v>
      </c>
      <c r="Q393">
        <v>24500.487949906401</v>
      </c>
      <c r="R393">
        <v>295037574.02729666</v>
      </c>
      <c r="S393">
        <v>2597.5439255395172</v>
      </c>
      <c r="T393">
        <v>24529.007552015493</v>
      </c>
    </row>
    <row r="394" spans="1:20" x14ac:dyDescent="0.3">
      <c r="A394">
        <v>393</v>
      </c>
      <c r="B394" t="s">
        <v>142</v>
      </c>
      <c r="C394" t="s">
        <v>148</v>
      </c>
      <c r="D394" t="s">
        <v>280</v>
      </c>
      <c r="E394" t="s">
        <v>280</v>
      </c>
      <c r="F394" t="s">
        <v>155</v>
      </c>
      <c r="G394" t="s">
        <v>218</v>
      </c>
      <c r="H394">
        <v>470.2099132185993</v>
      </c>
      <c r="I394">
        <v>34</v>
      </c>
      <c r="J394">
        <v>1638828.6254117994</v>
      </c>
      <c r="K394">
        <v>48421.45317272727</v>
      </c>
      <c r="L394">
        <v>294989152.57412392</v>
      </c>
      <c r="M394">
        <v>6700987.4218181809</v>
      </c>
      <c r="N394">
        <v>2458242938.1176991</v>
      </c>
      <c r="O394">
        <v>127370800</v>
      </c>
      <c r="P394">
        <v>28.519602109090904</v>
      </c>
      <c r="Q394">
        <v>24500.487949906401</v>
      </c>
      <c r="R394">
        <v>295037574.02729666</v>
      </c>
      <c r="S394">
        <v>2592.3147255395174</v>
      </c>
      <c r="T394">
        <v>24529.007552015493</v>
      </c>
    </row>
    <row r="395" spans="1:20" x14ac:dyDescent="0.3">
      <c r="A395">
        <v>394</v>
      </c>
      <c r="B395" t="s">
        <v>142</v>
      </c>
      <c r="C395" t="s">
        <v>148</v>
      </c>
      <c r="D395" t="s">
        <v>280</v>
      </c>
      <c r="E395" t="s">
        <v>280</v>
      </c>
      <c r="F395" t="s">
        <v>280</v>
      </c>
      <c r="G395" t="s">
        <v>219</v>
      </c>
      <c r="H395">
        <v>477.93668007888971</v>
      </c>
      <c r="I395">
        <v>68</v>
      </c>
      <c r="J395">
        <v>1657640.0096454392</v>
      </c>
      <c r="K395">
        <v>49786.08612727272</v>
      </c>
      <c r="L395">
        <v>298375201.73617905</v>
      </c>
      <c r="M395">
        <v>6662777.6990909083</v>
      </c>
      <c r="N395">
        <v>2486460014.4681587</v>
      </c>
      <c r="O395">
        <v>126752000</v>
      </c>
      <c r="P395">
        <v>28.792528699999995</v>
      </c>
      <c r="Q395">
        <v>24781.718144199313</v>
      </c>
      <c r="R395">
        <v>298424987.82230633</v>
      </c>
      <c r="S395">
        <v>2619.8747921672498</v>
      </c>
      <c r="T395">
        <v>24810.510672899312</v>
      </c>
    </row>
    <row r="396" spans="1:20" x14ac:dyDescent="0.3">
      <c r="A396">
        <v>395</v>
      </c>
      <c r="B396" t="s">
        <v>142</v>
      </c>
      <c r="C396" t="s">
        <v>148</v>
      </c>
      <c r="D396" t="s">
        <v>280</v>
      </c>
      <c r="E396" t="s">
        <v>280</v>
      </c>
      <c r="F396" t="s">
        <v>280</v>
      </c>
      <c r="G396" t="s">
        <v>220</v>
      </c>
      <c r="H396">
        <v>477.93668007888971</v>
      </c>
      <c r="I396">
        <v>34</v>
      </c>
      <c r="J396">
        <v>1657640.0096454392</v>
      </c>
      <c r="K396">
        <v>49786.08612727272</v>
      </c>
      <c r="L396">
        <v>298375201.73617905</v>
      </c>
      <c r="M396">
        <v>6662777.6990909083</v>
      </c>
      <c r="N396">
        <v>2486460014.4681587</v>
      </c>
      <c r="O396">
        <v>132600000</v>
      </c>
      <c r="P396">
        <v>28.792528699999995</v>
      </c>
      <c r="Q396">
        <v>24781.718144199313</v>
      </c>
      <c r="R396">
        <v>298424987.82230633</v>
      </c>
      <c r="S396">
        <v>2625.7227921672497</v>
      </c>
      <c r="T396">
        <v>24810.510672899312</v>
      </c>
    </row>
    <row r="397" spans="1:20" x14ac:dyDescent="0.3">
      <c r="A397">
        <v>396</v>
      </c>
      <c r="B397" t="s">
        <v>142</v>
      </c>
      <c r="C397" t="s">
        <v>148</v>
      </c>
      <c r="D397" t="s">
        <v>280</v>
      </c>
      <c r="E397" t="s">
        <v>280</v>
      </c>
      <c r="F397" t="s">
        <v>280</v>
      </c>
      <c r="G397" t="s">
        <v>218</v>
      </c>
      <c r="H397">
        <v>477.93668007888971</v>
      </c>
      <c r="I397">
        <v>34</v>
      </c>
      <c r="J397">
        <v>1657640.0096454392</v>
      </c>
      <c r="K397">
        <v>49786.08612727272</v>
      </c>
      <c r="L397">
        <v>298375201.73617905</v>
      </c>
      <c r="M397">
        <v>6662777.6990909083</v>
      </c>
      <c r="N397">
        <v>2486460014.4681587</v>
      </c>
      <c r="O397">
        <v>127370800</v>
      </c>
      <c r="P397">
        <v>28.792528699999995</v>
      </c>
      <c r="Q397">
        <v>24781.718144199313</v>
      </c>
      <c r="R397">
        <v>298424987.82230633</v>
      </c>
      <c r="S397">
        <v>2620.4935921672495</v>
      </c>
      <c r="T397">
        <v>24810.510672899312</v>
      </c>
    </row>
    <row r="398" spans="1:20" x14ac:dyDescent="0.3">
      <c r="A398">
        <v>397</v>
      </c>
      <c r="B398" t="s">
        <v>142</v>
      </c>
      <c r="C398" t="s">
        <v>280</v>
      </c>
      <c r="D398" t="s">
        <v>151</v>
      </c>
      <c r="E398" t="s">
        <v>152</v>
      </c>
      <c r="F398" t="s">
        <v>154</v>
      </c>
      <c r="G398" t="s">
        <v>219</v>
      </c>
      <c r="H398">
        <v>446.60031764288584</v>
      </c>
      <c r="I398">
        <v>64</v>
      </c>
      <c r="J398">
        <v>1542841.5441332404</v>
      </c>
      <c r="K398">
        <v>36074.369363636361</v>
      </c>
      <c r="L398">
        <v>277711477.94398326</v>
      </c>
      <c r="M398">
        <v>5145136.7022727262</v>
      </c>
      <c r="N398">
        <v>2314262316.1998606</v>
      </c>
      <c r="O398">
        <v>119296000</v>
      </c>
      <c r="P398">
        <v>19.806539068181817</v>
      </c>
      <c r="Q398">
        <v>23065.48108479194</v>
      </c>
      <c r="R398">
        <v>277747552.31334692</v>
      </c>
      <c r="S398">
        <v>2438.7034529021334</v>
      </c>
      <c r="T398">
        <v>23085.28762386012</v>
      </c>
    </row>
    <row r="399" spans="1:20" x14ac:dyDescent="0.3">
      <c r="A399">
        <v>398</v>
      </c>
      <c r="B399" t="s">
        <v>142</v>
      </c>
      <c r="C399" t="s">
        <v>280</v>
      </c>
      <c r="D399" t="s">
        <v>151</v>
      </c>
      <c r="E399" t="s">
        <v>152</v>
      </c>
      <c r="F399" t="s">
        <v>154</v>
      </c>
      <c r="G399" t="s">
        <v>220</v>
      </c>
      <c r="H399">
        <v>446.60031764288584</v>
      </c>
      <c r="I399">
        <v>32</v>
      </c>
      <c r="J399">
        <v>1542841.5441332404</v>
      </c>
      <c r="K399">
        <v>36074.369363636361</v>
      </c>
      <c r="L399">
        <v>277711477.94398326</v>
      </c>
      <c r="M399">
        <v>5145136.7022727262</v>
      </c>
      <c r="N399">
        <v>2314262316.1998606</v>
      </c>
      <c r="O399">
        <v>124800000</v>
      </c>
      <c r="P399">
        <v>19.806539068181817</v>
      </c>
      <c r="Q399">
        <v>23065.48108479194</v>
      </c>
      <c r="R399">
        <v>277747552.31334692</v>
      </c>
      <c r="S399">
        <v>2444.2074529021334</v>
      </c>
      <c r="T399">
        <v>23085.28762386012</v>
      </c>
    </row>
    <row r="400" spans="1:20" x14ac:dyDescent="0.3">
      <c r="A400">
        <v>399</v>
      </c>
      <c r="B400" t="s">
        <v>142</v>
      </c>
      <c r="C400" t="s">
        <v>280</v>
      </c>
      <c r="D400" t="s">
        <v>151</v>
      </c>
      <c r="E400" t="s">
        <v>152</v>
      </c>
      <c r="F400" t="s">
        <v>154</v>
      </c>
      <c r="G400" t="s">
        <v>218</v>
      </c>
      <c r="H400">
        <v>446.60031764288584</v>
      </c>
      <c r="I400">
        <v>32</v>
      </c>
      <c r="J400">
        <v>1542841.5441332404</v>
      </c>
      <c r="K400">
        <v>36074.369363636361</v>
      </c>
      <c r="L400">
        <v>277711477.94398326</v>
      </c>
      <c r="M400">
        <v>5145136.7022727262</v>
      </c>
      <c r="N400">
        <v>2314262316.1998606</v>
      </c>
      <c r="O400">
        <v>119878400</v>
      </c>
      <c r="P400">
        <v>19.806539068181817</v>
      </c>
      <c r="Q400">
        <v>23065.48108479194</v>
      </c>
      <c r="R400">
        <v>277747552.31334692</v>
      </c>
      <c r="S400">
        <v>2439.2858529021337</v>
      </c>
      <c r="T400">
        <v>23085.28762386012</v>
      </c>
    </row>
    <row r="401" spans="1:20" x14ac:dyDescent="0.3">
      <c r="A401">
        <v>400</v>
      </c>
      <c r="B401" t="s">
        <v>142</v>
      </c>
      <c r="C401" t="s">
        <v>280</v>
      </c>
      <c r="D401" t="s">
        <v>151</v>
      </c>
      <c r="E401" t="s">
        <v>152</v>
      </c>
      <c r="F401" t="s">
        <v>155</v>
      </c>
      <c r="G401" t="s">
        <v>219</v>
      </c>
      <c r="H401">
        <v>441.47163997826448</v>
      </c>
      <c r="I401">
        <v>63</v>
      </c>
      <c r="J401">
        <v>1531860.4997372087</v>
      </c>
      <c r="K401">
        <v>36893.149136363631</v>
      </c>
      <c r="L401">
        <v>275734889.95269758</v>
      </c>
      <c r="M401">
        <v>5172429.3613636354</v>
      </c>
      <c r="N401">
        <v>2297790749.605813</v>
      </c>
      <c r="O401">
        <v>117432000</v>
      </c>
      <c r="P401">
        <v>19.533612477272726</v>
      </c>
      <c r="Q401">
        <v>22901.31447107127</v>
      </c>
      <c r="R401">
        <v>275771783.10183394</v>
      </c>
      <c r="S401">
        <v>2420.3951789671764</v>
      </c>
      <c r="T401">
        <v>22920.848083548542</v>
      </c>
    </row>
    <row r="402" spans="1:20" x14ac:dyDescent="0.3">
      <c r="A402">
        <v>401</v>
      </c>
      <c r="B402" t="s">
        <v>142</v>
      </c>
      <c r="C402" t="s">
        <v>280</v>
      </c>
      <c r="D402" t="s">
        <v>151</v>
      </c>
      <c r="E402" t="s">
        <v>152</v>
      </c>
      <c r="F402" t="s">
        <v>155</v>
      </c>
      <c r="G402" t="s">
        <v>220</v>
      </c>
      <c r="H402">
        <v>441.47163997826448</v>
      </c>
      <c r="I402">
        <v>32</v>
      </c>
      <c r="J402">
        <v>1531860.4997372087</v>
      </c>
      <c r="K402">
        <v>36893.149136363631</v>
      </c>
      <c r="L402">
        <v>275734889.95269758</v>
      </c>
      <c r="M402">
        <v>5172429.3613636354</v>
      </c>
      <c r="N402">
        <v>2297790749.605813</v>
      </c>
      <c r="O402">
        <v>124800000</v>
      </c>
      <c r="P402">
        <v>19.533612477272726</v>
      </c>
      <c r="Q402">
        <v>22901.31447107127</v>
      </c>
      <c r="R402">
        <v>275771783.10183394</v>
      </c>
      <c r="S402">
        <v>2427.7631789671764</v>
      </c>
      <c r="T402">
        <v>22920.848083548542</v>
      </c>
    </row>
    <row r="403" spans="1:20" x14ac:dyDescent="0.3">
      <c r="A403">
        <v>402</v>
      </c>
      <c r="B403" t="s">
        <v>142</v>
      </c>
      <c r="C403" t="s">
        <v>280</v>
      </c>
      <c r="D403" t="s">
        <v>151</v>
      </c>
      <c r="E403" t="s">
        <v>152</v>
      </c>
      <c r="F403" t="s">
        <v>155</v>
      </c>
      <c r="G403" t="s">
        <v>218</v>
      </c>
      <c r="H403">
        <v>441.47163997826448</v>
      </c>
      <c r="I403">
        <v>32</v>
      </c>
      <c r="J403">
        <v>1531860.4997372087</v>
      </c>
      <c r="K403">
        <v>36893.149136363631</v>
      </c>
      <c r="L403">
        <v>275734889.95269758</v>
      </c>
      <c r="M403">
        <v>5172429.3613636354</v>
      </c>
      <c r="N403">
        <v>2297790749.605813</v>
      </c>
      <c r="O403">
        <v>119878400</v>
      </c>
      <c r="P403">
        <v>19.533612477272726</v>
      </c>
      <c r="Q403">
        <v>22901.31447107127</v>
      </c>
      <c r="R403">
        <v>275771783.10183394</v>
      </c>
      <c r="S403">
        <v>2422.8415789671762</v>
      </c>
      <c r="T403">
        <v>22920.848083548542</v>
      </c>
    </row>
    <row r="404" spans="1:20" x14ac:dyDescent="0.3">
      <c r="A404">
        <v>403</v>
      </c>
      <c r="B404" t="s">
        <v>142</v>
      </c>
      <c r="C404" t="s">
        <v>280</v>
      </c>
      <c r="D404" t="s">
        <v>151</v>
      </c>
      <c r="E404" t="s">
        <v>152</v>
      </c>
      <c r="F404" t="s">
        <v>280</v>
      </c>
      <c r="G404" t="s">
        <v>219</v>
      </c>
      <c r="H404">
        <v>449.198406838555</v>
      </c>
      <c r="I404">
        <v>64</v>
      </c>
      <c r="J404">
        <v>1550671.8839708483</v>
      </c>
      <c r="K404">
        <v>38257.782090909081</v>
      </c>
      <c r="L404">
        <v>279120939.11475271</v>
      </c>
      <c r="M404">
        <v>5134219.6386363627</v>
      </c>
      <c r="N404">
        <v>2326007825.9562726</v>
      </c>
      <c r="O404">
        <v>119296000</v>
      </c>
      <c r="P404">
        <v>19.806539068181817</v>
      </c>
      <c r="Q404">
        <v>23182.544665364181</v>
      </c>
      <c r="R404">
        <v>279159196.89684361</v>
      </c>
      <c r="S404">
        <v>2450.438045594909</v>
      </c>
      <c r="T404">
        <v>23202.351204432362</v>
      </c>
    </row>
    <row r="405" spans="1:20" x14ac:dyDescent="0.3">
      <c r="A405">
        <v>404</v>
      </c>
      <c r="B405" t="s">
        <v>142</v>
      </c>
      <c r="C405" t="s">
        <v>280</v>
      </c>
      <c r="D405" t="s">
        <v>151</v>
      </c>
      <c r="E405" t="s">
        <v>152</v>
      </c>
      <c r="F405" t="s">
        <v>280</v>
      </c>
      <c r="G405" t="s">
        <v>220</v>
      </c>
      <c r="H405">
        <v>449.198406838555</v>
      </c>
      <c r="I405">
        <v>32</v>
      </c>
      <c r="J405">
        <v>1550671.8839708483</v>
      </c>
      <c r="K405">
        <v>38257.782090909081</v>
      </c>
      <c r="L405">
        <v>279120939.11475271</v>
      </c>
      <c r="M405">
        <v>5134219.6386363627</v>
      </c>
      <c r="N405">
        <v>2326007825.9562726</v>
      </c>
      <c r="O405">
        <v>124800000</v>
      </c>
      <c r="P405">
        <v>19.806539068181817</v>
      </c>
      <c r="Q405">
        <v>23182.544665364181</v>
      </c>
      <c r="R405">
        <v>279159196.89684361</v>
      </c>
      <c r="S405">
        <v>2455.9420455949094</v>
      </c>
      <c r="T405">
        <v>23202.351204432362</v>
      </c>
    </row>
    <row r="406" spans="1:20" x14ac:dyDescent="0.3">
      <c r="A406">
        <v>405</v>
      </c>
      <c r="B406" t="s">
        <v>142</v>
      </c>
      <c r="C406" t="s">
        <v>280</v>
      </c>
      <c r="D406" t="s">
        <v>151</v>
      </c>
      <c r="E406" t="s">
        <v>152</v>
      </c>
      <c r="F406" t="s">
        <v>280</v>
      </c>
      <c r="G406" t="s">
        <v>218</v>
      </c>
      <c r="H406">
        <v>449.198406838555</v>
      </c>
      <c r="I406">
        <v>32</v>
      </c>
      <c r="J406">
        <v>1550671.8839708483</v>
      </c>
      <c r="K406">
        <v>38257.782090909081</v>
      </c>
      <c r="L406">
        <v>279120939.11475271</v>
      </c>
      <c r="M406">
        <v>5134219.6386363627</v>
      </c>
      <c r="N406">
        <v>2326007825.9562726</v>
      </c>
      <c r="O406">
        <v>119878400</v>
      </c>
      <c r="P406">
        <v>19.806539068181817</v>
      </c>
      <c r="Q406">
        <v>23182.544665364181</v>
      </c>
      <c r="R406">
        <v>279159196.89684361</v>
      </c>
      <c r="S406">
        <v>2451.0204455949092</v>
      </c>
      <c r="T406">
        <v>23202.351204432362</v>
      </c>
    </row>
    <row r="407" spans="1:20" x14ac:dyDescent="0.3">
      <c r="A407">
        <v>406</v>
      </c>
      <c r="B407" t="s">
        <v>142</v>
      </c>
      <c r="C407" t="s">
        <v>280</v>
      </c>
      <c r="D407" t="s">
        <v>151</v>
      </c>
      <c r="E407" t="s">
        <v>280</v>
      </c>
      <c r="F407" t="s">
        <v>154</v>
      </c>
      <c r="G407" t="s">
        <v>219</v>
      </c>
      <c r="H407">
        <v>468.44252354270407</v>
      </c>
      <c r="I407">
        <v>67</v>
      </c>
      <c r="J407">
        <v>1563984.7994442643</v>
      </c>
      <c r="K407">
        <v>46991.433000000005</v>
      </c>
      <c r="L407">
        <v>281517263.89996755</v>
      </c>
      <c r="M407">
        <v>6302345.4477272723</v>
      </c>
      <c r="N407">
        <v>2345977199.1663961</v>
      </c>
      <c r="O407">
        <v>124888000</v>
      </c>
      <c r="P407">
        <v>26.35677725</v>
      </c>
      <c r="Q407">
        <v>23381.572751691747</v>
      </c>
      <c r="R407">
        <v>281564255.33296758</v>
      </c>
      <c r="S407">
        <v>2477.1675446141235</v>
      </c>
      <c r="T407">
        <v>23407.929528941746</v>
      </c>
    </row>
    <row r="408" spans="1:20" x14ac:dyDescent="0.3">
      <c r="A408">
        <v>407</v>
      </c>
      <c r="B408" t="s">
        <v>142</v>
      </c>
      <c r="C408" t="s">
        <v>280</v>
      </c>
      <c r="D408" t="s">
        <v>151</v>
      </c>
      <c r="E408" t="s">
        <v>280</v>
      </c>
      <c r="F408" t="s">
        <v>154</v>
      </c>
      <c r="G408" t="s">
        <v>220</v>
      </c>
      <c r="H408">
        <v>468.44252354270407</v>
      </c>
      <c r="I408">
        <v>34</v>
      </c>
      <c r="J408">
        <v>1563984.7994442643</v>
      </c>
      <c r="K408">
        <v>46991.433000000005</v>
      </c>
      <c r="L408">
        <v>281517263.89996755</v>
      </c>
      <c r="M408">
        <v>6302345.4477272723</v>
      </c>
      <c r="N408">
        <v>2345977199.1663961</v>
      </c>
      <c r="O408">
        <v>132600000</v>
      </c>
      <c r="P408">
        <v>26.35677725</v>
      </c>
      <c r="Q408">
        <v>23381.572751691747</v>
      </c>
      <c r="R408">
        <v>281564255.33296758</v>
      </c>
      <c r="S408">
        <v>2484.8795446141235</v>
      </c>
      <c r="T408">
        <v>23407.929528941746</v>
      </c>
    </row>
    <row r="409" spans="1:20" x14ac:dyDescent="0.3">
      <c r="A409">
        <v>408</v>
      </c>
      <c r="B409" t="s">
        <v>142</v>
      </c>
      <c r="C409" t="s">
        <v>280</v>
      </c>
      <c r="D409" t="s">
        <v>151</v>
      </c>
      <c r="E409" t="s">
        <v>280</v>
      </c>
      <c r="F409" t="s">
        <v>154</v>
      </c>
      <c r="G409" t="s">
        <v>218</v>
      </c>
      <c r="H409">
        <v>468.44252354270407</v>
      </c>
      <c r="I409">
        <v>34</v>
      </c>
      <c r="J409">
        <v>1563984.7994442643</v>
      </c>
      <c r="K409">
        <v>46991.433000000005</v>
      </c>
      <c r="L409">
        <v>281517263.89996755</v>
      </c>
      <c r="M409">
        <v>6302345.4477272723</v>
      </c>
      <c r="N409">
        <v>2345977199.1663961</v>
      </c>
      <c r="O409">
        <v>127370800</v>
      </c>
      <c r="P409">
        <v>26.35677725</v>
      </c>
      <c r="Q409">
        <v>23381.572751691747</v>
      </c>
      <c r="R409">
        <v>281564255.33296758</v>
      </c>
      <c r="S409">
        <v>2479.6503446141232</v>
      </c>
      <c r="T409">
        <v>23407.929528941746</v>
      </c>
    </row>
    <row r="410" spans="1:20" x14ac:dyDescent="0.3">
      <c r="A410">
        <v>409</v>
      </c>
      <c r="B410" t="s">
        <v>142</v>
      </c>
      <c r="C410" t="s">
        <v>280</v>
      </c>
      <c r="D410" t="s">
        <v>151</v>
      </c>
      <c r="E410" t="s">
        <v>280</v>
      </c>
      <c r="F410" t="s">
        <v>155</v>
      </c>
      <c r="G410" t="s">
        <v>219</v>
      </c>
      <c r="H410">
        <v>463.3138458780827</v>
      </c>
      <c r="I410">
        <v>66</v>
      </c>
      <c r="J410">
        <v>1553003.7550482329</v>
      </c>
      <c r="K410">
        <v>47810.212772727275</v>
      </c>
      <c r="L410">
        <v>279540675.90868193</v>
      </c>
      <c r="M410">
        <v>6329638.1068181815</v>
      </c>
      <c r="N410">
        <v>2329505632.5723495</v>
      </c>
      <c r="O410">
        <v>123024000</v>
      </c>
      <c r="P410">
        <v>26.08385065909091</v>
      </c>
      <c r="Q410">
        <v>23217.40613797108</v>
      </c>
      <c r="R410">
        <v>279588486.12145466</v>
      </c>
      <c r="S410">
        <v>2458.8592706791678</v>
      </c>
      <c r="T410">
        <v>23243.489988630172</v>
      </c>
    </row>
    <row r="411" spans="1:20" x14ac:dyDescent="0.3">
      <c r="A411">
        <v>410</v>
      </c>
      <c r="B411" t="s">
        <v>142</v>
      </c>
      <c r="C411" t="s">
        <v>280</v>
      </c>
      <c r="D411" t="s">
        <v>151</v>
      </c>
      <c r="E411" t="s">
        <v>280</v>
      </c>
      <c r="F411" t="s">
        <v>155</v>
      </c>
      <c r="G411" t="s">
        <v>220</v>
      </c>
      <c r="H411">
        <v>463.3138458780827</v>
      </c>
      <c r="I411">
        <v>33</v>
      </c>
      <c r="J411">
        <v>1553003.7550482329</v>
      </c>
      <c r="K411">
        <v>47810.212772727275</v>
      </c>
      <c r="L411">
        <v>279540675.90868193</v>
      </c>
      <c r="M411">
        <v>6329638.1068181815</v>
      </c>
      <c r="N411">
        <v>2329505632.5723495</v>
      </c>
      <c r="O411">
        <v>128700000</v>
      </c>
      <c r="P411">
        <v>26.08385065909091</v>
      </c>
      <c r="Q411">
        <v>23217.40613797108</v>
      </c>
      <c r="R411">
        <v>279588486.12145466</v>
      </c>
      <c r="S411">
        <v>2464.5352706791678</v>
      </c>
      <c r="T411">
        <v>23243.489988630172</v>
      </c>
    </row>
    <row r="412" spans="1:20" x14ac:dyDescent="0.3">
      <c r="A412">
        <v>411</v>
      </c>
      <c r="B412" t="s">
        <v>142</v>
      </c>
      <c r="C412" t="s">
        <v>280</v>
      </c>
      <c r="D412" t="s">
        <v>151</v>
      </c>
      <c r="E412" t="s">
        <v>280</v>
      </c>
      <c r="F412" t="s">
        <v>155</v>
      </c>
      <c r="G412" t="s">
        <v>218</v>
      </c>
      <c r="H412">
        <v>463.3138458780827</v>
      </c>
      <c r="I412">
        <v>33</v>
      </c>
      <c r="J412">
        <v>1553003.7550482329</v>
      </c>
      <c r="K412">
        <v>47810.212772727275</v>
      </c>
      <c r="L412">
        <v>279540675.90868193</v>
      </c>
      <c r="M412">
        <v>6329638.1068181815</v>
      </c>
      <c r="N412">
        <v>2329505632.5723495</v>
      </c>
      <c r="O412">
        <v>123624600</v>
      </c>
      <c r="P412">
        <v>26.08385065909091</v>
      </c>
      <c r="Q412">
        <v>23217.40613797108</v>
      </c>
      <c r="R412">
        <v>279588486.12145466</v>
      </c>
      <c r="S412">
        <v>2459.4598706791676</v>
      </c>
      <c r="T412">
        <v>23243.489988630172</v>
      </c>
    </row>
    <row r="413" spans="1:20" x14ac:dyDescent="0.3">
      <c r="A413">
        <v>412</v>
      </c>
      <c r="B413" t="s">
        <v>142</v>
      </c>
      <c r="C413" t="s">
        <v>280</v>
      </c>
      <c r="D413" t="s">
        <v>151</v>
      </c>
      <c r="E413" t="s">
        <v>280</v>
      </c>
      <c r="F413" t="s">
        <v>280</v>
      </c>
      <c r="G413" t="s">
        <v>219</v>
      </c>
      <c r="H413">
        <v>471.04061273837311</v>
      </c>
      <c r="I413">
        <v>67</v>
      </c>
      <c r="J413">
        <v>1571815.1392818727</v>
      </c>
      <c r="K413">
        <v>49174.845727272725</v>
      </c>
      <c r="L413">
        <v>282926725.07073706</v>
      </c>
      <c r="M413">
        <v>6291428.3840909088</v>
      </c>
      <c r="N413">
        <v>2357722708.9228086</v>
      </c>
      <c r="O413">
        <v>124888000</v>
      </c>
      <c r="P413">
        <v>26.35677725</v>
      </c>
      <c r="Q413">
        <v>23498.636332263992</v>
      </c>
      <c r="R413">
        <v>282975899.91646433</v>
      </c>
      <c r="S413">
        <v>2488.9021373068995</v>
      </c>
      <c r="T413">
        <v>23524.993109513991</v>
      </c>
    </row>
    <row r="414" spans="1:20" x14ac:dyDescent="0.3">
      <c r="A414">
        <v>413</v>
      </c>
      <c r="B414" t="s">
        <v>142</v>
      </c>
      <c r="C414" t="s">
        <v>280</v>
      </c>
      <c r="D414" t="s">
        <v>151</v>
      </c>
      <c r="E414" t="s">
        <v>280</v>
      </c>
      <c r="F414" t="s">
        <v>280</v>
      </c>
      <c r="G414" t="s">
        <v>220</v>
      </c>
      <c r="H414">
        <v>471.04061273837311</v>
      </c>
      <c r="I414">
        <v>34</v>
      </c>
      <c r="J414">
        <v>1571815.1392818727</v>
      </c>
      <c r="K414">
        <v>49174.845727272725</v>
      </c>
      <c r="L414">
        <v>282926725.07073706</v>
      </c>
      <c r="M414">
        <v>6291428.3840909088</v>
      </c>
      <c r="N414">
        <v>2357722708.9228086</v>
      </c>
      <c r="O414">
        <v>132600000</v>
      </c>
      <c r="P414">
        <v>26.35677725</v>
      </c>
      <c r="Q414">
        <v>23498.636332263992</v>
      </c>
      <c r="R414">
        <v>282975899.91646433</v>
      </c>
      <c r="S414">
        <v>2496.6141373068995</v>
      </c>
      <c r="T414">
        <v>23524.993109513991</v>
      </c>
    </row>
    <row r="415" spans="1:20" x14ac:dyDescent="0.3">
      <c r="A415">
        <v>414</v>
      </c>
      <c r="B415" t="s">
        <v>142</v>
      </c>
      <c r="C415" t="s">
        <v>280</v>
      </c>
      <c r="D415" t="s">
        <v>151</v>
      </c>
      <c r="E415" t="s">
        <v>280</v>
      </c>
      <c r="F415" t="s">
        <v>280</v>
      </c>
      <c r="G415" t="s">
        <v>218</v>
      </c>
      <c r="H415">
        <v>471.04061273837311</v>
      </c>
      <c r="I415">
        <v>34</v>
      </c>
      <c r="J415">
        <v>1571815.1392818727</v>
      </c>
      <c r="K415">
        <v>49174.845727272725</v>
      </c>
      <c r="L415">
        <v>282926725.07073706</v>
      </c>
      <c r="M415">
        <v>6291428.3840909088</v>
      </c>
      <c r="N415">
        <v>2357722708.9228086</v>
      </c>
      <c r="O415">
        <v>127370800</v>
      </c>
      <c r="P415">
        <v>26.35677725</v>
      </c>
      <c r="Q415">
        <v>23498.636332263992</v>
      </c>
      <c r="R415">
        <v>282975899.91646433</v>
      </c>
      <c r="S415">
        <v>2491.3849373068997</v>
      </c>
      <c r="T415">
        <v>23524.993109513991</v>
      </c>
    </row>
    <row r="416" spans="1:20" x14ac:dyDescent="0.3">
      <c r="A416">
        <v>415</v>
      </c>
      <c r="B416" t="s">
        <v>142</v>
      </c>
      <c r="C416" t="s">
        <v>280</v>
      </c>
      <c r="D416" t="s">
        <v>280</v>
      </c>
      <c r="E416" t="s">
        <v>152</v>
      </c>
      <c r="F416" t="s">
        <v>154</v>
      </c>
      <c r="G416" t="s">
        <v>219</v>
      </c>
      <c r="H416">
        <v>447.06477998129594</v>
      </c>
      <c r="I416">
        <v>64</v>
      </c>
      <c r="J416">
        <v>1543291.1436768211</v>
      </c>
      <c r="K416">
        <v>36074.369363636361</v>
      </c>
      <c r="L416">
        <v>277792405.86182779</v>
      </c>
      <c r="M416">
        <v>5149741.7772727264</v>
      </c>
      <c r="N416">
        <v>2314936715.5152316</v>
      </c>
      <c r="O416">
        <v>119296000</v>
      </c>
      <c r="P416">
        <v>19.797328918181815</v>
      </c>
      <c r="Q416">
        <v>23072.202597968473</v>
      </c>
      <c r="R416">
        <v>277828480.23119146</v>
      </c>
      <c r="S416">
        <v>2439.3824572925041</v>
      </c>
      <c r="T416">
        <v>23091.999926886656</v>
      </c>
    </row>
    <row r="417" spans="1:20" x14ac:dyDescent="0.3">
      <c r="A417">
        <v>416</v>
      </c>
      <c r="B417" t="s">
        <v>142</v>
      </c>
      <c r="C417" t="s">
        <v>280</v>
      </c>
      <c r="D417" t="s">
        <v>280</v>
      </c>
      <c r="E417" t="s">
        <v>152</v>
      </c>
      <c r="F417" t="s">
        <v>154</v>
      </c>
      <c r="G417" t="s">
        <v>220</v>
      </c>
      <c r="H417">
        <v>447.06477998129594</v>
      </c>
      <c r="I417">
        <v>32</v>
      </c>
      <c r="J417">
        <v>1543291.1436768211</v>
      </c>
      <c r="K417">
        <v>36074.369363636361</v>
      </c>
      <c r="L417">
        <v>277792405.86182779</v>
      </c>
      <c r="M417">
        <v>5149741.7772727264</v>
      </c>
      <c r="N417">
        <v>2314936715.5152316</v>
      </c>
      <c r="O417">
        <v>124800000</v>
      </c>
      <c r="P417">
        <v>19.797328918181815</v>
      </c>
      <c r="Q417">
        <v>23072.202597968473</v>
      </c>
      <c r="R417">
        <v>277828480.23119146</v>
      </c>
      <c r="S417">
        <v>2444.8864572925045</v>
      </c>
      <c r="T417">
        <v>23091.999926886656</v>
      </c>
    </row>
    <row r="418" spans="1:20" x14ac:dyDescent="0.3">
      <c r="A418">
        <v>417</v>
      </c>
      <c r="B418" t="s">
        <v>142</v>
      </c>
      <c r="C418" t="s">
        <v>280</v>
      </c>
      <c r="D418" t="s">
        <v>280</v>
      </c>
      <c r="E418" t="s">
        <v>152</v>
      </c>
      <c r="F418" t="s">
        <v>154</v>
      </c>
      <c r="G418" t="s">
        <v>218</v>
      </c>
      <c r="H418">
        <v>447.06477998129594</v>
      </c>
      <c r="I418">
        <v>32</v>
      </c>
      <c r="J418">
        <v>1543291.1436768211</v>
      </c>
      <c r="K418">
        <v>36074.369363636361</v>
      </c>
      <c r="L418">
        <v>277792405.86182779</v>
      </c>
      <c r="M418">
        <v>5149741.7772727264</v>
      </c>
      <c r="N418">
        <v>2314936715.5152316</v>
      </c>
      <c r="O418">
        <v>119878400</v>
      </c>
      <c r="P418">
        <v>19.797328918181815</v>
      </c>
      <c r="Q418">
        <v>23072.202597968473</v>
      </c>
      <c r="R418">
        <v>277828480.23119146</v>
      </c>
      <c r="S418">
        <v>2439.9648572925043</v>
      </c>
      <c r="T418">
        <v>23091.999926886656</v>
      </c>
    </row>
    <row r="419" spans="1:20" x14ac:dyDescent="0.3">
      <c r="A419">
        <v>418</v>
      </c>
      <c r="B419" t="s">
        <v>142</v>
      </c>
      <c r="C419" t="s">
        <v>280</v>
      </c>
      <c r="D419" t="s">
        <v>280</v>
      </c>
      <c r="E419" t="s">
        <v>152</v>
      </c>
      <c r="F419" t="s">
        <v>155</v>
      </c>
      <c r="G419" t="s">
        <v>219</v>
      </c>
      <c r="H419">
        <v>441.93610231667452</v>
      </c>
      <c r="I419">
        <v>63</v>
      </c>
      <c r="J419">
        <v>1532310.09928079</v>
      </c>
      <c r="K419">
        <v>36893.149136363631</v>
      </c>
      <c r="L419">
        <v>275815817.87054223</v>
      </c>
      <c r="M419">
        <v>5177034.4363636356</v>
      </c>
      <c r="N419">
        <v>2298465148.921185</v>
      </c>
      <c r="O419">
        <v>117432000</v>
      </c>
      <c r="P419">
        <v>19.524402327272725</v>
      </c>
      <c r="Q419">
        <v>22908.03598424781</v>
      </c>
      <c r="R419">
        <v>275852711.01967859</v>
      </c>
      <c r="S419">
        <v>2421.0741833575489</v>
      </c>
      <c r="T419">
        <v>22927.560386575082</v>
      </c>
    </row>
    <row r="420" spans="1:20" x14ac:dyDescent="0.3">
      <c r="A420">
        <v>419</v>
      </c>
      <c r="B420" t="s">
        <v>142</v>
      </c>
      <c r="C420" t="s">
        <v>280</v>
      </c>
      <c r="D420" t="s">
        <v>280</v>
      </c>
      <c r="E420" t="s">
        <v>152</v>
      </c>
      <c r="F420" t="s">
        <v>155</v>
      </c>
      <c r="G420" t="s">
        <v>220</v>
      </c>
      <c r="H420">
        <v>441.93610231667452</v>
      </c>
      <c r="I420">
        <v>32</v>
      </c>
      <c r="J420">
        <v>1532310.09928079</v>
      </c>
      <c r="K420">
        <v>36893.149136363631</v>
      </c>
      <c r="L420">
        <v>275815817.87054223</v>
      </c>
      <c r="M420">
        <v>5177034.4363636356</v>
      </c>
      <c r="N420">
        <v>2298465148.921185</v>
      </c>
      <c r="O420">
        <v>124800000</v>
      </c>
      <c r="P420">
        <v>19.524402327272725</v>
      </c>
      <c r="Q420">
        <v>22908.03598424781</v>
      </c>
      <c r="R420">
        <v>275852711.01967859</v>
      </c>
      <c r="S420">
        <v>2428.4421833575489</v>
      </c>
      <c r="T420">
        <v>22927.560386575082</v>
      </c>
    </row>
    <row r="421" spans="1:20" x14ac:dyDescent="0.3">
      <c r="A421">
        <v>420</v>
      </c>
      <c r="B421" t="s">
        <v>142</v>
      </c>
      <c r="C421" t="s">
        <v>280</v>
      </c>
      <c r="D421" t="s">
        <v>280</v>
      </c>
      <c r="E421" t="s">
        <v>152</v>
      </c>
      <c r="F421" t="s">
        <v>155</v>
      </c>
      <c r="G421" t="s">
        <v>218</v>
      </c>
      <c r="H421">
        <v>441.93610231667452</v>
      </c>
      <c r="I421">
        <v>32</v>
      </c>
      <c r="J421">
        <v>1532310.09928079</v>
      </c>
      <c r="K421">
        <v>36893.149136363631</v>
      </c>
      <c r="L421">
        <v>275815817.87054223</v>
      </c>
      <c r="M421">
        <v>5177034.4363636356</v>
      </c>
      <c r="N421">
        <v>2298465148.921185</v>
      </c>
      <c r="O421">
        <v>119878400</v>
      </c>
      <c r="P421">
        <v>19.524402327272725</v>
      </c>
      <c r="Q421">
        <v>22908.03598424781</v>
      </c>
      <c r="R421">
        <v>275852711.01967859</v>
      </c>
      <c r="S421">
        <v>2423.5205833575487</v>
      </c>
      <c r="T421">
        <v>22927.560386575082</v>
      </c>
    </row>
    <row r="422" spans="1:20" x14ac:dyDescent="0.3">
      <c r="A422">
        <v>421</v>
      </c>
      <c r="B422" t="s">
        <v>142</v>
      </c>
      <c r="C422" t="s">
        <v>280</v>
      </c>
      <c r="D422" t="s">
        <v>280</v>
      </c>
      <c r="E422" t="s">
        <v>152</v>
      </c>
      <c r="F422" t="s">
        <v>280</v>
      </c>
      <c r="G422" t="s">
        <v>219</v>
      </c>
      <c r="H422">
        <v>449.66286917696499</v>
      </c>
      <c r="I422">
        <v>64</v>
      </c>
      <c r="J422">
        <v>1551121.4835144295</v>
      </c>
      <c r="K422">
        <v>38257.782090909081</v>
      </c>
      <c r="L422">
        <v>279201867.03259736</v>
      </c>
      <c r="M422">
        <v>5138824.7136363629</v>
      </c>
      <c r="N422">
        <v>2326682225.2716446</v>
      </c>
      <c r="O422">
        <v>119296000</v>
      </c>
      <c r="P422">
        <v>19.797328918181815</v>
      </c>
      <c r="Q422">
        <v>23189.266178540722</v>
      </c>
      <c r="R422">
        <v>279240124.81468827</v>
      </c>
      <c r="S422">
        <v>2451.117049985281</v>
      </c>
      <c r="T422">
        <v>23209.063507458904</v>
      </c>
    </row>
    <row r="423" spans="1:20" x14ac:dyDescent="0.3">
      <c r="A423">
        <v>422</v>
      </c>
      <c r="B423" t="s">
        <v>142</v>
      </c>
      <c r="C423" t="s">
        <v>280</v>
      </c>
      <c r="D423" t="s">
        <v>280</v>
      </c>
      <c r="E423" t="s">
        <v>152</v>
      </c>
      <c r="F423" t="s">
        <v>280</v>
      </c>
      <c r="G423" t="s">
        <v>220</v>
      </c>
      <c r="H423">
        <v>449.66286917696499</v>
      </c>
      <c r="I423">
        <v>32</v>
      </c>
      <c r="J423">
        <v>1551121.4835144295</v>
      </c>
      <c r="K423">
        <v>38257.782090909081</v>
      </c>
      <c r="L423">
        <v>279201867.03259736</v>
      </c>
      <c r="M423">
        <v>5138824.7136363629</v>
      </c>
      <c r="N423">
        <v>2326682225.2716446</v>
      </c>
      <c r="O423">
        <v>124800000</v>
      </c>
      <c r="P423">
        <v>19.797328918181815</v>
      </c>
      <c r="Q423">
        <v>23189.266178540722</v>
      </c>
      <c r="R423">
        <v>279240124.81468827</v>
      </c>
      <c r="S423">
        <v>2456.6210499852809</v>
      </c>
      <c r="T423">
        <v>23209.063507458904</v>
      </c>
    </row>
    <row r="424" spans="1:20" x14ac:dyDescent="0.3">
      <c r="A424">
        <v>423</v>
      </c>
      <c r="B424" t="s">
        <v>142</v>
      </c>
      <c r="C424" t="s">
        <v>280</v>
      </c>
      <c r="D424" t="s">
        <v>280</v>
      </c>
      <c r="E424" t="s">
        <v>152</v>
      </c>
      <c r="F424" t="s">
        <v>280</v>
      </c>
      <c r="G424" t="s">
        <v>218</v>
      </c>
      <c r="H424">
        <v>449.66286917696499</v>
      </c>
      <c r="I424">
        <v>32</v>
      </c>
      <c r="J424">
        <v>1551121.4835144295</v>
      </c>
      <c r="K424">
        <v>38257.782090909081</v>
      </c>
      <c r="L424">
        <v>279201867.03259736</v>
      </c>
      <c r="M424">
        <v>5138824.7136363629</v>
      </c>
      <c r="N424">
        <v>2326682225.2716446</v>
      </c>
      <c r="O424">
        <v>119878400</v>
      </c>
      <c r="P424">
        <v>19.797328918181815</v>
      </c>
      <c r="Q424">
        <v>23189.266178540722</v>
      </c>
      <c r="R424">
        <v>279240124.81468827</v>
      </c>
      <c r="S424">
        <v>2451.6994499852808</v>
      </c>
      <c r="T424">
        <v>23209.063507458904</v>
      </c>
    </row>
    <row r="425" spans="1:20" x14ac:dyDescent="0.3">
      <c r="A425">
        <v>424</v>
      </c>
      <c r="B425" t="s">
        <v>142</v>
      </c>
      <c r="C425" t="s">
        <v>280</v>
      </c>
      <c r="D425" t="s">
        <v>280</v>
      </c>
      <c r="E425" t="s">
        <v>280</v>
      </c>
      <c r="F425" t="s">
        <v>154</v>
      </c>
      <c r="G425" t="s">
        <v>219</v>
      </c>
      <c r="H425">
        <v>468.90698588111405</v>
      </c>
      <c r="I425">
        <v>67</v>
      </c>
      <c r="J425">
        <v>1564434.3989878455</v>
      </c>
      <c r="K425">
        <v>46991.433000000005</v>
      </c>
      <c r="L425">
        <v>281598191.8178122</v>
      </c>
      <c r="M425">
        <v>6306950.5227272725</v>
      </c>
      <c r="N425">
        <v>2346651598.4817681</v>
      </c>
      <c r="O425">
        <v>124888000</v>
      </c>
      <c r="P425">
        <v>26.347567099999999</v>
      </c>
      <c r="Q425">
        <v>23388.294264868287</v>
      </c>
      <c r="R425">
        <v>281645183.25081223</v>
      </c>
      <c r="S425">
        <v>2477.8465490044955</v>
      </c>
      <c r="T425">
        <v>23414.641831968289</v>
      </c>
    </row>
    <row r="426" spans="1:20" x14ac:dyDescent="0.3">
      <c r="A426">
        <v>425</v>
      </c>
      <c r="B426" t="s">
        <v>142</v>
      </c>
      <c r="C426" t="s">
        <v>280</v>
      </c>
      <c r="D426" t="s">
        <v>280</v>
      </c>
      <c r="E426" t="s">
        <v>280</v>
      </c>
      <c r="F426" t="s">
        <v>154</v>
      </c>
      <c r="G426" t="s">
        <v>220</v>
      </c>
      <c r="H426">
        <v>468.90698588111405</v>
      </c>
      <c r="I426">
        <v>34</v>
      </c>
      <c r="J426">
        <v>1564434.3989878455</v>
      </c>
      <c r="K426">
        <v>46991.433000000005</v>
      </c>
      <c r="L426">
        <v>281598191.8178122</v>
      </c>
      <c r="M426">
        <v>6306950.5227272725</v>
      </c>
      <c r="N426">
        <v>2346651598.4817681</v>
      </c>
      <c r="O426">
        <v>132600000</v>
      </c>
      <c r="P426">
        <v>26.347567099999999</v>
      </c>
      <c r="Q426">
        <v>23388.294264868287</v>
      </c>
      <c r="R426">
        <v>281645183.25081223</v>
      </c>
      <c r="S426">
        <v>2485.5585490044955</v>
      </c>
      <c r="T426">
        <v>23414.641831968289</v>
      </c>
    </row>
    <row r="427" spans="1:20" x14ac:dyDescent="0.3">
      <c r="A427">
        <v>426</v>
      </c>
      <c r="B427" t="s">
        <v>142</v>
      </c>
      <c r="C427" t="s">
        <v>280</v>
      </c>
      <c r="D427" t="s">
        <v>280</v>
      </c>
      <c r="E427" t="s">
        <v>280</v>
      </c>
      <c r="F427" t="s">
        <v>154</v>
      </c>
      <c r="G427" t="s">
        <v>218</v>
      </c>
      <c r="H427">
        <v>468.90698588111405</v>
      </c>
      <c r="I427">
        <v>34</v>
      </c>
      <c r="J427">
        <v>1564434.3989878455</v>
      </c>
      <c r="K427">
        <v>46991.433000000005</v>
      </c>
      <c r="L427">
        <v>281598191.8178122</v>
      </c>
      <c r="M427">
        <v>6306950.5227272725</v>
      </c>
      <c r="N427">
        <v>2346651598.4817681</v>
      </c>
      <c r="O427">
        <v>127370800</v>
      </c>
      <c r="P427">
        <v>26.347567099999999</v>
      </c>
      <c r="Q427">
        <v>23388.294264868287</v>
      </c>
      <c r="R427">
        <v>281645183.25081223</v>
      </c>
      <c r="S427">
        <v>2480.3293490044957</v>
      </c>
      <c r="T427">
        <v>23414.641831968289</v>
      </c>
    </row>
    <row r="428" spans="1:20" x14ac:dyDescent="0.3">
      <c r="A428">
        <v>427</v>
      </c>
      <c r="B428" t="s">
        <v>142</v>
      </c>
      <c r="C428" t="s">
        <v>280</v>
      </c>
      <c r="D428" t="s">
        <v>280</v>
      </c>
      <c r="E428" t="s">
        <v>280</v>
      </c>
      <c r="F428" t="s">
        <v>155</v>
      </c>
      <c r="G428" t="s">
        <v>219</v>
      </c>
      <c r="H428">
        <v>463.77830821649263</v>
      </c>
      <c r="I428">
        <v>66</v>
      </c>
      <c r="J428">
        <v>1553453.3545918136</v>
      </c>
      <c r="K428">
        <v>47810.212772727275</v>
      </c>
      <c r="L428">
        <v>279621603.82652646</v>
      </c>
      <c r="M428">
        <v>6334243.1818181816</v>
      </c>
      <c r="N428">
        <v>2330180031.8877206</v>
      </c>
      <c r="O428">
        <v>123024000</v>
      </c>
      <c r="P428">
        <v>26.074640509090909</v>
      </c>
      <c r="Q428">
        <v>23224.127651147614</v>
      </c>
      <c r="R428">
        <v>279669414.03929919</v>
      </c>
      <c r="S428">
        <v>2459.5382750695385</v>
      </c>
      <c r="T428">
        <v>23250.202291656704</v>
      </c>
    </row>
    <row r="429" spans="1:20" x14ac:dyDescent="0.3">
      <c r="A429">
        <v>428</v>
      </c>
      <c r="B429" t="s">
        <v>142</v>
      </c>
      <c r="C429" t="s">
        <v>280</v>
      </c>
      <c r="D429" t="s">
        <v>280</v>
      </c>
      <c r="E429" t="s">
        <v>280</v>
      </c>
      <c r="F429" t="s">
        <v>155</v>
      </c>
      <c r="G429" t="s">
        <v>220</v>
      </c>
      <c r="H429">
        <v>463.77830821649263</v>
      </c>
      <c r="I429">
        <v>33</v>
      </c>
      <c r="J429">
        <v>1553453.3545918136</v>
      </c>
      <c r="K429">
        <v>47810.212772727275</v>
      </c>
      <c r="L429">
        <v>279621603.82652646</v>
      </c>
      <c r="M429">
        <v>6334243.1818181816</v>
      </c>
      <c r="N429">
        <v>2330180031.8877206</v>
      </c>
      <c r="O429">
        <v>128700000</v>
      </c>
      <c r="P429">
        <v>26.074640509090909</v>
      </c>
      <c r="Q429">
        <v>23224.127651147614</v>
      </c>
      <c r="R429">
        <v>279669414.03929919</v>
      </c>
      <c r="S429">
        <v>2465.2142750695384</v>
      </c>
      <c r="T429">
        <v>23250.202291656704</v>
      </c>
    </row>
    <row r="430" spans="1:20" x14ac:dyDescent="0.3">
      <c r="A430">
        <v>429</v>
      </c>
      <c r="B430" t="s">
        <v>142</v>
      </c>
      <c r="C430" t="s">
        <v>280</v>
      </c>
      <c r="D430" t="s">
        <v>280</v>
      </c>
      <c r="E430" t="s">
        <v>280</v>
      </c>
      <c r="F430" t="s">
        <v>155</v>
      </c>
      <c r="G430" t="s">
        <v>218</v>
      </c>
      <c r="H430">
        <v>463.77830821649263</v>
      </c>
      <c r="I430">
        <v>33</v>
      </c>
      <c r="J430">
        <v>1553453.3545918136</v>
      </c>
      <c r="K430">
        <v>47810.212772727275</v>
      </c>
      <c r="L430">
        <v>279621603.82652646</v>
      </c>
      <c r="M430">
        <v>6334243.1818181816</v>
      </c>
      <c r="N430">
        <v>2330180031.8877206</v>
      </c>
      <c r="O430">
        <v>123624600</v>
      </c>
      <c r="P430">
        <v>26.074640509090909</v>
      </c>
      <c r="Q430">
        <v>23224.127651147614</v>
      </c>
      <c r="R430">
        <v>279669414.03929919</v>
      </c>
      <c r="S430">
        <v>2460.1388750695387</v>
      </c>
      <c r="T430">
        <v>23250.202291656704</v>
      </c>
    </row>
    <row r="431" spans="1:20" x14ac:dyDescent="0.3">
      <c r="A431">
        <v>430</v>
      </c>
      <c r="B431" t="s">
        <v>142</v>
      </c>
      <c r="C431" t="s">
        <v>280</v>
      </c>
      <c r="D431" t="s">
        <v>280</v>
      </c>
      <c r="E431" t="s">
        <v>280</v>
      </c>
      <c r="F431" t="s">
        <v>280</v>
      </c>
      <c r="G431" t="s">
        <v>219</v>
      </c>
      <c r="H431">
        <v>471.5050750767831</v>
      </c>
      <c r="I431">
        <v>68</v>
      </c>
      <c r="J431">
        <v>1572264.7388254532</v>
      </c>
      <c r="K431">
        <v>49174.845727272725</v>
      </c>
      <c r="L431">
        <v>283007652.9885816</v>
      </c>
      <c r="M431">
        <v>6296033.459090909</v>
      </c>
      <c r="N431">
        <v>2358397108.2381797</v>
      </c>
      <c r="O431">
        <v>126752000</v>
      </c>
      <c r="P431">
        <v>26.347567099999999</v>
      </c>
      <c r="Q431">
        <v>23505.357845440525</v>
      </c>
      <c r="R431">
        <v>283056827.83430886</v>
      </c>
      <c r="S431">
        <v>2491.4451416972702</v>
      </c>
      <c r="T431">
        <v>23531.705412540527</v>
      </c>
    </row>
    <row r="432" spans="1:20" x14ac:dyDescent="0.3">
      <c r="A432">
        <v>431</v>
      </c>
      <c r="B432" t="s">
        <v>142</v>
      </c>
      <c r="C432" t="s">
        <v>280</v>
      </c>
      <c r="D432" t="s">
        <v>280</v>
      </c>
      <c r="E432" t="s">
        <v>280</v>
      </c>
      <c r="F432" t="s">
        <v>280</v>
      </c>
      <c r="G432" t="s">
        <v>220</v>
      </c>
      <c r="H432">
        <v>471.5050750767831</v>
      </c>
      <c r="I432">
        <v>34</v>
      </c>
      <c r="J432">
        <v>1572264.7388254532</v>
      </c>
      <c r="K432">
        <v>49174.845727272725</v>
      </c>
      <c r="L432">
        <v>283007652.9885816</v>
      </c>
      <c r="M432">
        <v>6296033.459090909</v>
      </c>
      <c r="N432">
        <v>2358397108.2381797</v>
      </c>
      <c r="O432">
        <v>132600000</v>
      </c>
      <c r="P432">
        <v>26.347567099999999</v>
      </c>
      <c r="Q432">
        <v>23505.357845440525</v>
      </c>
      <c r="R432">
        <v>283056827.83430886</v>
      </c>
      <c r="S432">
        <v>2497.2931416972706</v>
      </c>
      <c r="T432">
        <v>23531.705412540527</v>
      </c>
    </row>
    <row r="433" spans="1:20" x14ac:dyDescent="0.3">
      <c r="A433">
        <v>432</v>
      </c>
      <c r="B433" t="s">
        <v>142</v>
      </c>
      <c r="C433" t="s">
        <v>280</v>
      </c>
      <c r="D433" t="s">
        <v>280</v>
      </c>
      <c r="E433" t="s">
        <v>280</v>
      </c>
      <c r="F433" t="s">
        <v>280</v>
      </c>
      <c r="G433" t="s">
        <v>218</v>
      </c>
      <c r="H433">
        <v>471.5050750767831</v>
      </c>
      <c r="I433">
        <v>34</v>
      </c>
      <c r="J433">
        <v>1572264.7388254532</v>
      </c>
      <c r="K433">
        <v>49174.845727272725</v>
      </c>
      <c r="L433">
        <v>283007652.9885816</v>
      </c>
      <c r="M433">
        <v>6296033.459090909</v>
      </c>
      <c r="N433">
        <v>2358397108.2381797</v>
      </c>
      <c r="O433">
        <v>127370800</v>
      </c>
      <c r="P433">
        <v>26.347567099999999</v>
      </c>
      <c r="Q433">
        <v>23505.357845440525</v>
      </c>
      <c r="R433">
        <v>283056827.83430886</v>
      </c>
      <c r="S433">
        <v>2492.0639416972704</v>
      </c>
      <c r="T433">
        <v>23531.705412540527</v>
      </c>
    </row>
    <row r="434" spans="1:20" x14ac:dyDescent="0.3">
      <c r="A434">
        <v>433</v>
      </c>
      <c r="B434" t="s">
        <v>280</v>
      </c>
      <c r="C434" t="s">
        <v>147</v>
      </c>
      <c r="D434" t="s">
        <v>151</v>
      </c>
      <c r="E434" t="s">
        <v>152</v>
      </c>
      <c r="F434" t="s">
        <v>154</v>
      </c>
      <c r="G434" t="s">
        <v>219</v>
      </c>
      <c r="H434">
        <v>393.3335563515796</v>
      </c>
      <c r="I434">
        <v>56</v>
      </c>
      <c r="J434">
        <v>1429547.6589726245</v>
      </c>
      <c r="K434">
        <v>36092.880563636354</v>
      </c>
      <c r="L434">
        <v>257318578.61507243</v>
      </c>
      <c r="M434">
        <v>5792681.3022727259</v>
      </c>
      <c r="N434">
        <v>2144321488.4589367</v>
      </c>
      <c r="O434">
        <v>104384000</v>
      </c>
      <c r="P434">
        <v>23.110939468181812</v>
      </c>
      <c r="Q434">
        <v>21371.737501640739</v>
      </c>
      <c r="R434">
        <v>257354671.49563608</v>
      </c>
      <c r="S434">
        <v>2254.4981697612093</v>
      </c>
      <c r="T434">
        <v>21394.848441108919</v>
      </c>
    </row>
    <row r="435" spans="1:20" x14ac:dyDescent="0.3">
      <c r="A435">
        <v>434</v>
      </c>
      <c r="B435" t="s">
        <v>280</v>
      </c>
      <c r="C435" t="s">
        <v>147</v>
      </c>
      <c r="D435" t="s">
        <v>151</v>
      </c>
      <c r="E435" t="s">
        <v>152</v>
      </c>
      <c r="F435" t="s">
        <v>154</v>
      </c>
      <c r="G435" t="s">
        <v>220</v>
      </c>
      <c r="H435">
        <v>393.3335563515796</v>
      </c>
      <c r="I435">
        <v>28</v>
      </c>
      <c r="J435">
        <v>1429547.6589726245</v>
      </c>
      <c r="K435">
        <v>36092.880563636354</v>
      </c>
      <c r="L435">
        <v>257318578.61507243</v>
      </c>
      <c r="M435">
        <v>5792681.3022727259</v>
      </c>
      <c r="N435">
        <v>2144321488.4589367</v>
      </c>
      <c r="O435">
        <v>109200000</v>
      </c>
      <c r="P435">
        <v>23.110939468181812</v>
      </c>
      <c r="Q435">
        <v>21371.737501640739</v>
      </c>
      <c r="R435">
        <v>257354671.49563608</v>
      </c>
      <c r="S435">
        <v>2259.3141697612095</v>
      </c>
      <c r="T435">
        <v>21394.848441108919</v>
      </c>
    </row>
    <row r="436" spans="1:20" x14ac:dyDescent="0.3">
      <c r="A436">
        <v>435</v>
      </c>
      <c r="B436" t="s">
        <v>280</v>
      </c>
      <c r="C436" t="s">
        <v>147</v>
      </c>
      <c r="D436" t="s">
        <v>151</v>
      </c>
      <c r="E436" t="s">
        <v>152</v>
      </c>
      <c r="F436" t="s">
        <v>154</v>
      </c>
      <c r="G436" t="s">
        <v>218</v>
      </c>
      <c r="H436">
        <v>393.3335563515796</v>
      </c>
      <c r="I436">
        <v>28</v>
      </c>
      <c r="J436">
        <v>1429547.6589726245</v>
      </c>
      <c r="K436">
        <v>36092.880563636354</v>
      </c>
      <c r="L436">
        <v>257318578.61507243</v>
      </c>
      <c r="M436">
        <v>5792681.3022727259</v>
      </c>
      <c r="N436">
        <v>2144321488.4589367</v>
      </c>
      <c r="O436">
        <v>104893600</v>
      </c>
      <c r="P436">
        <v>23.110939468181812</v>
      </c>
      <c r="Q436">
        <v>21371.737501640739</v>
      </c>
      <c r="R436">
        <v>257354671.49563608</v>
      </c>
      <c r="S436">
        <v>2255.0077697612096</v>
      </c>
      <c r="T436">
        <v>21394.848441108919</v>
      </c>
    </row>
    <row r="437" spans="1:20" x14ac:dyDescent="0.3">
      <c r="A437">
        <v>436</v>
      </c>
      <c r="B437" t="s">
        <v>280</v>
      </c>
      <c r="C437" t="s">
        <v>147</v>
      </c>
      <c r="D437" t="s">
        <v>151</v>
      </c>
      <c r="E437" t="s">
        <v>152</v>
      </c>
      <c r="F437" t="s">
        <v>155</v>
      </c>
      <c r="G437" t="s">
        <v>219</v>
      </c>
      <c r="H437">
        <v>388.20487868695824</v>
      </c>
      <c r="I437">
        <v>56</v>
      </c>
      <c r="J437">
        <v>1418566.6145765933</v>
      </c>
      <c r="K437">
        <v>36911.660336363631</v>
      </c>
      <c r="L437">
        <v>255341990.62378681</v>
      </c>
      <c r="M437">
        <v>5819973.961363635</v>
      </c>
      <c r="N437">
        <v>2127849921.8648901</v>
      </c>
      <c r="O437">
        <v>104384000</v>
      </c>
      <c r="P437">
        <v>22.838012877272721</v>
      </c>
      <c r="Q437">
        <v>21207.570887920072</v>
      </c>
      <c r="R437">
        <v>255378902.28412318</v>
      </c>
      <c r="S437">
        <v>2238.0538958262537</v>
      </c>
      <c r="T437">
        <v>21230.408900797345</v>
      </c>
    </row>
    <row r="438" spans="1:20" x14ac:dyDescent="0.3">
      <c r="A438">
        <v>437</v>
      </c>
      <c r="B438" t="s">
        <v>280</v>
      </c>
      <c r="C438" t="s">
        <v>147</v>
      </c>
      <c r="D438" t="s">
        <v>151</v>
      </c>
      <c r="E438" t="s">
        <v>152</v>
      </c>
      <c r="F438" t="s">
        <v>155</v>
      </c>
      <c r="G438" t="s">
        <v>220</v>
      </c>
      <c r="H438">
        <v>388.20487868695824</v>
      </c>
      <c r="I438">
        <v>28</v>
      </c>
      <c r="J438">
        <v>1418566.6145765933</v>
      </c>
      <c r="K438">
        <v>36911.660336363631</v>
      </c>
      <c r="L438">
        <v>255341990.62378681</v>
      </c>
      <c r="M438">
        <v>5819973.961363635</v>
      </c>
      <c r="N438">
        <v>2127849921.8648901</v>
      </c>
      <c r="O438">
        <v>109200000</v>
      </c>
      <c r="P438">
        <v>22.838012877272721</v>
      </c>
      <c r="Q438">
        <v>21207.570887920072</v>
      </c>
      <c r="R438">
        <v>255378902.28412318</v>
      </c>
      <c r="S438">
        <v>2242.8698958262539</v>
      </c>
      <c r="T438">
        <v>21230.408900797345</v>
      </c>
    </row>
    <row r="439" spans="1:20" x14ac:dyDescent="0.3">
      <c r="A439">
        <v>438</v>
      </c>
      <c r="B439" t="s">
        <v>280</v>
      </c>
      <c r="C439" t="s">
        <v>147</v>
      </c>
      <c r="D439" t="s">
        <v>151</v>
      </c>
      <c r="E439" t="s">
        <v>152</v>
      </c>
      <c r="F439" t="s">
        <v>155</v>
      </c>
      <c r="G439" t="s">
        <v>218</v>
      </c>
      <c r="H439">
        <v>388.20487868695824</v>
      </c>
      <c r="I439">
        <v>28</v>
      </c>
      <c r="J439">
        <v>1418566.6145765933</v>
      </c>
      <c r="K439">
        <v>36911.660336363631</v>
      </c>
      <c r="L439">
        <v>255341990.62378681</v>
      </c>
      <c r="M439">
        <v>5819973.961363635</v>
      </c>
      <c r="N439">
        <v>2127849921.8648901</v>
      </c>
      <c r="O439">
        <v>104893600</v>
      </c>
      <c r="P439">
        <v>22.838012877272721</v>
      </c>
      <c r="Q439">
        <v>21207.570887920072</v>
      </c>
      <c r="R439">
        <v>255378902.28412318</v>
      </c>
      <c r="S439">
        <v>2238.563495826254</v>
      </c>
      <c r="T439">
        <v>21230.408900797345</v>
      </c>
    </row>
    <row r="440" spans="1:20" x14ac:dyDescent="0.3">
      <c r="A440">
        <v>439</v>
      </c>
      <c r="B440" t="s">
        <v>280</v>
      </c>
      <c r="C440" t="s">
        <v>147</v>
      </c>
      <c r="D440" t="s">
        <v>151</v>
      </c>
      <c r="E440" t="s">
        <v>152</v>
      </c>
      <c r="F440" t="s">
        <v>280</v>
      </c>
      <c r="G440" t="s">
        <v>219</v>
      </c>
      <c r="H440">
        <v>395.93164554724865</v>
      </c>
      <c r="I440">
        <v>57</v>
      </c>
      <c r="J440">
        <v>1437377.9988102326</v>
      </c>
      <c r="K440">
        <v>38276.293290909089</v>
      </c>
      <c r="L440">
        <v>258728039.78584188</v>
      </c>
      <c r="M440">
        <v>5781764.2386363624</v>
      </c>
      <c r="N440">
        <v>2156066998.2153487</v>
      </c>
      <c r="O440">
        <v>106248000</v>
      </c>
      <c r="P440">
        <v>23.110939468181812</v>
      </c>
      <c r="Q440">
        <v>21488.801082212976</v>
      </c>
      <c r="R440">
        <v>258766316.0791328</v>
      </c>
      <c r="S440">
        <v>2268.0967624539853</v>
      </c>
      <c r="T440">
        <v>21511.912021681157</v>
      </c>
    </row>
    <row r="441" spans="1:20" x14ac:dyDescent="0.3">
      <c r="A441">
        <v>440</v>
      </c>
      <c r="B441" t="s">
        <v>280</v>
      </c>
      <c r="C441" t="s">
        <v>147</v>
      </c>
      <c r="D441" t="s">
        <v>151</v>
      </c>
      <c r="E441" t="s">
        <v>152</v>
      </c>
      <c r="F441" t="s">
        <v>280</v>
      </c>
      <c r="G441" t="s">
        <v>220</v>
      </c>
      <c r="H441">
        <v>395.93164554724865</v>
      </c>
      <c r="I441">
        <v>29</v>
      </c>
      <c r="J441">
        <v>1437377.9988102326</v>
      </c>
      <c r="K441">
        <v>38276.293290909089</v>
      </c>
      <c r="L441">
        <v>258728039.78584188</v>
      </c>
      <c r="M441">
        <v>5781764.2386363624</v>
      </c>
      <c r="N441">
        <v>2156066998.2153487</v>
      </c>
      <c r="O441">
        <v>113100000</v>
      </c>
      <c r="P441">
        <v>23.110939468181812</v>
      </c>
      <c r="Q441">
        <v>21488.801082212976</v>
      </c>
      <c r="R441">
        <v>258766316.0791328</v>
      </c>
      <c r="S441">
        <v>2274.9487624539852</v>
      </c>
      <c r="T441">
        <v>21511.912021681157</v>
      </c>
    </row>
    <row r="442" spans="1:20" x14ac:dyDescent="0.3">
      <c r="A442">
        <v>441</v>
      </c>
      <c r="B442" t="s">
        <v>280</v>
      </c>
      <c r="C442" t="s">
        <v>147</v>
      </c>
      <c r="D442" t="s">
        <v>151</v>
      </c>
      <c r="E442" t="s">
        <v>152</v>
      </c>
      <c r="F442" t="s">
        <v>280</v>
      </c>
      <c r="G442" t="s">
        <v>218</v>
      </c>
      <c r="H442">
        <v>395.93164554724865</v>
      </c>
      <c r="I442">
        <v>29</v>
      </c>
      <c r="J442">
        <v>1437377.9988102326</v>
      </c>
      <c r="K442">
        <v>38276.293290909089</v>
      </c>
      <c r="L442">
        <v>258728039.78584188</v>
      </c>
      <c r="M442">
        <v>5781764.2386363624</v>
      </c>
      <c r="N442">
        <v>2156066998.2153487</v>
      </c>
      <c r="O442">
        <v>108639800</v>
      </c>
      <c r="P442">
        <v>23.110939468181812</v>
      </c>
      <c r="Q442">
        <v>21488.801082212976</v>
      </c>
      <c r="R442">
        <v>258766316.0791328</v>
      </c>
      <c r="S442">
        <v>2270.4885624539852</v>
      </c>
      <c r="T442">
        <v>21511.912021681157</v>
      </c>
    </row>
    <row r="443" spans="1:20" x14ac:dyDescent="0.3">
      <c r="A443">
        <v>442</v>
      </c>
      <c r="B443" t="s">
        <v>280</v>
      </c>
      <c r="C443" t="s">
        <v>147</v>
      </c>
      <c r="D443" t="s">
        <v>151</v>
      </c>
      <c r="E443" t="s">
        <v>280</v>
      </c>
      <c r="F443" t="s">
        <v>154</v>
      </c>
      <c r="G443" t="s">
        <v>219</v>
      </c>
      <c r="H443">
        <v>415.17576225139783</v>
      </c>
      <c r="I443">
        <v>60</v>
      </c>
      <c r="J443">
        <v>1450690.9142836486</v>
      </c>
      <c r="K443">
        <v>47009.944199999998</v>
      </c>
      <c r="L443">
        <v>261124364.57105678</v>
      </c>
      <c r="M443">
        <v>6949890.0477272719</v>
      </c>
      <c r="N443">
        <v>2176036371.4254732</v>
      </c>
      <c r="O443">
        <v>111840000</v>
      </c>
      <c r="P443">
        <v>29.661177649999999</v>
      </c>
      <c r="Q443">
        <v>21687.829168540549</v>
      </c>
      <c r="R443">
        <v>261171374.51525679</v>
      </c>
      <c r="S443">
        <v>2294.8262614732002</v>
      </c>
      <c r="T443">
        <v>21717.490346190549</v>
      </c>
    </row>
    <row r="444" spans="1:20" x14ac:dyDescent="0.3">
      <c r="A444">
        <v>443</v>
      </c>
      <c r="B444" t="s">
        <v>280</v>
      </c>
      <c r="C444" t="s">
        <v>147</v>
      </c>
      <c r="D444" t="s">
        <v>151</v>
      </c>
      <c r="E444" t="s">
        <v>280</v>
      </c>
      <c r="F444" t="s">
        <v>154</v>
      </c>
      <c r="G444" t="s">
        <v>220</v>
      </c>
      <c r="H444">
        <v>415.17576225139783</v>
      </c>
      <c r="I444">
        <v>30</v>
      </c>
      <c r="J444">
        <v>1450690.9142836486</v>
      </c>
      <c r="K444">
        <v>47009.944199999998</v>
      </c>
      <c r="L444">
        <v>261124364.57105678</v>
      </c>
      <c r="M444">
        <v>6949890.0477272719</v>
      </c>
      <c r="N444">
        <v>2176036371.4254732</v>
      </c>
      <c r="O444">
        <v>117000000</v>
      </c>
      <c r="P444">
        <v>29.661177649999999</v>
      </c>
      <c r="Q444">
        <v>21687.829168540549</v>
      </c>
      <c r="R444">
        <v>261171374.51525679</v>
      </c>
      <c r="S444">
        <v>2299.9862614732001</v>
      </c>
      <c r="T444">
        <v>21717.490346190549</v>
      </c>
    </row>
    <row r="445" spans="1:20" x14ac:dyDescent="0.3">
      <c r="A445">
        <v>444</v>
      </c>
      <c r="B445" t="s">
        <v>280</v>
      </c>
      <c r="C445" t="s">
        <v>147</v>
      </c>
      <c r="D445" t="s">
        <v>151</v>
      </c>
      <c r="E445" t="s">
        <v>280</v>
      </c>
      <c r="F445" t="s">
        <v>154</v>
      </c>
      <c r="G445" t="s">
        <v>218</v>
      </c>
      <c r="H445">
        <v>415.17576225139783</v>
      </c>
      <c r="I445">
        <v>30</v>
      </c>
      <c r="J445">
        <v>1450690.9142836486</v>
      </c>
      <c r="K445">
        <v>47009.944199999998</v>
      </c>
      <c r="L445">
        <v>261124364.57105678</v>
      </c>
      <c r="M445">
        <v>6949890.0477272719</v>
      </c>
      <c r="N445">
        <v>2176036371.4254732</v>
      </c>
      <c r="O445">
        <v>112386000</v>
      </c>
      <c r="P445">
        <v>29.661177649999999</v>
      </c>
      <c r="Q445">
        <v>21687.829168540549</v>
      </c>
      <c r="R445">
        <v>261171374.51525679</v>
      </c>
      <c r="S445">
        <v>2295.3722614732005</v>
      </c>
      <c r="T445">
        <v>21717.490346190549</v>
      </c>
    </row>
    <row r="446" spans="1:20" x14ac:dyDescent="0.3">
      <c r="A446">
        <v>445</v>
      </c>
      <c r="B446" t="s">
        <v>280</v>
      </c>
      <c r="C446" t="s">
        <v>147</v>
      </c>
      <c r="D446" t="s">
        <v>151</v>
      </c>
      <c r="E446" t="s">
        <v>280</v>
      </c>
      <c r="F446" t="s">
        <v>155</v>
      </c>
      <c r="G446" t="s">
        <v>219</v>
      </c>
      <c r="H446">
        <v>410.04708458677646</v>
      </c>
      <c r="I446">
        <v>59</v>
      </c>
      <c r="J446">
        <v>1439709.8698876172</v>
      </c>
      <c r="K446">
        <v>47828.723972727268</v>
      </c>
      <c r="L446">
        <v>259147776.5797711</v>
      </c>
      <c r="M446">
        <v>6977182.7068181811</v>
      </c>
      <c r="N446">
        <v>2159564804.8314257</v>
      </c>
      <c r="O446">
        <v>109976000</v>
      </c>
      <c r="P446">
        <v>29.388251059090909</v>
      </c>
      <c r="Q446">
        <v>21523.662554819879</v>
      </c>
      <c r="R446">
        <v>259195605.30374384</v>
      </c>
      <c r="S446">
        <v>2276.5179875382437</v>
      </c>
      <c r="T446">
        <v>21553.050805878971</v>
      </c>
    </row>
    <row r="447" spans="1:20" x14ac:dyDescent="0.3">
      <c r="A447">
        <v>446</v>
      </c>
      <c r="B447" t="s">
        <v>280</v>
      </c>
      <c r="C447" t="s">
        <v>147</v>
      </c>
      <c r="D447" t="s">
        <v>151</v>
      </c>
      <c r="E447" t="s">
        <v>280</v>
      </c>
      <c r="F447" t="s">
        <v>155</v>
      </c>
      <c r="G447" t="s">
        <v>220</v>
      </c>
      <c r="H447">
        <v>410.04708458677646</v>
      </c>
      <c r="I447">
        <v>30</v>
      </c>
      <c r="J447">
        <v>1439709.8698876172</v>
      </c>
      <c r="K447">
        <v>47828.723972727268</v>
      </c>
      <c r="L447">
        <v>259147776.5797711</v>
      </c>
      <c r="M447">
        <v>6977182.7068181811</v>
      </c>
      <c r="N447">
        <v>2159564804.8314257</v>
      </c>
      <c r="O447">
        <v>117000000</v>
      </c>
      <c r="P447">
        <v>29.388251059090909</v>
      </c>
      <c r="Q447">
        <v>21523.662554819879</v>
      </c>
      <c r="R447">
        <v>259195605.30374384</v>
      </c>
      <c r="S447">
        <v>2283.5419875382436</v>
      </c>
      <c r="T447">
        <v>21553.050805878971</v>
      </c>
    </row>
    <row r="448" spans="1:20" x14ac:dyDescent="0.3">
      <c r="A448">
        <v>447</v>
      </c>
      <c r="B448" t="s">
        <v>280</v>
      </c>
      <c r="C448" t="s">
        <v>147</v>
      </c>
      <c r="D448" t="s">
        <v>151</v>
      </c>
      <c r="E448" t="s">
        <v>280</v>
      </c>
      <c r="F448" t="s">
        <v>155</v>
      </c>
      <c r="G448" t="s">
        <v>218</v>
      </c>
      <c r="H448">
        <v>410.04708458677646</v>
      </c>
      <c r="I448">
        <v>30</v>
      </c>
      <c r="J448">
        <v>1439709.8698876172</v>
      </c>
      <c r="K448">
        <v>47828.723972727268</v>
      </c>
      <c r="L448">
        <v>259147776.5797711</v>
      </c>
      <c r="M448">
        <v>6977182.7068181811</v>
      </c>
      <c r="N448">
        <v>2159564804.8314257</v>
      </c>
      <c r="O448">
        <v>112386000</v>
      </c>
      <c r="P448">
        <v>29.388251059090909</v>
      </c>
      <c r="Q448">
        <v>21523.662554819879</v>
      </c>
      <c r="R448">
        <v>259195605.30374384</v>
      </c>
      <c r="S448">
        <v>2278.927987538244</v>
      </c>
      <c r="T448">
        <v>21553.050805878971</v>
      </c>
    </row>
    <row r="449" spans="1:20" x14ac:dyDescent="0.3">
      <c r="A449">
        <v>448</v>
      </c>
      <c r="B449" t="s">
        <v>280</v>
      </c>
      <c r="C449" t="s">
        <v>147</v>
      </c>
      <c r="D449" t="s">
        <v>151</v>
      </c>
      <c r="E449" t="s">
        <v>280</v>
      </c>
      <c r="F449" t="s">
        <v>280</v>
      </c>
      <c r="G449" t="s">
        <v>219</v>
      </c>
      <c r="H449">
        <v>417.77385144706687</v>
      </c>
      <c r="I449">
        <v>60</v>
      </c>
      <c r="J449">
        <v>1458521.2541212565</v>
      </c>
      <c r="K449">
        <v>49193.356927272718</v>
      </c>
      <c r="L449">
        <v>262533825.74182618</v>
      </c>
      <c r="M449">
        <v>6938972.9840909084</v>
      </c>
      <c r="N449">
        <v>2187781881.1818848</v>
      </c>
      <c r="O449">
        <v>111840000</v>
      </c>
      <c r="P449">
        <v>29.661177649999999</v>
      </c>
      <c r="Q449">
        <v>21804.892749112783</v>
      </c>
      <c r="R449">
        <v>262583019.09875345</v>
      </c>
      <c r="S449">
        <v>2306.5608541659758</v>
      </c>
      <c r="T449">
        <v>21834.553926762783</v>
      </c>
    </row>
    <row r="450" spans="1:20" x14ac:dyDescent="0.3">
      <c r="A450">
        <v>449</v>
      </c>
      <c r="B450" t="s">
        <v>280</v>
      </c>
      <c r="C450" t="s">
        <v>147</v>
      </c>
      <c r="D450" t="s">
        <v>151</v>
      </c>
      <c r="E450" t="s">
        <v>280</v>
      </c>
      <c r="F450" t="s">
        <v>280</v>
      </c>
      <c r="G450" t="s">
        <v>220</v>
      </c>
      <c r="H450">
        <v>417.77385144706687</v>
      </c>
      <c r="I450">
        <v>30</v>
      </c>
      <c r="J450">
        <v>1458521.2541212565</v>
      </c>
      <c r="K450">
        <v>49193.356927272718</v>
      </c>
      <c r="L450">
        <v>262533825.74182618</v>
      </c>
      <c r="M450">
        <v>6938972.9840909084</v>
      </c>
      <c r="N450">
        <v>2187781881.1818848</v>
      </c>
      <c r="O450">
        <v>117000000</v>
      </c>
      <c r="P450">
        <v>29.661177649999999</v>
      </c>
      <c r="Q450">
        <v>21804.892749112783</v>
      </c>
      <c r="R450">
        <v>262583019.09875345</v>
      </c>
      <c r="S450">
        <v>2311.7208541659757</v>
      </c>
      <c r="T450">
        <v>21834.553926762783</v>
      </c>
    </row>
    <row r="451" spans="1:20" x14ac:dyDescent="0.3">
      <c r="A451">
        <v>450</v>
      </c>
      <c r="B451" t="s">
        <v>280</v>
      </c>
      <c r="C451" t="s">
        <v>147</v>
      </c>
      <c r="D451" t="s">
        <v>151</v>
      </c>
      <c r="E451" t="s">
        <v>280</v>
      </c>
      <c r="F451" t="s">
        <v>280</v>
      </c>
      <c r="G451" t="s">
        <v>218</v>
      </c>
      <c r="H451">
        <v>417.77385144706687</v>
      </c>
      <c r="I451">
        <v>30</v>
      </c>
      <c r="J451">
        <v>1458521.2541212565</v>
      </c>
      <c r="K451">
        <v>49193.356927272718</v>
      </c>
      <c r="L451">
        <v>262533825.74182618</v>
      </c>
      <c r="M451">
        <v>6938972.9840909084</v>
      </c>
      <c r="N451">
        <v>2187781881.1818848</v>
      </c>
      <c r="O451">
        <v>112386000</v>
      </c>
      <c r="P451">
        <v>29.661177649999999</v>
      </c>
      <c r="Q451">
        <v>21804.892749112783</v>
      </c>
      <c r="R451">
        <v>262583019.09875345</v>
      </c>
      <c r="S451">
        <v>2307.1068541659756</v>
      </c>
      <c r="T451">
        <v>21834.553926762783</v>
      </c>
    </row>
    <row r="452" spans="1:20" x14ac:dyDescent="0.3">
      <c r="A452">
        <v>451</v>
      </c>
      <c r="B452" t="s">
        <v>280</v>
      </c>
      <c r="C452" t="s">
        <v>147</v>
      </c>
      <c r="D452" t="s">
        <v>280</v>
      </c>
      <c r="E452" t="s">
        <v>152</v>
      </c>
      <c r="F452" t="s">
        <v>154</v>
      </c>
      <c r="G452" t="s">
        <v>219</v>
      </c>
      <c r="H452">
        <v>393.79801868998959</v>
      </c>
      <c r="I452">
        <v>56</v>
      </c>
      <c r="J452">
        <v>1429997.2585162055</v>
      </c>
      <c r="K452">
        <v>36092.880563636354</v>
      </c>
      <c r="L452">
        <v>257399506.53291699</v>
      </c>
      <c r="M452">
        <v>5797286.377272726</v>
      </c>
      <c r="N452">
        <v>2144995887.7743082</v>
      </c>
      <c r="O452">
        <v>104384000</v>
      </c>
      <c r="P452">
        <v>23.101729318181814</v>
      </c>
      <c r="Q452">
        <v>21378.459014817272</v>
      </c>
      <c r="R452">
        <v>257435599.41348064</v>
      </c>
      <c r="S452">
        <v>2255.1771741515809</v>
      </c>
      <c r="T452">
        <v>21401.560744135455</v>
      </c>
    </row>
    <row r="453" spans="1:20" x14ac:dyDescent="0.3">
      <c r="A453">
        <v>452</v>
      </c>
      <c r="B453" t="s">
        <v>280</v>
      </c>
      <c r="C453" t="s">
        <v>147</v>
      </c>
      <c r="D453" t="s">
        <v>280</v>
      </c>
      <c r="E453" t="s">
        <v>152</v>
      </c>
      <c r="F453" t="s">
        <v>154</v>
      </c>
      <c r="G453" t="s">
        <v>220</v>
      </c>
      <c r="H453">
        <v>393.79801868998959</v>
      </c>
      <c r="I453">
        <v>28</v>
      </c>
      <c r="J453">
        <v>1429997.2585162055</v>
      </c>
      <c r="K453">
        <v>36092.880563636354</v>
      </c>
      <c r="L453">
        <v>257399506.53291699</v>
      </c>
      <c r="M453">
        <v>5797286.377272726</v>
      </c>
      <c r="N453">
        <v>2144995887.7743082</v>
      </c>
      <c r="O453">
        <v>109200000</v>
      </c>
      <c r="P453">
        <v>23.101729318181814</v>
      </c>
      <c r="Q453">
        <v>21378.459014817272</v>
      </c>
      <c r="R453">
        <v>257435599.41348064</v>
      </c>
      <c r="S453">
        <v>2259.9931741515807</v>
      </c>
      <c r="T453">
        <v>21401.560744135455</v>
      </c>
    </row>
    <row r="454" spans="1:20" x14ac:dyDescent="0.3">
      <c r="A454">
        <v>453</v>
      </c>
      <c r="B454" t="s">
        <v>280</v>
      </c>
      <c r="C454" t="s">
        <v>147</v>
      </c>
      <c r="D454" t="s">
        <v>280</v>
      </c>
      <c r="E454" t="s">
        <v>152</v>
      </c>
      <c r="F454" t="s">
        <v>154</v>
      </c>
      <c r="G454" t="s">
        <v>218</v>
      </c>
      <c r="H454">
        <v>393.79801868998959</v>
      </c>
      <c r="I454">
        <v>28</v>
      </c>
      <c r="J454">
        <v>1429997.2585162055</v>
      </c>
      <c r="K454">
        <v>36092.880563636354</v>
      </c>
      <c r="L454">
        <v>257399506.53291699</v>
      </c>
      <c r="M454">
        <v>5797286.377272726</v>
      </c>
      <c r="N454">
        <v>2144995887.7743082</v>
      </c>
      <c r="O454">
        <v>104893600</v>
      </c>
      <c r="P454">
        <v>23.101729318181814</v>
      </c>
      <c r="Q454">
        <v>21378.459014817272</v>
      </c>
      <c r="R454">
        <v>257435599.41348064</v>
      </c>
      <c r="S454">
        <v>2255.6867741515807</v>
      </c>
      <c r="T454">
        <v>21401.560744135455</v>
      </c>
    </row>
    <row r="455" spans="1:20" x14ac:dyDescent="0.3">
      <c r="A455">
        <v>454</v>
      </c>
      <c r="B455" t="s">
        <v>280</v>
      </c>
      <c r="C455" t="s">
        <v>147</v>
      </c>
      <c r="D455" t="s">
        <v>280</v>
      </c>
      <c r="E455" t="s">
        <v>152</v>
      </c>
      <c r="F455" t="s">
        <v>155</v>
      </c>
      <c r="G455" t="s">
        <v>219</v>
      </c>
      <c r="H455">
        <v>388.66934102536817</v>
      </c>
      <c r="I455">
        <v>56</v>
      </c>
      <c r="J455">
        <v>1419016.2141201741</v>
      </c>
      <c r="K455">
        <v>36911.660336363631</v>
      </c>
      <c r="L455">
        <v>255422918.54163134</v>
      </c>
      <c r="M455">
        <v>5824579.0363636352</v>
      </c>
      <c r="N455">
        <v>2128524321.1802611</v>
      </c>
      <c r="O455">
        <v>104384000</v>
      </c>
      <c r="P455">
        <v>22.828802727272723</v>
      </c>
      <c r="Q455">
        <v>21214.292401096602</v>
      </c>
      <c r="R455">
        <v>255459830.20196772</v>
      </c>
      <c r="S455">
        <v>2238.7329002166248</v>
      </c>
      <c r="T455">
        <v>21237.121203823874</v>
      </c>
    </row>
    <row r="456" spans="1:20" x14ac:dyDescent="0.3">
      <c r="A456">
        <v>455</v>
      </c>
      <c r="B456" t="s">
        <v>280</v>
      </c>
      <c r="C456" t="s">
        <v>147</v>
      </c>
      <c r="D456" t="s">
        <v>280</v>
      </c>
      <c r="E456" t="s">
        <v>152</v>
      </c>
      <c r="F456" t="s">
        <v>155</v>
      </c>
      <c r="G456" t="s">
        <v>220</v>
      </c>
      <c r="H456">
        <v>388.66934102536817</v>
      </c>
      <c r="I456">
        <v>28</v>
      </c>
      <c r="J456">
        <v>1419016.2141201741</v>
      </c>
      <c r="K456">
        <v>36911.660336363631</v>
      </c>
      <c r="L456">
        <v>255422918.54163134</v>
      </c>
      <c r="M456">
        <v>5824579.0363636352</v>
      </c>
      <c r="N456">
        <v>2128524321.1802611</v>
      </c>
      <c r="O456">
        <v>109200000</v>
      </c>
      <c r="P456">
        <v>22.828802727272723</v>
      </c>
      <c r="Q456">
        <v>21214.292401096602</v>
      </c>
      <c r="R456">
        <v>255459830.20196772</v>
      </c>
      <c r="S456">
        <v>2243.5489002166246</v>
      </c>
      <c r="T456">
        <v>21237.121203823874</v>
      </c>
    </row>
    <row r="457" spans="1:20" x14ac:dyDescent="0.3">
      <c r="A457">
        <v>456</v>
      </c>
      <c r="B457" t="s">
        <v>280</v>
      </c>
      <c r="C457" t="s">
        <v>147</v>
      </c>
      <c r="D457" t="s">
        <v>280</v>
      </c>
      <c r="E457" t="s">
        <v>152</v>
      </c>
      <c r="F457" t="s">
        <v>155</v>
      </c>
      <c r="G457" t="s">
        <v>218</v>
      </c>
      <c r="H457">
        <v>388.66934102536817</v>
      </c>
      <c r="I457">
        <v>28</v>
      </c>
      <c r="J457">
        <v>1419016.2141201741</v>
      </c>
      <c r="K457">
        <v>36911.660336363631</v>
      </c>
      <c r="L457">
        <v>255422918.54163134</v>
      </c>
      <c r="M457">
        <v>5824579.0363636352</v>
      </c>
      <c r="N457">
        <v>2128524321.1802611</v>
      </c>
      <c r="O457">
        <v>104893600</v>
      </c>
      <c r="P457">
        <v>22.828802727272723</v>
      </c>
      <c r="Q457">
        <v>21214.292401096602</v>
      </c>
      <c r="R457">
        <v>255459830.20196772</v>
      </c>
      <c r="S457">
        <v>2239.2425002166246</v>
      </c>
      <c r="T457">
        <v>21237.121203823874</v>
      </c>
    </row>
    <row r="458" spans="1:20" x14ac:dyDescent="0.3">
      <c r="A458">
        <v>457</v>
      </c>
      <c r="B458" t="s">
        <v>280</v>
      </c>
      <c r="C458" t="s">
        <v>147</v>
      </c>
      <c r="D458" t="s">
        <v>280</v>
      </c>
      <c r="E458" t="s">
        <v>152</v>
      </c>
      <c r="F458" t="s">
        <v>280</v>
      </c>
      <c r="G458" t="s">
        <v>219</v>
      </c>
      <c r="H458">
        <v>396.39610788565864</v>
      </c>
      <c r="I458">
        <v>57</v>
      </c>
      <c r="J458">
        <v>1437827.5983538136</v>
      </c>
      <c r="K458">
        <v>38276.293290909089</v>
      </c>
      <c r="L458">
        <v>258808967.70368645</v>
      </c>
      <c r="M458">
        <v>5786369.3136363626</v>
      </c>
      <c r="N458">
        <v>2156741397.5307202</v>
      </c>
      <c r="O458">
        <v>106248000</v>
      </c>
      <c r="P458">
        <v>23.101729318181814</v>
      </c>
      <c r="Q458">
        <v>21495.52259538951</v>
      </c>
      <c r="R458">
        <v>258847243.99697736</v>
      </c>
      <c r="S458">
        <v>2268.7757668443564</v>
      </c>
      <c r="T458">
        <v>21518.624324707693</v>
      </c>
    </row>
    <row r="459" spans="1:20" x14ac:dyDescent="0.3">
      <c r="A459">
        <v>458</v>
      </c>
      <c r="B459" t="s">
        <v>280</v>
      </c>
      <c r="C459" t="s">
        <v>147</v>
      </c>
      <c r="D459" t="s">
        <v>280</v>
      </c>
      <c r="E459" t="s">
        <v>152</v>
      </c>
      <c r="F459" t="s">
        <v>280</v>
      </c>
      <c r="G459" t="s">
        <v>220</v>
      </c>
      <c r="H459">
        <v>396.39610788565864</v>
      </c>
      <c r="I459">
        <v>29</v>
      </c>
      <c r="J459">
        <v>1437827.5983538136</v>
      </c>
      <c r="K459">
        <v>38276.293290909089</v>
      </c>
      <c r="L459">
        <v>258808967.70368645</v>
      </c>
      <c r="M459">
        <v>5786369.3136363626</v>
      </c>
      <c r="N459">
        <v>2156741397.5307202</v>
      </c>
      <c r="O459">
        <v>113100000</v>
      </c>
      <c r="P459">
        <v>23.101729318181814</v>
      </c>
      <c r="Q459">
        <v>21495.52259538951</v>
      </c>
      <c r="R459">
        <v>258847243.99697736</v>
      </c>
      <c r="S459">
        <v>2275.6277668443568</v>
      </c>
      <c r="T459">
        <v>21518.624324707693</v>
      </c>
    </row>
    <row r="460" spans="1:20" x14ac:dyDescent="0.3">
      <c r="A460">
        <v>459</v>
      </c>
      <c r="B460" t="s">
        <v>280</v>
      </c>
      <c r="C460" t="s">
        <v>147</v>
      </c>
      <c r="D460" t="s">
        <v>280</v>
      </c>
      <c r="E460" t="s">
        <v>152</v>
      </c>
      <c r="F460" t="s">
        <v>280</v>
      </c>
      <c r="G460" t="s">
        <v>218</v>
      </c>
      <c r="H460">
        <v>396.39610788565864</v>
      </c>
      <c r="I460">
        <v>29</v>
      </c>
      <c r="J460">
        <v>1437827.5983538136</v>
      </c>
      <c r="K460">
        <v>38276.293290909089</v>
      </c>
      <c r="L460">
        <v>258808967.70368645</v>
      </c>
      <c r="M460">
        <v>5786369.3136363626</v>
      </c>
      <c r="N460">
        <v>2156741397.5307202</v>
      </c>
      <c r="O460">
        <v>108639800</v>
      </c>
      <c r="P460">
        <v>23.101729318181814</v>
      </c>
      <c r="Q460">
        <v>21495.52259538951</v>
      </c>
      <c r="R460">
        <v>258847243.99697736</v>
      </c>
      <c r="S460">
        <v>2271.1675668443563</v>
      </c>
      <c r="T460">
        <v>21518.624324707693</v>
      </c>
    </row>
    <row r="461" spans="1:20" x14ac:dyDescent="0.3">
      <c r="A461">
        <v>460</v>
      </c>
      <c r="B461" t="s">
        <v>280</v>
      </c>
      <c r="C461" t="s">
        <v>147</v>
      </c>
      <c r="D461" t="s">
        <v>280</v>
      </c>
      <c r="E461" t="s">
        <v>280</v>
      </c>
      <c r="F461" t="s">
        <v>154</v>
      </c>
      <c r="G461" t="s">
        <v>219</v>
      </c>
      <c r="H461">
        <v>415.64022458980781</v>
      </c>
      <c r="I461">
        <v>60</v>
      </c>
      <c r="J461">
        <v>1451140.5138272296</v>
      </c>
      <c r="K461">
        <v>47009.944199999998</v>
      </c>
      <c r="L461">
        <v>261205292.48890135</v>
      </c>
      <c r="M461">
        <v>6954495.1227272721</v>
      </c>
      <c r="N461">
        <v>2176710770.7408447</v>
      </c>
      <c r="O461">
        <v>111840000</v>
      </c>
      <c r="P461">
        <v>29.651967499999998</v>
      </c>
      <c r="Q461">
        <v>21694.550681717083</v>
      </c>
      <c r="R461">
        <v>261252302.43310136</v>
      </c>
      <c r="S461">
        <v>2295.5052658635723</v>
      </c>
      <c r="T461">
        <v>21724.202649217084</v>
      </c>
    </row>
    <row r="462" spans="1:20" x14ac:dyDescent="0.3">
      <c r="A462">
        <v>461</v>
      </c>
      <c r="B462" t="s">
        <v>280</v>
      </c>
      <c r="C462" t="s">
        <v>147</v>
      </c>
      <c r="D462" t="s">
        <v>280</v>
      </c>
      <c r="E462" t="s">
        <v>280</v>
      </c>
      <c r="F462" t="s">
        <v>154</v>
      </c>
      <c r="G462" t="s">
        <v>220</v>
      </c>
      <c r="H462">
        <v>415.64022458980781</v>
      </c>
      <c r="I462">
        <v>30</v>
      </c>
      <c r="J462">
        <v>1451140.5138272296</v>
      </c>
      <c r="K462">
        <v>47009.944199999998</v>
      </c>
      <c r="L462">
        <v>261205292.48890135</v>
      </c>
      <c r="M462">
        <v>6954495.1227272721</v>
      </c>
      <c r="N462">
        <v>2176710770.7408447</v>
      </c>
      <c r="O462">
        <v>117000000</v>
      </c>
      <c r="P462">
        <v>29.651967499999998</v>
      </c>
      <c r="Q462">
        <v>21694.550681717083</v>
      </c>
      <c r="R462">
        <v>261252302.43310136</v>
      </c>
      <c r="S462">
        <v>2300.6652658635721</v>
      </c>
      <c r="T462">
        <v>21724.202649217084</v>
      </c>
    </row>
    <row r="463" spans="1:20" x14ac:dyDescent="0.3">
      <c r="A463">
        <v>462</v>
      </c>
      <c r="B463" t="s">
        <v>280</v>
      </c>
      <c r="C463" t="s">
        <v>147</v>
      </c>
      <c r="D463" t="s">
        <v>280</v>
      </c>
      <c r="E463" t="s">
        <v>280</v>
      </c>
      <c r="F463" t="s">
        <v>154</v>
      </c>
      <c r="G463" t="s">
        <v>218</v>
      </c>
      <c r="H463">
        <v>415.64022458980781</v>
      </c>
      <c r="I463">
        <v>30</v>
      </c>
      <c r="J463">
        <v>1451140.5138272296</v>
      </c>
      <c r="K463">
        <v>47009.944199999998</v>
      </c>
      <c r="L463">
        <v>261205292.48890135</v>
      </c>
      <c r="M463">
        <v>6954495.1227272721</v>
      </c>
      <c r="N463">
        <v>2176710770.7408447</v>
      </c>
      <c r="O463">
        <v>112386000</v>
      </c>
      <c r="P463">
        <v>29.651967499999998</v>
      </c>
      <c r="Q463">
        <v>21694.550681717083</v>
      </c>
      <c r="R463">
        <v>261252302.43310136</v>
      </c>
      <c r="S463">
        <v>2296.0512658635721</v>
      </c>
      <c r="T463">
        <v>21724.202649217084</v>
      </c>
    </row>
    <row r="464" spans="1:20" x14ac:dyDescent="0.3">
      <c r="A464">
        <v>463</v>
      </c>
      <c r="B464" t="s">
        <v>280</v>
      </c>
      <c r="C464" t="s">
        <v>147</v>
      </c>
      <c r="D464" t="s">
        <v>280</v>
      </c>
      <c r="E464" t="s">
        <v>280</v>
      </c>
      <c r="F464" t="s">
        <v>155</v>
      </c>
      <c r="G464" t="s">
        <v>219</v>
      </c>
      <c r="H464">
        <v>410.51154692518639</v>
      </c>
      <c r="I464">
        <v>59</v>
      </c>
      <c r="J464">
        <v>1440159.469431198</v>
      </c>
      <c r="K464">
        <v>47828.723972727268</v>
      </c>
      <c r="L464">
        <v>259228704.49761564</v>
      </c>
      <c r="M464">
        <v>6981787.7818181813</v>
      </c>
      <c r="N464">
        <v>2160239204.1467967</v>
      </c>
      <c r="O464">
        <v>109976000</v>
      </c>
      <c r="P464">
        <v>29.379040909090907</v>
      </c>
      <c r="Q464">
        <v>21530.384067996409</v>
      </c>
      <c r="R464">
        <v>259276533.22158837</v>
      </c>
      <c r="S464">
        <v>2277.1969919286153</v>
      </c>
      <c r="T464">
        <v>21559.763108905499</v>
      </c>
    </row>
    <row r="465" spans="1:20" x14ac:dyDescent="0.3">
      <c r="A465">
        <v>464</v>
      </c>
      <c r="B465" t="s">
        <v>280</v>
      </c>
      <c r="C465" t="s">
        <v>147</v>
      </c>
      <c r="D465" t="s">
        <v>280</v>
      </c>
      <c r="E465" t="s">
        <v>280</v>
      </c>
      <c r="F465" t="s">
        <v>155</v>
      </c>
      <c r="G465" t="s">
        <v>220</v>
      </c>
      <c r="H465">
        <v>410.51154692518639</v>
      </c>
      <c r="I465">
        <v>30</v>
      </c>
      <c r="J465">
        <v>1440159.469431198</v>
      </c>
      <c r="K465">
        <v>47828.723972727268</v>
      </c>
      <c r="L465">
        <v>259228704.49761564</v>
      </c>
      <c r="M465">
        <v>6981787.7818181813</v>
      </c>
      <c r="N465">
        <v>2160239204.1467967</v>
      </c>
      <c r="O465">
        <v>117000000</v>
      </c>
      <c r="P465">
        <v>29.379040909090907</v>
      </c>
      <c r="Q465">
        <v>21530.384067996409</v>
      </c>
      <c r="R465">
        <v>259276533.22158837</v>
      </c>
      <c r="S465">
        <v>2284.2209919286151</v>
      </c>
      <c r="T465">
        <v>21559.763108905499</v>
      </c>
    </row>
    <row r="466" spans="1:20" x14ac:dyDescent="0.3">
      <c r="A466">
        <v>465</v>
      </c>
      <c r="B466" t="s">
        <v>280</v>
      </c>
      <c r="C466" t="s">
        <v>147</v>
      </c>
      <c r="D466" t="s">
        <v>280</v>
      </c>
      <c r="E466" t="s">
        <v>280</v>
      </c>
      <c r="F466" t="s">
        <v>155</v>
      </c>
      <c r="G466" t="s">
        <v>218</v>
      </c>
      <c r="H466">
        <v>410.51154692518639</v>
      </c>
      <c r="I466">
        <v>30</v>
      </c>
      <c r="J466">
        <v>1440159.469431198</v>
      </c>
      <c r="K466">
        <v>47828.723972727268</v>
      </c>
      <c r="L466">
        <v>259228704.49761564</v>
      </c>
      <c r="M466">
        <v>6981787.7818181813</v>
      </c>
      <c r="N466">
        <v>2160239204.1467967</v>
      </c>
      <c r="O466">
        <v>112386000</v>
      </c>
      <c r="P466">
        <v>29.379040909090907</v>
      </c>
      <c r="Q466">
        <v>21530.384067996409</v>
      </c>
      <c r="R466">
        <v>259276533.22158837</v>
      </c>
      <c r="S466">
        <v>2279.6069919286151</v>
      </c>
      <c r="T466">
        <v>21559.763108905499</v>
      </c>
    </row>
    <row r="467" spans="1:20" x14ac:dyDescent="0.3">
      <c r="A467">
        <v>466</v>
      </c>
      <c r="B467" t="s">
        <v>280</v>
      </c>
      <c r="C467" t="s">
        <v>147</v>
      </c>
      <c r="D467" t="s">
        <v>280</v>
      </c>
      <c r="E467" t="s">
        <v>280</v>
      </c>
      <c r="F467" t="s">
        <v>280</v>
      </c>
      <c r="G467" t="s">
        <v>219</v>
      </c>
      <c r="H467">
        <v>418.23831378547686</v>
      </c>
      <c r="I467">
        <v>60</v>
      </c>
      <c r="J467">
        <v>1458970.8536648373</v>
      </c>
      <c r="K467">
        <v>49193.356927272718</v>
      </c>
      <c r="L467">
        <v>262614753.65967071</v>
      </c>
      <c r="M467">
        <v>6943578.0590909086</v>
      </c>
      <c r="N467">
        <v>2188456280.4972558</v>
      </c>
      <c r="O467">
        <v>111840000</v>
      </c>
      <c r="P467">
        <v>29.651967499999998</v>
      </c>
      <c r="Q467">
        <v>21811.614262289317</v>
      </c>
      <c r="R467">
        <v>262663947.01659799</v>
      </c>
      <c r="S467">
        <v>2307.2398585563469</v>
      </c>
      <c r="T467">
        <v>21841.266229789318</v>
      </c>
    </row>
    <row r="468" spans="1:20" x14ac:dyDescent="0.3">
      <c r="A468">
        <v>467</v>
      </c>
      <c r="B468" t="s">
        <v>280</v>
      </c>
      <c r="C468" t="s">
        <v>147</v>
      </c>
      <c r="D468" t="s">
        <v>280</v>
      </c>
      <c r="E468" t="s">
        <v>280</v>
      </c>
      <c r="F468" t="s">
        <v>280</v>
      </c>
      <c r="G468" t="s">
        <v>220</v>
      </c>
      <c r="H468">
        <v>418.23831378547686</v>
      </c>
      <c r="I468">
        <v>30</v>
      </c>
      <c r="J468">
        <v>1458970.8536648373</v>
      </c>
      <c r="K468">
        <v>49193.356927272718</v>
      </c>
      <c r="L468">
        <v>262614753.65967071</v>
      </c>
      <c r="M468">
        <v>6943578.0590909086</v>
      </c>
      <c r="N468">
        <v>2188456280.4972558</v>
      </c>
      <c r="O468">
        <v>117000000</v>
      </c>
      <c r="P468">
        <v>29.651967499999998</v>
      </c>
      <c r="Q468">
        <v>21811.614262289317</v>
      </c>
      <c r="R468">
        <v>262663947.01659799</v>
      </c>
      <c r="S468">
        <v>2312.3998585563468</v>
      </c>
      <c r="T468">
        <v>21841.266229789318</v>
      </c>
    </row>
    <row r="469" spans="1:20" x14ac:dyDescent="0.3">
      <c r="A469">
        <v>468</v>
      </c>
      <c r="B469" t="s">
        <v>280</v>
      </c>
      <c r="C469" t="s">
        <v>147</v>
      </c>
      <c r="D469" t="s">
        <v>280</v>
      </c>
      <c r="E469" t="s">
        <v>280</v>
      </c>
      <c r="F469" t="s">
        <v>280</v>
      </c>
      <c r="G469" t="s">
        <v>218</v>
      </c>
      <c r="H469">
        <v>418.23831378547686</v>
      </c>
      <c r="I469">
        <v>30</v>
      </c>
      <c r="J469">
        <v>1458970.8536648373</v>
      </c>
      <c r="K469">
        <v>49193.356927272718</v>
      </c>
      <c r="L469">
        <v>262614753.65967071</v>
      </c>
      <c r="M469">
        <v>6943578.0590909086</v>
      </c>
      <c r="N469">
        <v>2188456280.4972558</v>
      </c>
      <c r="O469">
        <v>112386000</v>
      </c>
      <c r="P469">
        <v>29.651967499999998</v>
      </c>
      <c r="Q469">
        <v>21811.614262289317</v>
      </c>
      <c r="R469">
        <v>262663947.01659799</v>
      </c>
      <c r="S469">
        <v>2307.7858585563467</v>
      </c>
      <c r="T469">
        <v>21841.266229789318</v>
      </c>
    </row>
    <row r="470" spans="1:20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441.72527384815737</v>
      </c>
      <c r="I470">
        <v>63</v>
      </c>
      <c r="J470">
        <v>1608306.6368058892</v>
      </c>
      <c r="K470">
        <v>34870.399763636364</v>
      </c>
      <c r="L470">
        <v>289495194.62506008</v>
      </c>
      <c r="M470">
        <v>5548185.1422727266</v>
      </c>
      <c r="N470">
        <v>2412459955.2088342</v>
      </c>
      <c r="O470">
        <v>117432000</v>
      </c>
      <c r="P470">
        <v>21.888458668181816</v>
      </c>
      <c r="Q470">
        <v>24044.184220248044</v>
      </c>
      <c r="R470">
        <v>289530065.02482373</v>
      </c>
      <c r="S470">
        <v>2535.4401403511069</v>
      </c>
      <c r="T470">
        <v>24066.072678916225</v>
      </c>
    </row>
    <row r="471" spans="1:20" x14ac:dyDescent="0.3">
      <c r="A471">
        <v>470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220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124800000</v>
      </c>
      <c r="P471">
        <v>21.888458668181816</v>
      </c>
      <c r="Q471">
        <v>24044.184220248044</v>
      </c>
      <c r="R471">
        <v>289530065.02482373</v>
      </c>
      <c r="S471">
        <v>2542.8081403511073</v>
      </c>
      <c r="T471">
        <v>24066.072678916225</v>
      </c>
    </row>
    <row r="472" spans="1:20" x14ac:dyDescent="0.3">
      <c r="A472">
        <v>471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218</v>
      </c>
      <c r="H472">
        <v>441.72527384815737</v>
      </c>
      <c r="I472">
        <v>32</v>
      </c>
      <c r="J472">
        <v>1608306.6368058892</v>
      </c>
      <c r="K472">
        <v>34870.399763636364</v>
      </c>
      <c r="L472">
        <v>289495194.62506008</v>
      </c>
      <c r="M472">
        <v>5548185.1422727266</v>
      </c>
      <c r="N472">
        <v>2412459955.2088342</v>
      </c>
      <c r="O472">
        <v>119878400</v>
      </c>
      <c r="P472">
        <v>21.888458668181816</v>
      </c>
      <c r="Q472">
        <v>24044.184220248044</v>
      </c>
      <c r="R472">
        <v>289530065.02482373</v>
      </c>
      <c r="S472">
        <v>2537.8865403511072</v>
      </c>
      <c r="T472">
        <v>24066.072678916225</v>
      </c>
    </row>
    <row r="473" spans="1:20" x14ac:dyDescent="0.3">
      <c r="A473">
        <v>472</v>
      </c>
      <c r="B473" t="s">
        <v>280</v>
      </c>
      <c r="C473" t="s">
        <v>148</v>
      </c>
      <c r="D473" t="s">
        <v>151</v>
      </c>
      <c r="E473" t="s">
        <v>152</v>
      </c>
      <c r="F473" t="s">
        <v>155</v>
      </c>
      <c r="G473" t="s">
        <v>219</v>
      </c>
      <c r="H473">
        <v>436.59659618353601</v>
      </c>
      <c r="I473">
        <v>63</v>
      </c>
      <c r="J473">
        <v>1597325.592409858</v>
      </c>
      <c r="K473">
        <v>35689.179536363634</v>
      </c>
      <c r="L473">
        <v>287518606.63377446</v>
      </c>
      <c r="M473">
        <v>5575477.8013636358</v>
      </c>
      <c r="N473">
        <v>2395988388.6147871</v>
      </c>
      <c r="O473">
        <v>117432000</v>
      </c>
      <c r="P473">
        <v>21.615532077272725</v>
      </c>
      <c r="Q473">
        <v>23880.017606527377</v>
      </c>
      <c r="R473">
        <v>287554295.8133108</v>
      </c>
      <c r="S473">
        <v>2518.9958664161504</v>
      </c>
      <c r="T473">
        <v>23901.633138604651</v>
      </c>
    </row>
    <row r="474" spans="1:20" x14ac:dyDescent="0.3">
      <c r="A474">
        <v>473</v>
      </c>
      <c r="B474" t="s">
        <v>280</v>
      </c>
      <c r="C474" t="s">
        <v>148</v>
      </c>
      <c r="D474" t="s">
        <v>151</v>
      </c>
      <c r="E474" t="s">
        <v>152</v>
      </c>
      <c r="F474" t="s">
        <v>155</v>
      </c>
      <c r="G474" t="s">
        <v>220</v>
      </c>
      <c r="H474">
        <v>436.59659618353601</v>
      </c>
      <c r="I474">
        <v>32</v>
      </c>
      <c r="J474">
        <v>1597325.592409858</v>
      </c>
      <c r="K474">
        <v>35689.179536363634</v>
      </c>
      <c r="L474">
        <v>287518606.63377446</v>
      </c>
      <c r="M474">
        <v>5575477.8013636358</v>
      </c>
      <c r="N474">
        <v>2395988388.6147871</v>
      </c>
      <c r="O474">
        <v>124800000</v>
      </c>
      <c r="P474">
        <v>21.615532077272725</v>
      </c>
      <c r="Q474">
        <v>23880.017606527377</v>
      </c>
      <c r="R474">
        <v>287554295.8133108</v>
      </c>
      <c r="S474">
        <v>2526.3638664161504</v>
      </c>
      <c r="T474">
        <v>23901.633138604651</v>
      </c>
    </row>
    <row r="475" spans="1:20" x14ac:dyDescent="0.3">
      <c r="A475">
        <v>474</v>
      </c>
      <c r="B475" t="s">
        <v>280</v>
      </c>
      <c r="C475" t="s">
        <v>148</v>
      </c>
      <c r="D475" t="s">
        <v>151</v>
      </c>
      <c r="E475" t="s">
        <v>152</v>
      </c>
      <c r="F475" t="s">
        <v>155</v>
      </c>
      <c r="G475" t="s">
        <v>218</v>
      </c>
      <c r="H475">
        <v>436.59659618353601</v>
      </c>
      <c r="I475">
        <v>32</v>
      </c>
      <c r="J475">
        <v>1597325.592409858</v>
      </c>
      <c r="K475">
        <v>35689.179536363634</v>
      </c>
      <c r="L475">
        <v>287518606.63377446</v>
      </c>
      <c r="M475">
        <v>5575477.8013636358</v>
      </c>
      <c r="N475">
        <v>2395988388.6147871</v>
      </c>
      <c r="O475">
        <v>119878400</v>
      </c>
      <c r="P475">
        <v>21.615532077272725</v>
      </c>
      <c r="Q475">
        <v>23880.017606527377</v>
      </c>
      <c r="R475">
        <v>287554295.8133108</v>
      </c>
      <c r="S475">
        <v>2521.4422664161507</v>
      </c>
      <c r="T475">
        <v>23901.633138604651</v>
      </c>
    </row>
    <row r="476" spans="1:20" x14ac:dyDescent="0.3">
      <c r="A476">
        <v>475</v>
      </c>
      <c r="B476" t="s">
        <v>280</v>
      </c>
      <c r="C476" t="s">
        <v>148</v>
      </c>
      <c r="D476" t="s">
        <v>151</v>
      </c>
      <c r="E476" t="s">
        <v>152</v>
      </c>
      <c r="F476" t="s">
        <v>280</v>
      </c>
      <c r="G476" t="s">
        <v>219</v>
      </c>
      <c r="H476">
        <v>444.32336304382642</v>
      </c>
      <c r="I476">
        <v>64</v>
      </c>
      <c r="J476">
        <v>1616136.9766434974</v>
      </c>
      <c r="K476">
        <v>37053.812490909084</v>
      </c>
      <c r="L476">
        <v>290904655.79582953</v>
      </c>
      <c r="M476">
        <v>5537268.0786363631</v>
      </c>
      <c r="N476">
        <v>2424205464.9652462</v>
      </c>
      <c r="O476">
        <v>119296000</v>
      </c>
      <c r="P476">
        <v>21.888458668181816</v>
      </c>
      <c r="Q476">
        <v>24161.247800820285</v>
      </c>
      <c r="R476">
        <v>290941709.60832042</v>
      </c>
      <c r="S476">
        <v>2549.0387330438825</v>
      </c>
      <c r="T476">
        <v>24183.136259488467</v>
      </c>
    </row>
    <row r="477" spans="1:20" x14ac:dyDescent="0.3">
      <c r="A477">
        <v>476</v>
      </c>
      <c r="B477" t="s">
        <v>280</v>
      </c>
      <c r="C477" t="s">
        <v>148</v>
      </c>
      <c r="D477" t="s">
        <v>151</v>
      </c>
      <c r="E477" t="s">
        <v>152</v>
      </c>
      <c r="F477" t="s">
        <v>280</v>
      </c>
      <c r="G477" t="s">
        <v>220</v>
      </c>
      <c r="H477">
        <v>444.32336304382642</v>
      </c>
      <c r="I477">
        <v>32</v>
      </c>
      <c r="J477">
        <v>1616136.9766434974</v>
      </c>
      <c r="K477">
        <v>37053.812490909084</v>
      </c>
      <c r="L477">
        <v>290904655.79582953</v>
      </c>
      <c r="M477">
        <v>5537268.0786363631</v>
      </c>
      <c r="N477">
        <v>2424205464.9652462</v>
      </c>
      <c r="O477">
        <v>124800000</v>
      </c>
      <c r="P477">
        <v>21.888458668181816</v>
      </c>
      <c r="Q477">
        <v>24161.247800820285</v>
      </c>
      <c r="R477">
        <v>290941709.60832042</v>
      </c>
      <c r="S477">
        <v>2554.5427330438824</v>
      </c>
      <c r="T477">
        <v>24183.136259488467</v>
      </c>
    </row>
    <row r="478" spans="1:20" x14ac:dyDescent="0.3">
      <c r="A478">
        <v>477</v>
      </c>
      <c r="B478" t="s">
        <v>280</v>
      </c>
      <c r="C478" t="s">
        <v>148</v>
      </c>
      <c r="D478" t="s">
        <v>151</v>
      </c>
      <c r="E478" t="s">
        <v>152</v>
      </c>
      <c r="F478" t="s">
        <v>280</v>
      </c>
      <c r="G478" t="s">
        <v>218</v>
      </c>
      <c r="H478">
        <v>444.32336304382642</v>
      </c>
      <c r="I478">
        <v>32</v>
      </c>
      <c r="J478">
        <v>1616136.9766434974</v>
      </c>
      <c r="K478">
        <v>37053.812490909084</v>
      </c>
      <c r="L478">
        <v>290904655.79582953</v>
      </c>
      <c r="M478">
        <v>5537268.0786363631</v>
      </c>
      <c r="N478">
        <v>2424205464.9652462</v>
      </c>
      <c r="O478">
        <v>119878400</v>
      </c>
      <c r="P478">
        <v>21.888458668181816</v>
      </c>
      <c r="Q478">
        <v>24161.247800820285</v>
      </c>
      <c r="R478">
        <v>290941709.60832042</v>
      </c>
      <c r="S478">
        <v>2549.6211330438823</v>
      </c>
      <c r="T478">
        <v>24183.136259488467</v>
      </c>
    </row>
    <row r="479" spans="1:20" x14ac:dyDescent="0.3">
      <c r="A479">
        <v>478</v>
      </c>
      <c r="B479" t="s">
        <v>280</v>
      </c>
      <c r="C479" t="s">
        <v>148</v>
      </c>
      <c r="D479" t="s">
        <v>151</v>
      </c>
      <c r="E479" t="s">
        <v>280</v>
      </c>
      <c r="F479" t="s">
        <v>154</v>
      </c>
      <c r="G479" t="s">
        <v>219</v>
      </c>
      <c r="H479">
        <v>463.56747974797548</v>
      </c>
      <c r="I479">
        <v>66</v>
      </c>
      <c r="J479">
        <v>1629449.8921169133</v>
      </c>
      <c r="K479">
        <v>45787.463399999993</v>
      </c>
      <c r="L479">
        <v>293300980.58104438</v>
      </c>
      <c r="M479">
        <v>6705393.8877272718</v>
      </c>
      <c r="N479">
        <v>2444174838.1753697</v>
      </c>
      <c r="O479">
        <v>123024000</v>
      </c>
      <c r="P479">
        <v>28.438696849999996</v>
      </c>
      <c r="Q479">
        <v>24360.275887147851</v>
      </c>
      <c r="R479">
        <v>293346768.04444438</v>
      </c>
      <c r="S479">
        <v>2573.904232063097</v>
      </c>
      <c r="T479">
        <v>24388.714583997851</v>
      </c>
    </row>
    <row r="480" spans="1:20" x14ac:dyDescent="0.3">
      <c r="A480">
        <v>479</v>
      </c>
      <c r="B480" t="s">
        <v>280</v>
      </c>
      <c r="C480" t="s">
        <v>148</v>
      </c>
      <c r="D480" t="s">
        <v>151</v>
      </c>
      <c r="E480" t="s">
        <v>280</v>
      </c>
      <c r="F480" t="s">
        <v>154</v>
      </c>
      <c r="G480" t="s">
        <v>220</v>
      </c>
      <c r="H480">
        <v>463.56747974797548</v>
      </c>
      <c r="I480">
        <v>33</v>
      </c>
      <c r="J480">
        <v>1629449.8921169133</v>
      </c>
      <c r="K480">
        <v>45787.463399999993</v>
      </c>
      <c r="L480">
        <v>293300980.58104438</v>
      </c>
      <c r="M480">
        <v>6705393.8877272718</v>
      </c>
      <c r="N480">
        <v>2444174838.1753697</v>
      </c>
      <c r="O480">
        <v>128700000</v>
      </c>
      <c r="P480">
        <v>28.438696849999996</v>
      </c>
      <c r="Q480">
        <v>24360.275887147851</v>
      </c>
      <c r="R480">
        <v>293346768.04444438</v>
      </c>
      <c r="S480">
        <v>2579.5802320630969</v>
      </c>
      <c r="T480">
        <v>24388.714583997851</v>
      </c>
    </row>
    <row r="481" spans="1:20" x14ac:dyDescent="0.3">
      <c r="A481">
        <v>480</v>
      </c>
      <c r="B481" t="s">
        <v>280</v>
      </c>
      <c r="C481" t="s">
        <v>148</v>
      </c>
      <c r="D481" t="s">
        <v>151</v>
      </c>
      <c r="E481" t="s">
        <v>280</v>
      </c>
      <c r="F481" t="s">
        <v>154</v>
      </c>
      <c r="G481" t="s">
        <v>218</v>
      </c>
      <c r="H481">
        <v>463.56747974797548</v>
      </c>
      <c r="I481">
        <v>33</v>
      </c>
      <c r="J481">
        <v>1629449.8921169133</v>
      </c>
      <c r="K481">
        <v>45787.463399999993</v>
      </c>
      <c r="L481">
        <v>293300980.58104438</v>
      </c>
      <c r="M481">
        <v>6705393.8877272718</v>
      </c>
      <c r="N481">
        <v>2444174838.1753697</v>
      </c>
      <c r="O481">
        <v>123624600</v>
      </c>
      <c r="P481">
        <v>28.438696849999996</v>
      </c>
      <c r="Q481">
        <v>24360.275887147851</v>
      </c>
      <c r="R481">
        <v>293346768.04444438</v>
      </c>
      <c r="S481">
        <v>2574.5048320630972</v>
      </c>
      <c r="T481">
        <v>24388.714583997851</v>
      </c>
    </row>
    <row r="482" spans="1:20" x14ac:dyDescent="0.3">
      <c r="A482">
        <v>481</v>
      </c>
      <c r="B482" t="s">
        <v>280</v>
      </c>
      <c r="C482" t="s">
        <v>148</v>
      </c>
      <c r="D482" t="s">
        <v>151</v>
      </c>
      <c r="E482" t="s">
        <v>280</v>
      </c>
      <c r="F482" t="s">
        <v>155</v>
      </c>
      <c r="G482" t="s">
        <v>219</v>
      </c>
      <c r="H482">
        <v>458.43880208335412</v>
      </c>
      <c r="I482">
        <v>66</v>
      </c>
      <c r="J482">
        <v>1618468.8477208817</v>
      </c>
      <c r="K482">
        <v>46606.243172727271</v>
      </c>
      <c r="L482">
        <v>291324392.58975869</v>
      </c>
      <c r="M482">
        <v>6732686.5468181809</v>
      </c>
      <c r="N482">
        <v>2427703271.5813227</v>
      </c>
      <c r="O482">
        <v>123024000</v>
      </c>
      <c r="P482">
        <v>28.165770259090905</v>
      </c>
      <c r="Q482">
        <v>24196.109273427181</v>
      </c>
      <c r="R482">
        <v>291370998.8329314</v>
      </c>
      <c r="S482">
        <v>2557.4599581281409</v>
      </c>
      <c r="T482">
        <v>24224.27504368627</v>
      </c>
    </row>
    <row r="483" spans="1:20" x14ac:dyDescent="0.3">
      <c r="A483">
        <v>482</v>
      </c>
      <c r="B483" t="s">
        <v>280</v>
      </c>
      <c r="C483" t="s">
        <v>148</v>
      </c>
      <c r="D483" t="s">
        <v>151</v>
      </c>
      <c r="E483" t="s">
        <v>280</v>
      </c>
      <c r="F483" t="s">
        <v>155</v>
      </c>
      <c r="G483" t="s">
        <v>220</v>
      </c>
      <c r="H483">
        <v>458.43880208335412</v>
      </c>
      <c r="I483">
        <v>33</v>
      </c>
      <c r="J483">
        <v>1618468.8477208817</v>
      </c>
      <c r="K483">
        <v>46606.243172727271</v>
      </c>
      <c r="L483">
        <v>291324392.58975869</v>
      </c>
      <c r="M483">
        <v>6732686.5468181809</v>
      </c>
      <c r="N483">
        <v>2427703271.5813227</v>
      </c>
      <c r="O483">
        <v>128700000</v>
      </c>
      <c r="P483">
        <v>28.165770259090905</v>
      </c>
      <c r="Q483">
        <v>24196.109273427181</v>
      </c>
      <c r="R483">
        <v>291370998.8329314</v>
      </c>
      <c r="S483">
        <v>2563.1359581281408</v>
      </c>
      <c r="T483">
        <v>24224.27504368627</v>
      </c>
    </row>
    <row r="484" spans="1:20" x14ac:dyDescent="0.3">
      <c r="A484">
        <v>483</v>
      </c>
      <c r="B484" t="s">
        <v>280</v>
      </c>
      <c r="C484" t="s">
        <v>148</v>
      </c>
      <c r="D484" t="s">
        <v>151</v>
      </c>
      <c r="E484" t="s">
        <v>280</v>
      </c>
      <c r="F484" t="s">
        <v>155</v>
      </c>
      <c r="G484" t="s">
        <v>218</v>
      </c>
      <c r="H484">
        <v>458.43880208335412</v>
      </c>
      <c r="I484">
        <v>33</v>
      </c>
      <c r="J484">
        <v>1618468.8477208817</v>
      </c>
      <c r="K484">
        <v>46606.243172727271</v>
      </c>
      <c r="L484">
        <v>291324392.58975869</v>
      </c>
      <c r="M484">
        <v>6732686.5468181809</v>
      </c>
      <c r="N484">
        <v>2427703271.5813227</v>
      </c>
      <c r="O484">
        <v>123624600</v>
      </c>
      <c r="P484">
        <v>28.165770259090905</v>
      </c>
      <c r="Q484">
        <v>24196.109273427181</v>
      </c>
      <c r="R484">
        <v>291370998.8329314</v>
      </c>
      <c r="S484">
        <v>2558.0605581281411</v>
      </c>
      <c r="T484">
        <v>24224.27504368627</v>
      </c>
    </row>
    <row r="485" spans="1:20" x14ac:dyDescent="0.3">
      <c r="A485">
        <v>484</v>
      </c>
      <c r="B485" t="s">
        <v>280</v>
      </c>
      <c r="C485" t="s">
        <v>148</v>
      </c>
      <c r="D485" t="s">
        <v>151</v>
      </c>
      <c r="E485" t="s">
        <v>280</v>
      </c>
      <c r="F485" t="s">
        <v>280</v>
      </c>
      <c r="G485" t="s">
        <v>219</v>
      </c>
      <c r="H485">
        <v>466.16556894364453</v>
      </c>
      <c r="I485">
        <v>67</v>
      </c>
      <c r="J485">
        <v>1637280.2319545215</v>
      </c>
      <c r="K485">
        <v>47970.876127272728</v>
      </c>
      <c r="L485">
        <v>294710441.75181389</v>
      </c>
      <c r="M485">
        <v>6694476.8240909083</v>
      </c>
      <c r="N485">
        <v>2455920347.9317822</v>
      </c>
      <c r="O485">
        <v>124888000</v>
      </c>
      <c r="P485">
        <v>28.438696849999996</v>
      </c>
      <c r="Q485">
        <v>24477.339467720096</v>
      </c>
      <c r="R485">
        <v>294758412.62794113</v>
      </c>
      <c r="S485">
        <v>2587.502824755873</v>
      </c>
      <c r="T485">
        <v>24505.778164570096</v>
      </c>
    </row>
    <row r="486" spans="1:20" x14ac:dyDescent="0.3">
      <c r="A486">
        <v>485</v>
      </c>
      <c r="B486" t="s">
        <v>280</v>
      </c>
      <c r="C486" t="s">
        <v>148</v>
      </c>
      <c r="D486" t="s">
        <v>151</v>
      </c>
      <c r="E486" t="s">
        <v>280</v>
      </c>
      <c r="F486" t="s">
        <v>280</v>
      </c>
      <c r="G486" t="s">
        <v>220</v>
      </c>
      <c r="H486">
        <v>466.16556894364453</v>
      </c>
      <c r="I486">
        <v>34</v>
      </c>
      <c r="J486">
        <v>1637280.2319545215</v>
      </c>
      <c r="K486">
        <v>47970.876127272728</v>
      </c>
      <c r="L486">
        <v>294710441.75181389</v>
      </c>
      <c r="M486">
        <v>6694476.8240909083</v>
      </c>
      <c r="N486">
        <v>2455920347.9317822</v>
      </c>
      <c r="O486">
        <v>132600000</v>
      </c>
      <c r="P486">
        <v>28.438696849999996</v>
      </c>
      <c r="Q486">
        <v>24477.339467720096</v>
      </c>
      <c r="R486">
        <v>294758412.62794113</v>
      </c>
      <c r="S486">
        <v>2595.214824755873</v>
      </c>
      <c r="T486">
        <v>24505.778164570096</v>
      </c>
    </row>
    <row r="487" spans="1:20" x14ac:dyDescent="0.3">
      <c r="A487">
        <v>486</v>
      </c>
      <c r="B487" t="s">
        <v>280</v>
      </c>
      <c r="C487" t="s">
        <v>148</v>
      </c>
      <c r="D487" t="s">
        <v>151</v>
      </c>
      <c r="E487" t="s">
        <v>280</v>
      </c>
      <c r="F487" t="s">
        <v>280</v>
      </c>
      <c r="G487" t="s">
        <v>218</v>
      </c>
      <c r="H487">
        <v>466.16556894364453</v>
      </c>
      <c r="I487">
        <v>34</v>
      </c>
      <c r="J487">
        <v>1637280.2319545215</v>
      </c>
      <c r="K487">
        <v>47970.876127272728</v>
      </c>
      <c r="L487">
        <v>294710441.75181389</v>
      </c>
      <c r="M487">
        <v>6694476.8240909083</v>
      </c>
      <c r="N487">
        <v>2455920347.9317822</v>
      </c>
      <c r="O487">
        <v>127370800</v>
      </c>
      <c r="P487">
        <v>28.438696849999996</v>
      </c>
      <c r="Q487">
        <v>24477.339467720096</v>
      </c>
      <c r="R487">
        <v>294758412.62794113</v>
      </c>
      <c r="S487">
        <v>2589.9856247558732</v>
      </c>
      <c r="T487">
        <v>24505.778164570096</v>
      </c>
    </row>
    <row r="488" spans="1:20" x14ac:dyDescent="0.3">
      <c r="A488">
        <v>487</v>
      </c>
      <c r="B488" t="s">
        <v>280</v>
      </c>
      <c r="C488" t="s">
        <v>148</v>
      </c>
      <c r="D488" t="s">
        <v>280</v>
      </c>
      <c r="E488" t="s">
        <v>152</v>
      </c>
      <c r="F488" t="s">
        <v>154</v>
      </c>
      <c r="G488" t="s">
        <v>219</v>
      </c>
      <c r="H488">
        <v>442.18973618656736</v>
      </c>
      <c r="I488">
        <v>63</v>
      </c>
      <c r="J488">
        <v>1608756.2363494704</v>
      </c>
      <c r="K488">
        <v>34870.399763636364</v>
      </c>
      <c r="L488">
        <v>289576122.54290468</v>
      </c>
      <c r="M488">
        <v>5552790.2172727259</v>
      </c>
      <c r="N488">
        <v>2413134354.5242057</v>
      </c>
      <c r="O488">
        <v>117432000</v>
      </c>
      <c r="P488">
        <v>21.879248518181811</v>
      </c>
      <c r="Q488">
        <v>24050.905733424581</v>
      </c>
      <c r="R488">
        <v>289610992.94266832</v>
      </c>
      <c r="S488">
        <v>2536.1191447414785</v>
      </c>
      <c r="T488">
        <v>24072.784981942761</v>
      </c>
    </row>
    <row r="489" spans="1:20" x14ac:dyDescent="0.3">
      <c r="A489">
        <v>488</v>
      </c>
      <c r="B489" t="s">
        <v>280</v>
      </c>
      <c r="C489" t="s">
        <v>148</v>
      </c>
      <c r="D489" t="s">
        <v>280</v>
      </c>
      <c r="E489" t="s">
        <v>152</v>
      </c>
      <c r="F489" t="s">
        <v>154</v>
      </c>
      <c r="G489" t="s">
        <v>220</v>
      </c>
      <c r="H489">
        <v>442.18973618656736</v>
      </c>
      <c r="I489">
        <v>32</v>
      </c>
      <c r="J489">
        <v>1608756.2363494704</v>
      </c>
      <c r="K489">
        <v>34870.399763636364</v>
      </c>
      <c r="L489">
        <v>289576122.54290468</v>
      </c>
      <c r="M489">
        <v>5552790.2172727259</v>
      </c>
      <c r="N489">
        <v>2413134354.5242057</v>
      </c>
      <c r="O489">
        <v>124800000</v>
      </c>
      <c r="P489">
        <v>21.879248518181811</v>
      </c>
      <c r="Q489">
        <v>24050.905733424581</v>
      </c>
      <c r="R489">
        <v>289610992.94266832</v>
      </c>
      <c r="S489">
        <v>2543.4871447414785</v>
      </c>
      <c r="T489">
        <v>24072.784981942761</v>
      </c>
    </row>
    <row r="490" spans="1:20" x14ac:dyDescent="0.3">
      <c r="A490">
        <v>489</v>
      </c>
      <c r="B490" t="s">
        <v>280</v>
      </c>
      <c r="C490" t="s">
        <v>148</v>
      </c>
      <c r="D490" t="s">
        <v>280</v>
      </c>
      <c r="E490" t="s">
        <v>152</v>
      </c>
      <c r="F490" t="s">
        <v>154</v>
      </c>
      <c r="G490" t="s">
        <v>218</v>
      </c>
      <c r="H490">
        <v>442.18973618656736</v>
      </c>
      <c r="I490">
        <v>32</v>
      </c>
      <c r="J490">
        <v>1608756.2363494704</v>
      </c>
      <c r="K490">
        <v>34870.399763636364</v>
      </c>
      <c r="L490">
        <v>289576122.54290468</v>
      </c>
      <c r="M490">
        <v>5552790.2172727259</v>
      </c>
      <c r="N490">
        <v>2413134354.5242057</v>
      </c>
      <c r="O490">
        <v>119878400</v>
      </c>
      <c r="P490">
        <v>21.879248518181811</v>
      </c>
      <c r="Q490">
        <v>24050.905733424581</v>
      </c>
      <c r="R490">
        <v>289610992.94266832</v>
      </c>
      <c r="S490">
        <v>2538.5655447414783</v>
      </c>
      <c r="T490">
        <v>24072.784981942761</v>
      </c>
    </row>
    <row r="491" spans="1:20" x14ac:dyDescent="0.3">
      <c r="A491">
        <v>490</v>
      </c>
      <c r="B491" t="s">
        <v>280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437.06105852194594</v>
      </c>
      <c r="I491">
        <v>63</v>
      </c>
      <c r="J491">
        <v>1597775.1919534386</v>
      </c>
      <c r="K491">
        <v>35689.179536363634</v>
      </c>
      <c r="L491">
        <v>287599534.55161893</v>
      </c>
      <c r="M491">
        <v>5580082.8763636351</v>
      </c>
      <c r="N491">
        <v>2396662787.9301577</v>
      </c>
      <c r="O491">
        <v>117432000</v>
      </c>
      <c r="P491">
        <v>21.60632192727272</v>
      </c>
      <c r="Q491">
        <v>23886.739119703903</v>
      </c>
      <c r="R491">
        <v>287635223.73115528</v>
      </c>
      <c r="S491">
        <v>2519.6748708065215</v>
      </c>
      <c r="T491">
        <v>23908.345441631176</v>
      </c>
    </row>
    <row r="492" spans="1:20" x14ac:dyDescent="0.3">
      <c r="A492">
        <v>491</v>
      </c>
      <c r="B492" t="s">
        <v>280</v>
      </c>
      <c r="C492" t="s">
        <v>148</v>
      </c>
      <c r="D492" t="s">
        <v>280</v>
      </c>
      <c r="E492" t="s">
        <v>152</v>
      </c>
      <c r="F492" t="s">
        <v>155</v>
      </c>
      <c r="G492" t="s">
        <v>220</v>
      </c>
      <c r="H492">
        <v>437.06105852194594</v>
      </c>
      <c r="I492">
        <v>32</v>
      </c>
      <c r="J492">
        <v>1597775.1919534386</v>
      </c>
      <c r="K492">
        <v>35689.179536363634</v>
      </c>
      <c r="L492">
        <v>287599534.55161893</v>
      </c>
      <c r="M492">
        <v>5580082.8763636351</v>
      </c>
      <c r="N492">
        <v>2396662787.9301577</v>
      </c>
      <c r="O492">
        <v>124800000</v>
      </c>
      <c r="P492">
        <v>21.60632192727272</v>
      </c>
      <c r="Q492">
        <v>23886.739119703903</v>
      </c>
      <c r="R492">
        <v>287635223.73115528</v>
      </c>
      <c r="S492">
        <v>2527.0428708065215</v>
      </c>
      <c r="T492">
        <v>23908.345441631176</v>
      </c>
    </row>
    <row r="493" spans="1:20" x14ac:dyDescent="0.3">
      <c r="A493">
        <v>492</v>
      </c>
      <c r="B493" t="s">
        <v>280</v>
      </c>
      <c r="C493" t="s">
        <v>148</v>
      </c>
      <c r="D493" t="s">
        <v>280</v>
      </c>
      <c r="E493" t="s">
        <v>152</v>
      </c>
      <c r="F493" t="s">
        <v>155</v>
      </c>
      <c r="G493" t="s">
        <v>218</v>
      </c>
      <c r="H493">
        <v>437.06105852194594</v>
      </c>
      <c r="I493">
        <v>32</v>
      </c>
      <c r="J493">
        <v>1597775.1919534386</v>
      </c>
      <c r="K493">
        <v>35689.179536363634</v>
      </c>
      <c r="L493">
        <v>287599534.55161893</v>
      </c>
      <c r="M493">
        <v>5580082.8763636351</v>
      </c>
      <c r="N493">
        <v>2396662787.9301577</v>
      </c>
      <c r="O493">
        <v>119878400</v>
      </c>
      <c r="P493">
        <v>21.60632192727272</v>
      </c>
      <c r="Q493">
        <v>23886.739119703903</v>
      </c>
      <c r="R493">
        <v>287635223.73115528</v>
      </c>
      <c r="S493">
        <v>2522.1212708065214</v>
      </c>
      <c r="T493">
        <v>23908.345441631176</v>
      </c>
    </row>
    <row r="494" spans="1:20" x14ac:dyDescent="0.3">
      <c r="A494">
        <v>493</v>
      </c>
      <c r="B494" t="s">
        <v>280</v>
      </c>
      <c r="C494" t="s">
        <v>148</v>
      </c>
      <c r="D494" t="s">
        <v>280</v>
      </c>
      <c r="E494" t="s">
        <v>152</v>
      </c>
      <c r="F494" t="s">
        <v>280</v>
      </c>
      <c r="G494" t="s">
        <v>219</v>
      </c>
      <c r="H494">
        <v>444.78782538223641</v>
      </c>
      <c r="I494">
        <v>64</v>
      </c>
      <c r="J494">
        <v>1616586.5761870781</v>
      </c>
      <c r="K494">
        <v>37053.812490909084</v>
      </c>
      <c r="L494">
        <v>290985583.71367407</v>
      </c>
      <c r="M494">
        <v>5541873.1536363624</v>
      </c>
      <c r="N494">
        <v>2424879864.2806172</v>
      </c>
      <c r="O494">
        <v>119296000</v>
      </c>
      <c r="P494">
        <v>21.879248518181811</v>
      </c>
      <c r="Q494">
        <v>24167.969313996815</v>
      </c>
      <c r="R494">
        <v>291022637.52616495</v>
      </c>
      <c r="S494">
        <v>2549.7177374342536</v>
      </c>
      <c r="T494">
        <v>24189.848562514995</v>
      </c>
    </row>
    <row r="495" spans="1:20" x14ac:dyDescent="0.3">
      <c r="A495">
        <v>494</v>
      </c>
      <c r="B495" t="s">
        <v>280</v>
      </c>
      <c r="C495" t="s">
        <v>148</v>
      </c>
      <c r="D495" t="s">
        <v>280</v>
      </c>
      <c r="E495" t="s">
        <v>152</v>
      </c>
      <c r="F495" t="s">
        <v>280</v>
      </c>
      <c r="G495" t="s">
        <v>220</v>
      </c>
      <c r="H495">
        <v>444.78782538223641</v>
      </c>
      <c r="I495">
        <v>32</v>
      </c>
      <c r="J495">
        <v>1616586.5761870781</v>
      </c>
      <c r="K495">
        <v>37053.812490909084</v>
      </c>
      <c r="L495">
        <v>290985583.71367407</v>
      </c>
      <c r="M495">
        <v>5541873.1536363624</v>
      </c>
      <c r="N495">
        <v>2424879864.2806172</v>
      </c>
      <c r="O495">
        <v>124800000</v>
      </c>
      <c r="P495">
        <v>21.879248518181811</v>
      </c>
      <c r="Q495">
        <v>24167.969313996815</v>
      </c>
      <c r="R495">
        <v>291022637.52616495</v>
      </c>
      <c r="S495">
        <v>2555.2217374342536</v>
      </c>
      <c r="T495">
        <v>24189.848562514995</v>
      </c>
    </row>
    <row r="496" spans="1:20" x14ac:dyDescent="0.3">
      <c r="A496">
        <v>495</v>
      </c>
      <c r="B496" t="s">
        <v>280</v>
      </c>
      <c r="C496" t="s">
        <v>148</v>
      </c>
      <c r="D496" t="s">
        <v>280</v>
      </c>
      <c r="E496" t="s">
        <v>152</v>
      </c>
      <c r="F496" t="s">
        <v>280</v>
      </c>
      <c r="G496" t="s">
        <v>218</v>
      </c>
      <c r="H496">
        <v>444.78782538223641</v>
      </c>
      <c r="I496">
        <v>32</v>
      </c>
      <c r="J496">
        <v>1616586.5761870781</v>
      </c>
      <c r="K496">
        <v>37053.812490909084</v>
      </c>
      <c r="L496">
        <v>290985583.71367407</v>
      </c>
      <c r="M496">
        <v>5541873.1536363624</v>
      </c>
      <c r="N496">
        <v>2424879864.2806172</v>
      </c>
      <c r="O496">
        <v>119878400</v>
      </c>
      <c r="P496">
        <v>21.879248518181811</v>
      </c>
      <c r="Q496">
        <v>24167.969313996815</v>
      </c>
      <c r="R496">
        <v>291022637.52616495</v>
      </c>
      <c r="S496">
        <v>2550.3001374342539</v>
      </c>
      <c r="T496">
        <v>24189.848562514995</v>
      </c>
    </row>
    <row r="497" spans="1:20" x14ac:dyDescent="0.3">
      <c r="A497">
        <v>496</v>
      </c>
      <c r="B497" t="s">
        <v>280</v>
      </c>
      <c r="C497" t="s">
        <v>148</v>
      </c>
      <c r="D497" t="s">
        <v>280</v>
      </c>
      <c r="E497" t="s">
        <v>280</v>
      </c>
      <c r="F497" t="s">
        <v>154</v>
      </c>
      <c r="G497" t="s">
        <v>219</v>
      </c>
      <c r="H497">
        <v>464.03194208638547</v>
      </c>
      <c r="I497">
        <v>66</v>
      </c>
      <c r="J497">
        <v>1629899.4916604944</v>
      </c>
      <c r="K497">
        <v>45787.463399999993</v>
      </c>
      <c r="L497">
        <v>293381908.49888897</v>
      </c>
      <c r="M497">
        <v>6709998.962727272</v>
      </c>
      <c r="N497">
        <v>2444849237.4907413</v>
      </c>
      <c r="O497">
        <v>123024000</v>
      </c>
      <c r="P497">
        <v>28.429486699999998</v>
      </c>
      <c r="Q497">
        <v>24366.997400324384</v>
      </c>
      <c r="R497">
        <v>293427695.96228898</v>
      </c>
      <c r="S497">
        <v>2574.5832364534685</v>
      </c>
      <c r="T497">
        <v>24395.426887024383</v>
      </c>
    </row>
    <row r="498" spans="1:20" x14ac:dyDescent="0.3">
      <c r="A498">
        <v>497</v>
      </c>
      <c r="B498" t="s">
        <v>280</v>
      </c>
      <c r="C498" t="s">
        <v>148</v>
      </c>
      <c r="D498" t="s">
        <v>280</v>
      </c>
      <c r="E498" t="s">
        <v>280</v>
      </c>
      <c r="F498" t="s">
        <v>154</v>
      </c>
      <c r="G498" t="s">
        <v>220</v>
      </c>
      <c r="H498">
        <v>464.03194208638547</v>
      </c>
      <c r="I498">
        <v>33</v>
      </c>
      <c r="J498">
        <v>1629899.4916604944</v>
      </c>
      <c r="K498">
        <v>45787.463399999993</v>
      </c>
      <c r="L498">
        <v>293381908.49888897</v>
      </c>
      <c r="M498">
        <v>6709998.962727272</v>
      </c>
      <c r="N498">
        <v>2444849237.4907413</v>
      </c>
      <c r="O498">
        <v>128700000</v>
      </c>
      <c r="P498">
        <v>28.429486699999998</v>
      </c>
      <c r="Q498">
        <v>24366.997400324384</v>
      </c>
      <c r="R498">
        <v>293427695.96228898</v>
      </c>
      <c r="S498">
        <v>2580.2592364534685</v>
      </c>
      <c r="T498">
        <v>24395.426887024383</v>
      </c>
    </row>
    <row r="499" spans="1:20" x14ac:dyDescent="0.3">
      <c r="A499">
        <v>498</v>
      </c>
      <c r="B499" t="s">
        <v>280</v>
      </c>
      <c r="C499" t="s">
        <v>148</v>
      </c>
      <c r="D499" t="s">
        <v>280</v>
      </c>
      <c r="E499" t="s">
        <v>280</v>
      </c>
      <c r="F499" t="s">
        <v>154</v>
      </c>
      <c r="G499" t="s">
        <v>218</v>
      </c>
      <c r="H499">
        <v>464.03194208638547</v>
      </c>
      <c r="I499">
        <v>33</v>
      </c>
      <c r="J499">
        <v>1629899.4916604944</v>
      </c>
      <c r="K499">
        <v>45787.463399999993</v>
      </c>
      <c r="L499">
        <v>293381908.49888897</v>
      </c>
      <c r="M499">
        <v>6709998.962727272</v>
      </c>
      <c r="N499">
        <v>2444849237.4907413</v>
      </c>
      <c r="O499">
        <v>123624600</v>
      </c>
      <c r="P499">
        <v>28.429486699999998</v>
      </c>
      <c r="Q499">
        <v>24366.997400324384</v>
      </c>
      <c r="R499">
        <v>293427695.96228898</v>
      </c>
      <c r="S499">
        <v>2575.1838364534683</v>
      </c>
      <c r="T499">
        <v>24395.426887024383</v>
      </c>
    </row>
    <row r="500" spans="1:20" x14ac:dyDescent="0.3">
      <c r="A500">
        <v>499</v>
      </c>
      <c r="B500" t="s">
        <v>280</v>
      </c>
      <c r="C500" t="s">
        <v>148</v>
      </c>
      <c r="D500" t="s">
        <v>280</v>
      </c>
      <c r="E500" t="s">
        <v>280</v>
      </c>
      <c r="F500" t="s">
        <v>155</v>
      </c>
      <c r="G500" t="s">
        <v>219</v>
      </c>
      <c r="H500">
        <v>458.90326442176405</v>
      </c>
      <c r="I500">
        <v>66</v>
      </c>
      <c r="J500">
        <v>1618918.4472644625</v>
      </c>
      <c r="K500">
        <v>46606.243172727271</v>
      </c>
      <c r="L500">
        <v>291405320.50760323</v>
      </c>
      <c r="M500">
        <v>6737291.6218181811</v>
      </c>
      <c r="N500">
        <v>2428377670.8966937</v>
      </c>
      <c r="O500">
        <v>123024000</v>
      </c>
      <c r="P500">
        <v>28.156560109090908</v>
      </c>
      <c r="Q500">
        <v>24202.83078660371</v>
      </c>
      <c r="R500">
        <v>291451926.75077593</v>
      </c>
      <c r="S500">
        <v>2558.1389625185116</v>
      </c>
      <c r="T500">
        <v>24230.987346712802</v>
      </c>
    </row>
    <row r="501" spans="1:20" x14ac:dyDescent="0.3">
      <c r="A501">
        <v>500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220</v>
      </c>
      <c r="H501">
        <v>458.90326442176405</v>
      </c>
      <c r="I501">
        <v>33</v>
      </c>
      <c r="J501">
        <v>1618918.4472644625</v>
      </c>
      <c r="K501">
        <v>46606.243172727271</v>
      </c>
      <c r="L501">
        <v>291405320.50760323</v>
      </c>
      <c r="M501">
        <v>6737291.6218181811</v>
      </c>
      <c r="N501">
        <v>2428377670.8966937</v>
      </c>
      <c r="O501">
        <v>128700000</v>
      </c>
      <c r="P501">
        <v>28.156560109090908</v>
      </c>
      <c r="Q501">
        <v>24202.83078660371</v>
      </c>
      <c r="R501">
        <v>291451926.75077593</v>
      </c>
      <c r="S501">
        <v>2563.8149625185119</v>
      </c>
      <c r="T501">
        <v>24230.987346712802</v>
      </c>
    </row>
    <row r="502" spans="1:20" x14ac:dyDescent="0.3">
      <c r="A502">
        <v>501</v>
      </c>
      <c r="B502" t="s">
        <v>280</v>
      </c>
      <c r="C502" t="s">
        <v>148</v>
      </c>
      <c r="D502" t="s">
        <v>280</v>
      </c>
      <c r="E502" t="s">
        <v>280</v>
      </c>
      <c r="F502" t="s">
        <v>155</v>
      </c>
      <c r="G502" t="s">
        <v>218</v>
      </c>
      <c r="H502">
        <v>458.90326442176405</v>
      </c>
      <c r="I502">
        <v>33</v>
      </c>
      <c r="J502">
        <v>1618918.4472644625</v>
      </c>
      <c r="K502">
        <v>46606.243172727271</v>
      </c>
      <c r="L502">
        <v>291405320.50760323</v>
      </c>
      <c r="M502">
        <v>6737291.6218181811</v>
      </c>
      <c r="N502">
        <v>2428377670.8966937</v>
      </c>
      <c r="O502">
        <v>123624600</v>
      </c>
      <c r="P502">
        <v>28.156560109090908</v>
      </c>
      <c r="Q502">
        <v>24202.83078660371</v>
      </c>
      <c r="R502">
        <v>291451926.75077593</v>
      </c>
      <c r="S502">
        <v>2558.7395625185118</v>
      </c>
      <c r="T502">
        <v>24230.987346712802</v>
      </c>
    </row>
    <row r="503" spans="1:20" x14ac:dyDescent="0.3">
      <c r="A503">
        <v>502</v>
      </c>
      <c r="B503" t="s">
        <v>280</v>
      </c>
      <c r="C503" t="s">
        <v>148</v>
      </c>
      <c r="D503" t="s">
        <v>280</v>
      </c>
      <c r="E503" t="s">
        <v>280</v>
      </c>
      <c r="F503" t="s">
        <v>280</v>
      </c>
      <c r="G503" t="s">
        <v>219</v>
      </c>
      <c r="H503">
        <v>466.63003128205463</v>
      </c>
      <c r="I503">
        <v>67</v>
      </c>
      <c r="J503">
        <v>1637729.8314981021</v>
      </c>
      <c r="K503">
        <v>47970.876127272728</v>
      </c>
      <c r="L503">
        <v>294791369.66965836</v>
      </c>
      <c r="M503">
        <v>6699081.8990909085</v>
      </c>
      <c r="N503">
        <v>2456594747.2471528</v>
      </c>
      <c r="O503">
        <v>124888000</v>
      </c>
      <c r="P503">
        <v>28.429486699999998</v>
      </c>
      <c r="Q503">
        <v>24484.060980896622</v>
      </c>
      <c r="R503">
        <v>294839340.54578561</v>
      </c>
      <c r="S503">
        <v>2588.1818291462437</v>
      </c>
      <c r="T503">
        <v>24512.490467596621</v>
      </c>
    </row>
    <row r="504" spans="1:20" x14ac:dyDescent="0.3">
      <c r="A504">
        <v>503</v>
      </c>
      <c r="B504" t="s">
        <v>280</v>
      </c>
      <c r="C504" t="s">
        <v>148</v>
      </c>
      <c r="D504" t="s">
        <v>280</v>
      </c>
      <c r="E504" t="s">
        <v>280</v>
      </c>
      <c r="F504" t="s">
        <v>280</v>
      </c>
      <c r="G504" t="s">
        <v>220</v>
      </c>
      <c r="H504">
        <v>466.63003128205463</v>
      </c>
      <c r="I504">
        <v>34</v>
      </c>
      <c r="J504">
        <v>1637729.8314981021</v>
      </c>
      <c r="K504">
        <v>47970.876127272728</v>
      </c>
      <c r="L504">
        <v>294791369.66965836</v>
      </c>
      <c r="M504">
        <v>6699081.8990909085</v>
      </c>
      <c r="N504">
        <v>2456594747.2471528</v>
      </c>
      <c r="O504">
        <v>132600000</v>
      </c>
      <c r="P504">
        <v>28.429486699999998</v>
      </c>
      <c r="Q504">
        <v>24484.060980896622</v>
      </c>
      <c r="R504">
        <v>294839340.54578561</v>
      </c>
      <c r="S504">
        <v>2595.8938291462437</v>
      </c>
      <c r="T504">
        <v>24512.490467596621</v>
      </c>
    </row>
    <row r="505" spans="1:20" x14ac:dyDescent="0.3">
      <c r="A505">
        <v>504</v>
      </c>
      <c r="B505" t="s">
        <v>280</v>
      </c>
      <c r="C505" t="s">
        <v>148</v>
      </c>
      <c r="D505" t="s">
        <v>280</v>
      </c>
      <c r="E505" t="s">
        <v>280</v>
      </c>
      <c r="F505" t="s">
        <v>280</v>
      </c>
      <c r="G505" t="s">
        <v>218</v>
      </c>
      <c r="H505">
        <v>466.63003128205463</v>
      </c>
      <c r="I505">
        <v>34</v>
      </c>
      <c r="J505">
        <v>1637729.8314981021</v>
      </c>
      <c r="K505">
        <v>47970.876127272728</v>
      </c>
      <c r="L505">
        <v>294791369.66965836</v>
      </c>
      <c r="M505">
        <v>6699081.8990909085</v>
      </c>
      <c r="N505">
        <v>2456594747.2471528</v>
      </c>
      <c r="O505">
        <v>127370800</v>
      </c>
      <c r="P505">
        <v>28.429486699999998</v>
      </c>
      <c r="Q505">
        <v>24484.060980896622</v>
      </c>
      <c r="R505">
        <v>294839340.54578561</v>
      </c>
      <c r="S505">
        <v>2590.6646291462434</v>
      </c>
      <c r="T505">
        <v>24512.490467596621</v>
      </c>
    </row>
    <row r="506" spans="1:20" x14ac:dyDescent="0.3">
      <c r="A506">
        <v>505</v>
      </c>
      <c r="B506" t="s">
        <v>280</v>
      </c>
      <c r="C506" t="s">
        <v>280</v>
      </c>
      <c r="D506" t="s">
        <v>151</v>
      </c>
      <c r="E506" t="s">
        <v>152</v>
      </c>
      <c r="F506" t="s">
        <v>154</v>
      </c>
      <c r="G506" t="s">
        <v>219</v>
      </c>
      <c r="H506">
        <v>435.29366884605076</v>
      </c>
      <c r="I506">
        <v>62</v>
      </c>
      <c r="J506">
        <v>1522931.3659859037</v>
      </c>
      <c r="K506">
        <v>34259.159363636361</v>
      </c>
      <c r="L506">
        <v>274127645.87746269</v>
      </c>
      <c r="M506">
        <v>5181440.9022727264</v>
      </c>
      <c r="N506">
        <v>2284397048.9788556</v>
      </c>
      <c r="O506">
        <v>115568000</v>
      </c>
      <c r="P506">
        <v>19.443497068181816</v>
      </c>
      <c r="Q506">
        <v>22767.82392148926</v>
      </c>
      <c r="R506">
        <v>274161905.03682631</v>
      </c>
      <c r="S506">
        <v>2405.1464898811282</v>
      </c>
      <c r="T506">
        <v>22787.267418557443</v>
      </c>
    </row>
    <row r="507" spans="1:20" x14ac:dyDescent="0.3">
      <c r="A507">
        <v>506</v>
      </c>
      <c r="B507" t="s">
        <v>280</v>
      </c>
      <c r="C507" t="s">
        <v>280</v>
      </c>
      <c r="D507" t="s">
        <v>151</v>
      </c>
      <c r="E507" t="s">
        <v>152</v>
      </c>
      <c r="F507" t="s">
        <v>154</v>
      </c>
      <c r="G507" t="s">
        <v>220</v>
      </c>
      <c r="H507">
        <v>435.29366884605076</v>
      </c>
      <c r="I507">
        <v>31</v>
      </c>
      <c r="J507">
        <v>1522931.3659859037</v>
      </c>
      <c r="K507">
        <v>34259.159363636361</v>
      </c>
      <c r="L507">
        <v>274127645.87746269</v>
      </c>
      <c r="M507">
        <v>5181440.9022727264</v>
      </c>
      <c r="N507">
        <v>2284397048.9788556</v>
      </c>
      <c r="O507">
        <v>120900000</v>
      </c>
      <c r="P507">
        <v>19.443497068181816</v>
      </c>
      <c r="Q507">
        <v>22767.82392148926</v>
      </c>
      <c r="R507">
        <v>274161905.03682631</v>
      </c>
      <c r="S507">
        <v>2410.4784898811281</v>
      </c>
      <c r="T507">
        <v>22787.267418557443</v>
      </c>
    </row>
    <row r="508" spans="1:20" x14ac:dyDescent="0.3">
      <c r="A508">
        <v>507</v>
      </c>
      <c r="B508" t="s">
        <v>280</v>
      </c>
      <c r="C508" t="s">
        <v>280</v>
      </c>
      <c r="D508" t="s">
        <v>151</v>
      </c>
      <c r="E508" t="s">
        <v>152</v>
      </c>
      <c r="F508" t="s">
        <v>154</v>
      </c>
      <c r="G508" t="s">
        <v>218</v>
      </c>
      <c r="H508">
        <v>435.29366884605076</v>
      </c>
      <c r="I508">
        <v>31</v>
      </c>
      <c r="J508">
        <v>1522931.3659859037</v>
      </c>
      <c r="K508">
        <v>34259.159363636361</v>
      </c>
      <c r="L508">
        <v>274127645.87746269</v>
      </c>
      <c r="M508">
        <v>5181440.9022727264</v>
      </c>
      <c r="N508">
        <v>2284397048.9788556</v>
      </c>
      <c r="O508">
        <v>116132200</v>
      </c>
      <c r="P508">
        <v>19.443497068181816</v>
      </c>
      <c r="Q508">
        <v>22767.82392148926</v>
      </c>
      <c r="R508">
        <v>274161905.03682631</v>
      </c>
      <c r="S508">
        <v>2405.7106898811285</v>
      </c>
      <c r="T508">
        <v>22787.267418557443</v>
      </c>
    </row>
    <row r="509" spans="1:20" x14ac:dyDescent="0.3">
      <c r="A509">
        <v>508</v>
      </c>
      <c r="B509" t="s">
        <v>280</v>
      </c>
      <c r="C509" t="s">
        <v>280</v>
      </c>
      <c r="D509" t="s">
        <v>151</v>
      </c>
      <c r="E509" t="s">
        <v>152</v>
      </c>
      <c r="F509" t="s">
        <v>155</v>
      </c>
      <c r="G509" t="s">
        <v>219</v>
      </c>
      <c r="H509">
        <v>430.16499118142934</v>
      </c>
      <c r="I509">
        <v>62</v>
      </c>
      <c r="J509">
        <v>1511950.3215898722</v>
      </c>
      <c r="K509">
        <v>35077.939136363631</v>
      </c>
      <c r="L509">
        <v>272151057.886177</v>
      </c>
      <c r="M509">
        <v>5208733.5613636356</v>
      </c>
      <c r="N509">
        <v>2267925482.3848085</v>
      </c>
      <c r="O509">
        <v>115568000</v>
      </c>
      <c r="P509">
        <v>19.170570477272726</v>
      </c>
      <c r="Q509">
        <v>22603.65730776859</v>
      </c>
      <c r="R509">
        <v>272186135.82531339</v>
      </c>
      <c r="S509">
        <v>2388.7022159461721</v>
      </c>
      <c r="T509">
        <v>22622.827878245862</v>
      </c>
    </row>
    <row r="510" spans="1:20" x14ac:dyDescent="0.3">
      <c r="A510">
        <v>509</v>
      </c>
      <c r="B510" t="s">
        <v>280</v>
      </c>
      <c r="C510" t="s">
        <v>280</v>
      </c>
      <c r="D510" t="s">
        <v>151</v>
      </c>
      <c r="E510" t="s">
        <v>152</v>
      </c>
      <c r="F510" t="s">
        <v>155</v>
      </c>
      <c r="G510" t="s">
        <v>220</v>
      </c>
      <c r="H510">
        <v>430.16499118142934</v>
      </c>
      <c r="I510">
        <v>31</v>
      </c>
      <c r="J510">
        <v>1511950.3215898722</v>
      </c>
      <c r="K510">
        <v>35077.939136363631</v>
      </c>
      <c r="L510">
        <v>272151057.886177</v>
      </c>
      <c r="M510">
        <v>5208733.5613636356</v>
      </c>
      <c r="N510">
        <v>2267925482.3848085</v>
      </c>
      <c r="O510">
        <v>120900000</v>
      </c>
      <c r="P510">
        <v>19.170570477272726</v>
      </c>
      <c r="Q510">
        <v>22603.65730776859</v>
      </c>
      <c r="R510">
        <v>272186135.82531339</v>
      </c>
      <c r="S510">
        <v>2394.034215946172</v>
      </c>
      <c r="T510">
        <v>22622.827878245862</v>
      </c>
    </row>
    <row r="511" spans="1:20" x14ac:dyDescent="0.3">
      <c r="A511">
        <v>510</v>
      </c>
      <c r="B511" t="s">
        <v>280</v>
      </c>
      <c r="C511" t="s">
        <v>280</v>
      </c>
      <c r="D511" t="s">
        <v>151</v>
      </c>
      <c r="E511" t="s">
        <v>152</v>
      </c>
      <c r="F511" t="s">
        <v>155</v>
      </c>
      <c r="G511" t="s">
        <v>218</v>
      </c>
      <c r="H511">
        <v>430.16499118142934</v>
      </c>
      <c r="I511">
        <v>31</v>
      </c>
      <c r="J511">
        <v>1511950.3215898722</v>
      </c>
      <c r="K511">
        <v>35077.939136363631</v>
      </c>
      <c r="L511">
        <v>272151057.886177</v>
      </c>
      <c r="M511">
        <v>5208733.5613636356</v>
      </c>
      <c r="N511">
        <v>2267925482.3848085</v>
      </c>
      <c r="O511">
        <v>116132200</v>
      </c>
      <c r="P511">
        <v>19.170570477272726</v>
      </c>
      <c r="Q511">
        <v>22603.65730776859</v>
      </c>
      <c r="R511">
        <v>272186135.82531339</v>
      </c>
      <c r="S511">
        <v>2389.2664159461724</v>
      </c>
      <c r="T511">
        <v>22622.827878245862</v>
      </c>
    </row>
    <row r="512" spans="1:20" x14ac:dyDescent="0.3">
      <c r="A512">
        <v>511</v>
      </c>
      <c r="B512" t="s">
        <v>280</v>
      </c>
      <c r="C512" t="s">
        <v>280</v>
      </c>
      <c r="D512" t="s">
        <v>151</v>
      </c>
      <c r="E512" t="s">
        <v>152</v>
      </c>
      <c r="F512" t="s">
        <v>280</v>
      </c>
      <c r="G512" t="s">
        <v>219</v>
      </c>
      <c r="H512">
        <v>437.89175804171981</v>
      </c>
      <c r="I512">
        <v>63</v>
      </c>
      <c r="J512">
        <v>1530761.7058235116</v>
      </c>
      <c r="K512">
        <v>36442.572090909089</v>
      </c>
      <c r="L512">
        <v>275537107.04823208</v>
      </c>
      <c r="M512">
        <v>5170523.8386363629</v>
      </c>
      <c r="N512">
        <v>2296142558.7352672</v>
      </c>
      <c r="O512">
        <v>117432000</v>
      </c>
      <c r="P512">
        <v>19.443497068181816</v>
      </c>
      <c r="Q512">
        <v>22884.887502061498</v>
      </c>
      <c r="R512">
        <v>275573549.620323</v>
      </c>
      <c r="S512">
        <v>2418.7450825739033</v>
      </c>
      <c r="T512">
        <v>22904.330999129681</v>
      </c>
    </row>
    <row r="513" spans="1:20" x14ac:dyDescent="0.3">
      <c r="A513">
        <v>512</v>
      </c>
      <c r="B513" t="s">
        <v>280</v>
      </c>
      <c r="C513" t="s">
        <v>280</v>
      </c>
      <c r="D513" t="s">
        <v>151</v>
      </c>
      <c r="E513" t="s">
        <v>152</v>
      </c>
      <c r="F513" t="s">
        <v>280</v>
      </c>
      <c r="G513" t="s">
        <v>220</v>
      </c>
      <c r="H513">
        <v>437.89175804171981</v>
      </c>
      <c r="I513">
        <v>32</v>
      </c>
      <c r="J513">
        <v>1530761.7058235116</v>
      </c>
      <c r="K513">
        <v>36442.572090909089</v>
      </c>
      <c r="L513">
        <v>275537107.04823208</v>
      </c>
      <c r="M513">
        <v>5170523.8386363629</v>
      </c>
      <c r="N513">
        <v>2296142558.7352672</v>
      </c>
      <c r="O513">
        <v>124800000</v>
      </c>
      <c r="P513">
        <v>19.443497068181816</v>
      </c>
      <c r="Q513">
        <v>22884.887502061498</v>
      </c>
      <c r="R513">
        <v>275573549.620323</v>
      </c>
      <c r="S513">
        <v>2426.1130825739037</v>
      </c>
      <c r="T513">
        <v>22904.330999129681</v>
      </c>
    </row>
    <row r="514" spans="1:20" x14ac:dyDescent="0.3">
      <c r="A514">
        <v>513</v>
      </c>
      <c r="B514" t="s">
        <v>280</v>
      </c>
      <c r="C514" t="s">
        <v>280</v>
      </c>
      <c r="D514" t="s">
        <v>151</v>
      </c>
      <c r="E514" t="s">
        <v>152</v>
      </c>
      <c r="F514" t="s">
        <v>280</v>
      </c>
      <c r="G514" t="s">
        <v>218</v>
      </c>
      <c r="H514">
        <v>437.89175804171981</v>
      </c>
      <c r="I514">
        <v>32</v>
      </c>
      <c r="J514">
        <v>1530761.7058235116</v>
      </c>
      <c r="K514">
        <v>36442.572090909089</v>
      </c>
      <c r="L514">
        <v>275537107.04823208</v>
      </c>
      <c r="M514">
        <v>5170523.8386363629</v>
      </c>
      <c r="N514">
        <v>2296142558.7352672</v>
      </c>
      <c r="O514">
        <v>119878400</v>
      </c>
      <c r="P514">
        <v>19.443497068181816</v>
      </c>
      <c r="Q514">
        <v>22884.887502061498</v>
      </c>
      <c r="R514">
        <v>275573549.620323</v>
      </c>
      <c r="S514">
        <v>2421.1914825739036</v>
      </c>
      <c r="T514">
        <v>22904.330999129681</v>
      </c>
    </row>
    <row r="515" spans="1:20" x14ac:dyDescent="0.3">
      <c r="A515">
        <v>514</v>
      </c>
      <c r="B515" t="s">
        <v>280</v>
      </c>
      <c r="C515" t="s">
        <v>280</v>
      </c>
      <c r="D515" t="s">
        <v>151</v>
      </c>
      <c r="E515" t="s">
        <v>280</v>
      </c>
      <c r="F515" t="s">
        <v>154</v>
      </c>
      <c r="G515" t="s">
        <v>219</v>
      </c>
      <c r="H515">
        <v>457.13587474586882</v>
      </c>
      <c r="I515">
        <v>65</v>
      </c>
      <c r="J515">
        <v>1544074.6212969276</v>
      </c>
      <c r="K515">
        <v>45176.222999999998</v>
      </c>
      <c r="L515">
        <v>277933431.83344698</v>
      </c>
      <c r="M515">
        <v>6338649.6477272725</v>
      </c>
      <c r="N515">
        <v>2316111931.9453917</v>
      </c>
      <c r="O515">
        <v>121160000</v>
      </c>
      <c r="P515">
        <v>25.99373525</v>
      </c>
      <c r="Q515">
        <v>23083.915588389067</v>
      </c>
      <c r="R515">
        <v>277978608.05644697</v>
      </c>
      <c r="S515">
        <v>2443.6105815931192</v>
      </c>
      <c r="T515">
        <v>23109.909323639065</v>
      </c>
    </row>
    <row r="516" spans="1:20" x14ac:dyDescent="0.3">
      <c r="A516">
        <v>515</v>
      </c>
      <c r="B516" t="s">
        <v>280</v>
      </c>
      <c r="C516" t="s">
        <v>280</v>
      </c>
      <c r="D516" t="s">
        <v>151</v>
      </c>
      <c r="E516" t="s">
        <v>280</v>
      </c>
      <c r="F516" t="s">
        <v>154</v>
      </c>
      <c r="G516" t="s">
        <v>220</v>
      </c>
      <c r="H516">
        <v>457.13587474586882</v>
      </c>
      <c r="I516">
        <v>33</v>
      </c>
      <c r="J516">
        <v>1544074.6212969276</v>
      </c>
      <c r="K516">
        <v>45176.222999999998</v>
      </c>
      <c r="L516">
        <v>277933431.83344698</v>
      </c>
      <c r="M516">
        <v>6338649.6477272725</v>
      </c>
      <c r="N516">
        <v>2316111931.9453917</v>
      </c>
      <c r="O516">
        <v>128700000</v>
      </c>
      <c r="P516">
        <v>25.99373525</v>
      </c>
      <c r="Q516">
        <v>23083.915588389067</v>
      </c>
      <c r="R516">
        <v>277978608.05644697</v>
      </c>
      <c r="S516">
        <v>2451.1505815931191</v>
      </c>
      <c r="T516">
        <v>23109.909323639065</v>
      </c>
    </row>
    <row r="517" spans="1:20" x14ac:dyDescent="0.3">
      <c r="A517">
        <v>516</v>
      </c>
      <c r="B517" t="s">
        <v>280</v>
      </c>
      <c r="C517" t="s">
        <v>280</v>
      </c>
      <c r="D517" t="s">
        <v>151</v>
      </c>
      <c r="E517" t="s">
        <v>280</v>
      </c>
      <c r="F517" t="s">
        <v>154</v>
      </c>
      <c r="G517" t="s">
        <v>218</v>
      </c>
      <c r="H517">
        <v>457.13587474586882</v>
      </c>
      <c r="I517">
        <v>33</v>
      </c>
      <c r="J517">
        <v>1544074.6212969276</v>
      </c>
      <c r="K517">
        <v>45176.222999999998</v>
      </c>
      <c r="L517">
        <v>277933431.83344698</v>
      </c>
      <c r="M517">
        <v>6338649.6477272725</v>
      </c>
      <c r="N517">
        <v>2316111931.9453917</v>
      </c>
      <c r="O517">
        <v>123624600</v>
      </c>
      <c r="P517">
        <v>25.99373525</v>
      </c>
      <c r="Q517">
        <v>23083.915588389067</v>
      </c>
      <c r="R517">
        <v>277978608.05644697</v>
      </c>
      <c r="S517">
        <v>2446.0751815931189</v>
      </c>
      <c r="T517">
        <v>23109.909323639065</v>
      </c>
    </row>
    <row r="518" spans="1:20" x14ac:dyDescent="0.3">
      <c r="A518">
        <v>517</v>
      </c>
      <c r="B518" t="s">
        <v>280</v>
      </c>
      <c r="C518" t="s">
        <v>280</v>
      </c>
      <c r="D518" t="s">
        <v>151</v>
      </c>
      <c r="E518" t="s">
        <v>280</v>
      </c>
      <c r="F518" t="s">
        <v>155</v>
      </c>
      <c r="G518" t="s">
        <v>219</v>
      </c>
      <c r="H518">
        <v>452.00719708124745</v>
      </c>
      <c r="I518">
        <v>65</v>
      </c>
      <c r="J518">
        <v>1533093.5769008962</v>
      </c>
      <c r="K518">
        <v>45995.002772727268</v>
      </c>
      <c r="L518">
        <v>275956843.8421613</v>
      </c>
      <c r="M518">
        <v>6365942.3068181816</v>
      </c>
      <c r="N518">
        <v>2299640365.3513441</v>
      </c>
      <c r="O518">
        <v>121160000</v>
      </c>
      <c r="P518">
        <v>25.720808659090913</v>
      </c>
      <c r="Q518">
        <v>22919.748974668393</v>
      </c>
      <c r="R518">
        <v>276002838.84493405</v>
      </c>
      <c r="S518">
        <v>2427.1663076581622</v>
      </c>
      <c r="T518">
        <v>22945.469783327484</v>
      </c>
    </row>
    <row r="519" spans="1:20" x14ac:dyDescent="0.3">
      <c r="A519">
        <v>518</v>
      </c>
      <c r="B519" t="s">
        <v>280</v>
      </c>
      <c r="C519" t="s">
        <v>280</v>
      </c>
      <c r="D519" t="s">
        <v>151</v>
      </c>
      <c r="E519" t="s">
        <v>280</v>
      </c>
      <c r="F519" t="s">
        <v>155</v>
      </c>
      <c r="G519" t="s">
        <v>220</v>
      </c>
      <c r="H519">
        <v>452.00719708124745</v>
      </c>
      <c r="I519">
        <v>33</v>
      </c>
      <c r="J519">
        <v>1533093.5769008962</v>
      </c>
      <c r="K519">
        <v>45995.002772727268</v>
      </c>
      <c r="L519">
        <v>275956843.8421613</v>
      </c>
      <c r="M519">
        <v>6365942.3068181816</v>
      </c>
      <c r="N519">
        <v>2299640365.3513441</v>
      </c>
      <c r="O519">
        <v>128700000</v>
      </c>
      <c r="P519">
        <v>25.720808659090913</v>
      </c>
      <c r="Q519">
        <v>22919.748974668393</v>
      </c>
      <c r="R519">
        <v>276002838.84493405</v>
      </c>
      <c r="S519">
        <v>2434.7063076581621</v>
      </c>
      <c r="T519">
        <v>22945.469783327484</v>
      </c>
    </row>
    <row r="520" spans="1:20" x14ac:dyDescent="0.3">
      <c r="A520">
        <v>519</v>
      </c>
      <c r="B520" t="s">
        <v>280</v>
      </c>
      <c r="C520" t="s">
        <v>280</v>
      </c>
      <c r="D520" t="s">
        <v>151</v>
      </c>
      <c r="E520" t="s">
        <v>280</v>
      </c>
      <c r="F520" t="s">
        <v>155</v>
      </c>
      <c r="G520" t="s">
        <v>218</v>
      </c>
      <c r="H520">
        <v>452.00719708124745</v>
      </c>
      <c r="I520">
        <v>33</v>
      </c>
      <c r="J520">
        <v>1533093.5769008962</v>
      </c>
      <c r="K520">
        <v>45995.002772727268</v>
      </c>
      <c r="L520">
        <v>275956843.8421613</v>
      </c>
      <c r="M520">
        <v>6365942.3068181816</v>
      </c>
      <c r="N520">
        <v>2299640365.3513441</v>
      </c>
      <c r="O520">
        <v>123624600</v>
      </c>
      <c r="P520">
        <v>25.720808659090913</v>
      </c>
      <c r="Q520">
        <v>22919.748974668393</v>
      </c>
      <c r="R520">
        <v>276002838.84493405</v>
      </c>
      <c r="S520">
        <v>2429.630907658162</v>
      </c>
      <c r="T520">
        <v>22945.469783327484</v>
      </c>
    </row>
    <row r="521" spans="1:20" x14ac:dyDescent="0.3">
      <c r="A521">
        <v>520</v>
      </c>
      <c r="B521" t="s">
        <v>280</v>
      </c>
      <c r="C521" t="s">
        <v>280</v>
      </c>
      <c r="D521" t="s">
        <v>151</v>
      </c>
      <c r="E521" t="s">
        <v>280</v>
      </c>
      <c r="F521" t="s">
        <v>280</v>
      </c>
      <c r="G521" t="s">
        <v>219</v>
      </c>
      <c r="H521">
        <v>459.73396394153787</v>
      </c>
      <c r="I521">
        <v>66</v>
      </c>
      <c r="J521">
        <v>1551904.9611345357</v>
      </c>
      <c r="K521">
        <v>47359.635727272718</v>
      </c>
      <c r="L521">
        <v>279342893.00421643</v>
      </c>
      <c r="M521">
        <v>6327732.584090909</v>
      </c>
      <c r="N521">
        <v>2327857441.7018037</v>
      </c>
      <c r="O521">
        <v>123024000</v>
      </c>
      <c r="P521">
        <v>25.99373525</v>
      </c>
      <c r="Q521">
        <v>23200.979168961308</v>
      </c>
      <c r="R521">
        <v>279390252.63994372</v>
      </c>
      <c r="S521">
        <v>2457.2091742858943</v>
      </c>
      <c r="T521">
        <v>23226.972904211307</v>
      </c>
    </row>
    <row r="522" spans="1:20" x14ac:dyDescent="0.3">
      <c r="A522">
        <v>521</v>
      </c>
      <c r="B522" t="s">
        <v>280</v>
      </c>
      <c r="C522" t="s">
        <v>280</v>
      </c>
      <c r="D522" t="s">
        <v>151</v>
      </c>
      <c r="E522" t="s">
        <v>280</v>
      </c>
      <c r="F522" t="s">
        <v>280</v>
      </c>
      <c r="G522" t="s">
        <v>220</v>
      </c>
      <c r="H522">
        <v>459.73396394153787</v>
      </c>
      <c r="I522">
        <v>33</v>
      </c>
      <c r="J522">
        <v>1551904.9611345357</v>
      </c>
      <c r="K522">
        <v>47359.635727272718</v>
      </c>
      <c r="L522">
        <v>279342893.00421643</v>
      </c>
      <c r="M522">
        <v>6327732.584090909</v>
      </c>
      <c r="N522">
        <v>2327857441.7018037</v>
      </c>
      <c r="O522">
        <v>128700000</v>
      </c>
      <c r="P522">
        <v>25.99373525</v>
      </c>
      <c r="Q522">
        <v>23200.979168961308</v>
      </c>
      <c r="R522">
        <v>279390252.63994372</v>
      </c>
      <c r="S522">
        <v>2462.8851742858942</v>
      </c>
      <c r="T522">
        <v>23226.972904211307</v>
      </c>
    </row>
    <row r="523" spans="1:20" x14ac:dyDescent="0.3">
      <c r="A523">
        <v>522</v>
      </c>
      <c r="B523" t="s">
        <v>280</v>
      </c>
      <c r="C523" t="s">
        <v>280</v>
      </c>
      <c r="D523" t="s">
        <v>151</v>
      </c>
      <c r="E523" t="s">
        <v>280</v>
      </c>
      <c r="F523" t="s">
        <v>280</v>
      </c>
      <c r="G523" t="s">
        <v>218</v>
      </c>
      <c r="H523">
        <v>459.73396394153787</v>
      </c>
      <c r="I523">
        <v>33</v>
      </c>
      <c r="J523">
        <v>1551904.9611345357</v>
      </c>
      <c r="K523">
        <v>47359.635727272718</v>
      </c>
      <c r="L523">
        <v>279342893.00421643</v>
      </c>
      <c r="M523">
        <v>6327732.584090909</v>
      </c>
      <c r="N523">
        <v>2327857441.7018037</v>
      </c>
      <c r="O523">
        <v>123624600</v>
      </c>
      <c r="P523">
        <v>25.99373525</v>
      </c>
      <c r="Q523">
        <v>23200.979168961308</v>
      </c>
      <c r="R523">
        <v>279390252.63994372</v>
      </c>
      <c r="S523">
        <v>2457.8097742858945</v>
      </c>
      <c r="T523">
        <v>23226.972904211307</v>
      </c>
    </row>
    <row r="524" spans="1:20" x14ac:dyDescent="0.3">
      <c r="A524">
        <v>523</v>
      </c>
      <c r="B524" t="s">
        <v>280</v>
      </c>
      <c r="C524" t="s">
        <v>280</v>
      </c>
      <c r="D524" t="s">
        <v>280</v>
      </c>
      <c r="E524" t="s">
        <v>152</v>
      </c>
      <c r="F524" t="s">
        <v>154</v>
      </c>
      <c r="G524" t="s">
        <v>219</v>
      </c>
      <c r="H524">
        <v>435.75813118446069</v>
      </c>
      <c r="I524">
        <v>62</v>
      </c>
      <c r="J524">
        <v>1523380.9655294844</v>
      </c>
      <c r="K524">
        <v>34259.159363636361</v>
      </c>
      <c r="L524">
        <v>274208573.79530722</v>
      </c>
      <c r="M524">
        <v>5186045.9772727266</v>
      </c>
      <c r="N524">
        <v>2285071448.2942266</v>
      </c>
      <c r="O524">
        <v>115568000</v>
      </c>
      <c r="P524">
        <v>19.434286918181815</v>
      </c>
      <c r="Q524">
        <v>22774.545434665793</v>
      </c>
      <c r="R524">
        <v>274242832.95467085</v>
      </c>
      <c r="S524">
        <v>2405.8254942714993</v>
      </c>
      <c r="T524">
        <v>22793.979721583975</v>
      </c>
    </row>
    <row r="525" spans="1:20" x14ac:dyDescent="0.3">
      <c r="A525">
        <v>524</v>
      </c>
      <c r="B525" t="s">
        <v>280</v>
      </c>
      <c r="C525" t="s">
        <v>280</v>
      </c>
      <c r="D525" t="s">
        <v>280</v>
      </c>
      <c r="E525" t="s">
        <v>152</v>
      </c>
      <c r="F525" t="s">
        <v>154</v>
      </c>
      <c r="G525" t="s">
        <v>220</v>
      </c>
      <c r="H525">
        <v>435.75813118446069</v>
      </c>
      <c r="I525">
        <v>31</v>
      </c>
      <c r="J525">
        <v>1523380.9655294844</v>
      </c>
      <c r="K525">
        <v>34259.159363636361</v>
      </c>
      <c r="L525">
        <v>274208573.79530722</v>
      </c>
      <c r="M525">
        <v>5186045.9772727266</v>
      </c>
      <c r="N525">
        <v>2285071448.2942266</v>
      </c>
      <c r="O525">
        <v>120900000</v>
      </c>
      <c r="P525">
        <v>19.434286918181815</v>
      </c>
      <c r="Q525">
        <v>22774.545434665793</v>
      </c>
      <c r="R525">
        <v>274242832.95467085</v>
      </c>
      <c r="S525">
        <v>2411.1574942714992</v>
      </c>
      <c r="T525">
        <v>22793.979721583975</v>
      </c>
    </row>
    <row r="526" spans="1:20" x14ac:dyDescent="0.3">
      <c r="A526">
        <v>525</v>
      </c>
      <c r="B526" t="s">
        <v>280</v>
      </c>
      <c r="C526" t="s">
        <v>280</v>
      </c>
      <c r="D526" t="s">
        <v>280</v>
      </c>
      <c r="E526" t="s">
        <v>152</v>
      </c>
      <c r="F526" t="s">
        <v>154</v>
      </c>
      <c r="G526" t="s">
        <v>218</v>
      </c>
      <c r="H526">
        <v>435.75813118446069</v>
      </c>
      <c r="I526">
        <v>31</v>
      </c>
      <c r="J526">
        <v>1523380.9655294844</v>
      </c>
      <c r="K526">
        <v>34259.159363636361</v>
      </c>
      <c r="L526">
        <v>274208573.79530722</v>
      </c>
      <c r="M526">
        <v>5186045.9772727266</v>
      </c>
      <c r="N526">
        <v>2285071448.2942266</v>
      </c>
      <c r="O526">
        <v>116132200</v>
      </c>
      <c r="P526">
        <v>19.434286918181815</v>
      </c>
      <c r="Q526">
        <v>22774.545434665793</v>
      </c>
      <c r="R526">
        <v>274242832.95467085</v>
      </c>
      <c r="S526">
        <v>2406.3896942714991</v>
      </c>
      <c r="T526">
        <v>22793.979721583975</v>
      </c>
    </row>
    <row r="527" spans="1:20" x14ac:dyDescent="0.3">
      <c r="A527">
        <v>526</v>
      </c>
      <c r="B527" t="s">
        <v>280</v>
      </c>
      <c r="C527" t="s">
        <v>280</v>
      </c>
      <c r="D527" t="s">
        <v>280</v>
      </c>
      <c r="E527" t="s">
        <v>152</v>
      </c>
      <c r="F527" t="s">
        <v>155</v>
      </c>
      <c r="G527" t="s">
        <v>219</v>
      </c>
      <c r="H527">
        <v>430.62945351983933</v>
      </c>
      <c r="I527">
        <v>62</v>
      </c>
      <c r="J527">
        <v>1512399.9211334528</v>
      </c>
      <c r="K527">
        <v>35077.939136363631</v>
      </c>
      <c r="L527">
        <v>272231985.80402148</v>
      </c>
      <c r="M527">
        <v>5213338.6363636358</v>
      </c>
      <c r="N527">
        <v>2268599881.7001791</v>
      </c>
      <c r="O527">
        <v>115568000</v>
      </c>
      <c r="P527">
        <v>19.161360327272728</v>
      </c>
      <c r="Q527">
        <v>22610.378820945116</v>
      </c>
      <c r="R527">
        <v>272267063.74315786</v>
      </c>
      <c r="S527">
        <v>2389.3812203365428</v>
      </c>
      <c r="T527">
        <v>22629.54018127239</v>
      </c>
    </row>
    <row r="528" spans="1:20" x14ac:dyDescent="0.3">
      <c r="A528">
        <v>527</v>
      </c>
      <c r="B528" t="s">
        <v>280</v>
      </c>
      <c r="C528" t="s">
        <v>280</v>
      </c>
      <c r="D528" t="s">
        <v>280</v>
      </c>
      <c r="E528" t="s">
        <v>152</v>
      </c>
      <c r="F528" t="s">
        <v>155</v>
      </c>
      <c r="G528" t="s">
        <v>220</v>
      </c>
      <c r="H528">
        <v>430.62945351983933</v>
      </c>
      <c r="I528">
        <v>31</v>
      </c>
      <c r="J528">
        <v>1512399.9211334528</v>
      </c>
      <c r="K528">
        <v>35077.939136363631</v>
      </c>
      <c r="L528">
        <v>272231985.80402148</v>
      </c>
      <c r="M528">
        <v>5213338.6363636358</v>
      </c>
      <c r="N528">
        <v>2268599881.7001791</v>
      </c>
      <c r="O528">
        <v>120900000</v>
      </c>
      <c r="P528">
        <v>19.161360327272728</v>
      </c>
      <c r="Q528">
        <v>22610.378820945116</v>
      </c>
      <c r="R528">
        <v>272267063.74315786</v>
      </c>
      <c r="S528">
        <v>2394.7132203365427</v>
      </c>
      <c r="T528">
        <v>22629.54018127239</v>
      </c>
    </row>
    <row r="529" spans="1:20" x14ac:dyDescent="0.3">
      <c r="A529">
        <v>528</v>
      </c>
      <c r="B529" t="s">
        <v>280</v>
      </c>
      <c r="C529" t="s">
        <v>280</v>
      </c>
      <c r="D529" t="s">
        <v>280</v>
      </c>
      <c r="E529" t="s">
        <v>152</v>
      </c>
      <c r="F529" t="s">
        <v>155</v>
      </c>
      <c r="G529" t="s">
        <v>218</v>
      </c>
      <c r="H529">
        <v>430.62945351983933</v>
      </c>
      <c r="I529">
        <v>31</v>
      </c>
      <c r="J529">
        <v>1512399.9211334528</v>
      </c>
      <c r="K529">
        <v>35077.939136363631</v>
      </c>
      <c r="L529">
        <v>272231985.80402148</v>
      </c>
      <c r="M529">
        <v>5213338.6363636358</v>
      </c>
      <c r="N529">
        <v>2268599881.7001791</v>
      </c>
      <c r="O529">
        <v>116132200</v>
      </c>
      <c r="P529">
        <v>19.161360327272728</v>
      </c>
      <c r="Q529">
        <v>22610.378820945116</v>
      </c>
      <c r="R529">
        <v>272267063.74315786</v>
      </c>
      <c r="S529">
        <v>2389.9454203365426</v>
      </c>
      <c r="T529">
        <v>22629.54018127239</v>
      </c>
    </row>
    <row r="530" spans="1:20" x14ac:dyDescent="0.3">
      <c r="A530">
        <v>529</v>
      </c>
      <c r="B530" t="s">
        <v>280</v>
      </c>
      <c r="C530" t="s">
        <v>280</v>
      </c>
      <c r="D530" t="s">
        <v>280</v>
      </c>
      <c r="E530" t="s">
        <v>152</v>
      </c>
      <c r="F530" t="s">
        <v>280</v>
      </c>
      <c r="G530" t="s">
        <v>219</v>
      </c>
      <c r="H530">
        <v>438.35622038012974</v>
      </c>
      <c r="I530">
        <v>63</v>
      </c>
      <c r="J530">
        <v>1531211.3053670924</v>
      </c>
      <c r="K530">
        <v>36442.572090909089</v>
      </c>
      <c r="L530">
        <v>275618034.96607667</v>
      </c>
      <c r="M530">
        <v>5175128.9136363631</v>
      </c>
      <c r="N530">
        <v>2296816958.0506387</v>
      </c>
      <c r="O530">
        <v>117432000</v>
      </c>
      <c r="P530">
        <v>19.434286918181815</v>
      </c>
      <c r="Q530">
        <v>22891.609015238031</v>
      </c>
      <c r="R530">
        <v>275654477.5381676</v>
      </c>
      <c r="S530">
        <v>2419.4240869642749</v>
      </c>
      <c r="T530">
        <v>22911.043302156213</v>
      </c>
    </row>
    <row r="531" spans="1:20" x14ac:dyDescent="0.3">
      <c r="A531">
        <v>530</v>
      </c>
      <c r="B531" t="s">
        <v>280</v>
      </c>
      <c r="C531" t="s">
        <v>280</v>
      </c>
      <c r="D531" t="s">
        <v>280</v>
      </c>
      <c r="E531" t="s">
        <v>152</v>
      </c>
      <c r="F531" t="s">
        <v>280</v>
      </c>
      <c r="G531" t="s">
        <v>220</v>
      </c>
      <c r="H531">
        <v>438.35622038012974</v>
      </c>
      <c r="I531">
        <v>32</v>
      </c>
      <c r="J531">
        <v>1531211.3053670924</v>
      </c>
      <c r="K531">
        <v>36442.572090909089</v>
      </c>
      <c r="L531">
        <v>275618034.96607667</v>
      </c>
      <c r="M531">
        <v>5175128.9136363631</v>
      </c>
      <c r="N531">
        <v>2296816958.0506387</v>
      </c>
      <c r="O531">
        <v>124800000</v>
      </c>
      <c r="P531">
        <v>19.434286918181815</v>
      </c>
      <c r="Q531">
        <v>22891.609015238031</v>
      </c>
      <c r="R531">
        <v>275654477.5381676</v>
      </c>
      <c r="S531">
        <v>2426.7920869642749</v>
      </c>
      <c r="T531">
        <v>22911.043302156213</v>
      </c>
    </row>
    <row r="532" spans="1:20" x14ac:dyDescent="0.3">
      <c r="A532">
        <v>531</v>
      </c>
      <c r="B532" t="s">
        <v>280</v>
      </c>
      <c r="C532" t="s">
        <v>280</v>
      </c>
      <c r="D532" t="s">
        <v>280</v>
      </c>
      <c r="E532" t="s">
        <v>152</v>
      </c>
      <c r="F532" t="s">
        <v>280</v>
      </c>
      <c r="G532" t="s">
        <v>218</v>
      </c>
      <c r="H532">
        <v>438.35622038012974</v>
      </c>
      <c r="I532">
        <v>32</v>
      </c>
      <c r="J532">
        <v>1531211.3053670924</v>
      </c>
      <c r="K532">
        <v>36442.572090909089</v>
      </c>
      <c r="L532">
        <v>275618034.96607667</v>
      </c>
      <c r="M532">
        <v>5175128.9136363631</v>
      </c>
      <c r="N532">
        <v>2296816958.0506387</v>
      </c>
      <c r="O532">
        <v>119878400</v>
      </c>
      <c r="P532">
        <v>19.434286918181815</v>
      </c>
      <c r="Q532">
        <v>22891.609015238031</v>
      </c>
      <c r="R532">
        <v>275654477.5381676</v>
      </c>
      <c r="S532">
        <v>2421.8704869642747</v>
      </c>
      <c r="T532">
        <v>22911.043302156213</v>
      </c>
    </row>
    <row r="533" spans="1:20" x14ac:dyDescent="0.3">
      <c r="A533">
        <v>532</v>
      </c>
      <c r="B533" t="s">
        <v>280</v>
      </c>
      <c r="C533" t="s">
        <v>280</v>
      </c>
      <c r="D533" t="s">
        <v>280</v>
      </c>
      <c r="E533" t="s">
        <v>280</v>
      </c>
      <c r="F533" t="s">
        <v>154</v>
      </c>
      <c r="G533" t="s">
        <v>219</v>
      </c>
      <c r="H533">
        <v>457.60033708427881</v>
      </c>
      <c r="I533">
        <v>66</v>
      </c>
      <c r="J533">
        <v>1544524.2208405084</v>
      </c>
      <c r="K533">
        <v>45176.222999999998</v>
      </c>
      <c r="L533">
        <v>278014359.75129151</v>
      </c>
      <c r="M533">
        <v>6343254.7227272717</v>
      </c>
      <c r="N533">
        <v>2316786331.2607627</v>
      </c>
      <c r="O533">
        <v>123024000</v>
      </c>
      <c r="P533">
        <v>25.984525099999999</v>
      </c>
      <c r="Q533">
        <v>23090.6371015656</v>
      </c>
      <c r="R533">
        <v>278059535.9742915</v>
      </c>
      <c r="S533">
        <v>2446.1535859834898</v>
      </c>
      <c r="T533">
        <v>23116.621626665601</v>
      </c>
    </row>
    <row r="534" spans="1:20" x14ac:dyDescent="0.3">
      <c r="A534">
        <v>533</v>
      </c>
      <c r="B534" t="s">
        <v>280</v>
      </c>
      <c r="C534" t="s">
        <v>280</v>
      </c>
      <c r="D534" t="s">
        <v>280</v>
      </c>
      <c r="E534" t="s">
        <v>280</v>
      </c>
      <c r="F534" t="s">
        <v>154</v>
      </c>
      <c r="G534" t="s">
        <v>220</v>
      </c>
      <c r="H534">
        <v>457.60033708427881</v>
      </c>
      <c r="I534">
        <v>33</v>
      </c>
      <c r="J534">
        <v>1544524.2208405084</v>
      </c>
      <c r="K534">
        <v>45176.222999999998</v>
      </c>
      <c r="L534">
        <v>278014359.75129151</v>
      </c>
      <c r="M534">
        <v>6343254.7227272717</v>
      </c>
      <c r="N534">
        <v>2316786331.2607627</v>
      </c>
      <c r="O534">
        <v>128700000</v>
      </c>
      <c r="P534">
        <v>25.984525099999999</v>
      </c>
      <c r="Q534">
        <v>23090.6371015656</v>
      </c>
      <c r="R534">
        <v>278059535.9742915</v>
      </c>
      <c r="S534">
        <v>2451.8295859834898</v>
      </c>
      <c r="T534">
        <v>23116.621626665601</v>
      </c>
    </row>
    <row r="535" spans="1:20" x14ac:dyDescent="0.3">
      <c r="A535">
        <v>534</v>
      </c>
      <c r="B535" t="s">
        <v>280</v>
      </c>
      <c r="C535" t="s">
        <v>280</v>
      </c>
      <c r="D535" t="s">
        <v>280</v>
      </c>
      <c r="E535" t="s">
        <v>280</v>
      </c>
      <c r="F535" t="s">
        <v>154</v>
      </c>
      <c r="G535" t="s">
        <v>218</v>
      </c>
      <c r="H535">
        <v>457.60033708427881</v>
      </c>
      <c r="I535">
        <v>33</v>
      </c>
      <c r="J535">
        <v>1544524.2208405084</v>
      </c>
      <c r="K535">
        <v>45176.222999999998</v>
      </c>
      <c r="L535">
        <v>278014359.75129151</v>
      </c>
      <c r="M535">
        <v>6343254.7227272717</v>
      </c>
      <c r="N535">
        <v>2316786331.2607627</v>
      </c>
      <c r="O535">
        <v>123624600</v>
      </c>
      <c r="P535">
        <v>25.984525099999999</v>
      </c>
      <c r="Q535">
        <v>23090.6371015656</v>
      </c>
      <c r="R535">
        <v>278059535.9742915</v>
      </c>
      <c r="S535">
        <v>2446.7541859834901</v>
      </c>
      <c r="T535">
        <v>23116.621626665601</v>
      </c>
    </row>
    <row r="536" spans="1:20" x14ac:dyDescent="0.3">
      <c r="A536">
        <v>535</v>
      </c>
      <c r="B536" t="s">
        <v>280</v>
      </c>
      <c r="C536" t="s">
        <v>280</v>
      </c>
      <c r="D536" t="s">
        <v>280</v>
      </c>
      <c r="E536" t="s">
        <v>280</v>
      </c>
      <c r="F536" t="s">
        <v>155</v>
      </c>
      <c r="G536" t="s">
        <v>219</v>
      </c>
      <c r="H536">
        <v>452.47165941965744</v>
      </c>
      <c r="I536">
        <v>65</v>
      </c>
      <c r="J536">
        <v>1533543.1764444772</v>
      </c>
      <c r="K536">
        <v>45995.002772727268</v>
      </c>
      <c r="L536">
        <v>276037771.76000589</v>
      </c>
      <c r="M536">
        <v>6370547.3818181809</v>
      </c>
      <c r="N536">
        <v>2300314764.6667156</v>
      </c>
      <c r="O536">
        <v>121160000</v>
      </c>
      <c r="P536">
        <v>25.711598509090908</v>
      </c>
      <c r="Q536">
        <v>22926.470487844934</v>
      </c>
      <c r="R536">
        <v>276083766.76277864</v>
      </c>
      <c r="S536">
        <v>2427.8453120485337</v>
      </c>
      <c r="T536">
        <v>22952.182086354023</v>
      </c>
    </row>
    <row r="537" spans="1:20" x14ac:dyDescent="0.3">
      <c r="A537">
        <v>536</v>
      </c>
      <c r="B537" t="s">
        <v>280</v>
      </c>
      <c r="C537" t="s">
        <v>280</v>
      </c>
      <c r="D537" t="s">
        <v>280</v>
      </c>
      <c r="E537" t="s">
        <v>280</v>
      </c>
      <c r="F537" t="s">
        <v>155</v>
      </c>
      <c r="G537" t="s">
        <v>220</v>
      </c>
      <c r="H537">
        <v>452.47165941965744</v>
      </c>
      <c r="I537">
        <v>33</v>
      </c>
      <c r="J537">
        <v>1533543.1764444772</v>
      </c>
      <c r="K537">
        <v>45995.002772727268</v>
      </c>
      <c r="L537">
        <v>276037771.76000589</v>
      </c>
      <c r="M537">
        <v>6370547.3818181809</v>
      </c>
      <c r="N537">
        <v>2300314764.6667156</v>
      </c>
      <c r="O537">
        <v>128700000</v>
      </c>
      <c r="P537">
        <v>25.711598509090908</v>
      </c>
      <c r="Q537">
        <v>22926.470487844934</v>
      </c>
      <c r="R537">
        <v>276083766.76277864</v>
      </c>
      <c r="S537">
        <v>2435.3853120485337</v>
      </c>
      <c r="T537">
        <v>22952.182086354023</v>
      </c>
    </row>
    <row r="538" spans="1:20" x14ac:dyDescent="0.3">
      <c r="A538">
        <v>537</v>
      </c>
      <c r="B538" t="s">
        <v>280</v>
      </c>
      <c r="C538" t="s">
        <v>280</v>
      </c>
      <c r="D538" t="s">
        <v>280</v>
      </c>
      <c r="E538" t="s">
        <v>280</v>
      </c>
      <c r="F538" t="s">
        <v>155</v>
      </c>
      <c r="G538" t="s">
        <v>218</v>
      </c>
      <c r="H538">
        <v>452.47165941965744</v>
      </c>
      <c r="I538">
        <v>33</v>
      </c>
      <c r="J538">
        <v>1533543.1764444772</v>
      </c>
      <c r="K538">
        <v>45995.002772727268</v>
      </c>
      <c r="L538">
        <v>276037771.76000589</v>
      </c>
      <c r="M538">
        <v>6370547.3818181809</v>
      </c>
      <c r="N538">
        <v>2300314764.6667156</v>
      </c>
      <c r="O538">
        <v>123624600</v>
      </c>
      <c r="P538">
        <v>25.711598509090908</v>
      </c>
      <c r="Q538">
        <v>22926.470487844934</v>
      </c>
      <c r="R538">
        <v>276083766.76277864</v>
      </c>
      <c r="S538">
        <v>2430.309912048534</v>
      </c>
      <c r="T538">
        <v>22952.182086354023</v>
      </c>
    </row>
    <row r="539" spans="1:20" x14ac:dyDescent="0.3">
      <c r="A539">
        <v>538</v>
      </c>
      <c r="B539" t="s">
        <v>280</v>
      </c>
      <c r="C539" t="s">
        <v>280</v>
      </c>
      <c r="D539" t="s">
        <v>280</v>
      </c>
      <c r="E539" t="s">
        <v>280</v>
      </c>
      <c r="F539" t="s">
        <v>280</v>
      </c>
      <c r="G539" t="s">
        <v>219</v>
      </c>
      <c r="H539">
        <v>460.19842627994797</v>
      </c>
      <c r="I539">
        <v>66</v>
      </c>
      <c r="J539">
        <v>1552354.5606781167</v>
      </c>
      <c r="K539">
        <v>47359.635727272718</v>
      </c>
      <c r="L539">
        <v>279423820.92206103</v>
      </c>
      <c r="M539">
        <v>6332337.6590909082</v>
      </c>
      <c r="N539">
        <v>2328531841.0171752</v>
      </c>
      <c r="O539">
        <v>123024000</v>
      </c>
      <c r="P539">
        <v>25.984525099999999</v>
      </c>
      <c r="Q539">
        <v>23207.700682137842</v>
      </c>
      <c r="R539">
        <v>279471180.55778831</v>
      </c>
      <c r="S539">
        <v>2457.8881786762663</v>
      </c>
      <c r="T539">
        <v>23233.685207237842</v>
      </c>
    </row>
    <row r="540" spans="1:20" x14ac:dyDescent="0.3">
      <c r="A540">
        <v>539</v>
      </c>
      <c r="B540" t="s">
        <v>280</v>
      </c>
      <c r="C540" t="s">
        <v>280</v>
      </c>
      <c r="D540" t="s">
        <v>280</v>
      </c>
      <c r="E540" t="s">
        <v>280</v>
      </c>
      <c r="F540" t="s">
        <v>280</v>
      </c>
      <c r="G540" t="s">
        <v>220</v>
      </c>
      <c r="H540">
        <v>460.19842627994797</v>
      </c>
      <c r="I540">
        <v>33</v>
      </c>
      <c r="J540">
        <v>1552354.5606781167</v>
      </c>
      <c r="K540">
        <v>47359.635727272718</v>
      </c>
      <c r="L540">
        <v>279423820.92206103</v>
      </c>
      <c r="M540">
        <v>6332337.6590909082</v>
      </c>
      <c r="N540">
        <v>2328531841.0171752</v>
      </c>
      <c r="O540">
        <v>128700000</v>
      </c>
      <c r="P540">
        <v>25.984525099999999</v>
      </c>
      <c r="Q540">
        <v>23207.700682137842</v>
      </c>
      <c r="R540">
        <v>279471180.55778831</v>
      </c>
      <c r="S540">
        <v>2463.5641786762662</v>
      </c>
      <c r="T540">
        <v>23233.685207237842</v>
      </c>
    </row>
    <row r="541" spans="1:20" x14ac:dyDescent="0.3">
      <c r="A541">
        <v>540</v>
      </c>
      <c r="B541" t="s">
        <v>280</v>
      </c>
      <c r="C541" t="s">
        <v>280</v>
      </c>
      <c r="D541" t="s">
        <v>280</v>
      </c>
      <c r="E541" t="s">
        <v>280</v>
      </c>
      <c r="F541" t="s">
        <v>280</v>
      </c>
      <c r="G541" t="s">
        <v>218</v>
      </c>
      <c r="H541">
        <v>460.19842627994797</v>
      </c>
      <c r="I541">
        <v>33</v>
      </c>
      <c r="J541">
        <v>1552354.5606781167</v>
      </c>
      <c r="K541">
        <v>47359.635727272718</v>
      </c>
      <c r="L541">
        <v>279423820.92206103</v>
      </c>
      <c r="M541">
        <v>6332337.6590909082</v>
      </c>
      <c r="N541">
        <v>2328531841.0171752</v>
      </c>
      <c r="O541">
        <v>123624600</v>
      </c>
      <c r="P541">
        <v>25.984525099999999</v>
      </c>
      <c r="Q541">
        <v>23207.700682137842</v>
      </c>
      <c r="R541">
        <v>279471180.55778831</v>
      </c>
      <c r="S541">
        <v>2458.4887786762661</v>
      </c>
      <c r="T541">
        <v>23233.685207237842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86331-80BB-4D92-BBD5-05FE6ECA17B8}">
  <sheetPr codeName="Sheet18"/>
  <dimension ref="A1:AA541"/>
  <sheetViews>
    <sheetView topLeftCell="R1" workbookViewId="0">
      <selection activeCell="Z2" sqref="Z2:Z54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49618.130336363625</v>
      </c>
      <c r="L2">
        <v>242922513.12099546</v>
      </c>
      <c r="M2">
        <v>5602148.7613636348</v>
      </c>
      <c r="N2">
        <v>2024354276.0082955</v>
      </c>
      <c r="O2">
        <v>96928000</v>
      </c>
      <c r="P2">
        <v>23.564096877272721</v>
      </c>
      <c r="Q2">
        <v>20176.064284216009</v>
      </c>
      <c r="R2">
        <v>242972131.25133184</v>
      </c>
      <c r="S2">
        <v>2126.8844247696593</v>
      </c>
      <c r="T2">
        <v>20199.62838109328</v>
      </c>
      <c r="U2">
        <f>Pro_Economic_Table[[#This Row],[Total Energy(MJ)]]*AHP!$P$3/TOPSIS!$B$4</f>
        <v>7.262630734548828E-3</v>
      </c>
      <c r="V2">
        <f>Pro_Economic_Table[[#This Row],[Total Cost(LKR Million)]]*AHP!$P$4/TOPSIS!$C$4</f>
        <v>2.8073075807804455E-2</v>
      </c>
      <c r="W2">
        <f>Pro_Economic_Table[[#This Row],[Total Carbon (Metric T)]]*AHP!$P$5/TOPSIS!$D$4</f>
        <v>3.1187029075128657E-3</v>
      </c>
      <c r="X2">
        <f>((Pro_Economic_Table[[#This Row],[Weighted Energy]]-TOPSIS!$B$5)^2+(Pro_Economic_Table[[#This Row],[Weighted Cost]]-TOPSIS!$C$5)^2+(Pro_Economic_Table[[#This Row],[Weighted Co2]]-TOPSIS!$D$5)^2)^0.5</f>
        <v>0</v>
      </c>
      <c r="Y2">
        <f>((Pro_Economic_Table[[#This Row],[Weighted Energy]]-TOPSIS!$B$6)^2+(Pro_Economic_Table[[#This Row],[Weighted Cost]]-TOPSIS!$C$6)^2+(Pro_Economic_Table[[#This Row],[Weighted Co2]]-TOPSIS!$D$6)^2)^0.5</f>
        <v>6.8268934788254286E-3</v>
      </c>
      <c r="Z2">
        <f>Pro_Economic_Table[[#This Row],[S- Worst-Euclidean Distance]]/(Pro_Economic_Table[[#This Row],[S+ Best-Euclidean Distance]]+Pro_Economic_Table[[#This Row],[S- Worst-Euclidean Distance]])</f>
        <v>1</v>
      </c>
      <c r="AA2">
        <v>1</v>
      </c>
    </row>
    <row r="3" spans="1:27" x14ac:dyDescent="0.3">
      <c r="A3">
        <v>6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218</v>
      </c>
      <c r="H3">
        <v>365.1855776520278</v>
      </c>
      <c r="I3">
        <v>26</v>
      </c>
      <c r="J3">
        <v>1349569.5173388636</v>
      </c>
      <c r="K3">
        <v>49618.130336363625</v>
      </c>
      <c r="L3">
        <v>242922513.12099546</v>
      </c>
      <c r="M3">
        <v>5602148.7613636348</v>
      </c>
      <c r="N3">
        <v>2024354276.0082955</v>
      </c>
      <c r="O3">
        <v>97401200</v>
      </c>
      <c r="P3">
        <v>23.564096877272721</v>
      </c>
      <c r="Q3">
        <v>20176.064284216009</v>
      </c>
      <c r="R3">
        <v>242972131.25133184</v>
      </c>
      <c r="S3">
        <v>2127.3576247696592</v>
      </c>
      <c r="T3">
        <v>20199.62838109328</v>
      </c>
      <c r="U3">
        <f>Pro_Economic_Table[[#This Row],[Total Energy(MJ)]]*AHP!$P$3/TOPSIS!$B$4</f>
        <v>7.262630734548828E-3</v>
      </c>
      <c r="V3">
        <f>Pro_Economic_Table[[#This Row],[Total Cost(LKR Million)]]*AHP!$P$4/TOPSIS!$C$4</f>
        <v>2.8079321647643016E-2</v>
      </c>
      <c r="W3">
        <f>Pro_Economic_Table[[#This Row],[Total Carbon (Metric T)]]*AHP!$P$5/TOPSIS!$D$4</f>
        <v>3.1187029075128657E-3</v>
      </c>
      <c r="X3">
        <f>((Pro_Economic_Table[[#This Row],[Weighted Energy]]-TOPSIS!$B$5)^2+(Pro_Economic_Table[[#This Row],[Weighted Cost]]-TOPSIS!$C$5)^2+(Pro_Economic_Table[[#This Row],[Weighted Co2]]-TOPSIS!$D$5)^2)^0.5</f>
        <v>6.2458398385617508E-6</v>
      </c>
      <c r="Y3">
        <f>((Pro_Economic_Table[[#This Row],[Weighted Energy]]-TOPSIS!$B$6)^2+(Pro_Economic_Table[[#This Row],[Weighted Cost]]-TOPSIS!$C$6)^2+(Pro_Economic_Table[[#This Row],[Weighted Co2]]-TOPSIS!$D$6)^2)^0.5</f>
        <v>6.8208698350867439E-3</v>
      </c>
      <c r="Z3">
        <f>Pro_Economic_Table[[#This Row],[S- Worst-Euclidean Distance]]/(Pro_Economic_Table[[#This Row],[S+ Best-Euclidean Distance]]+Pro_Economic_Table[[#This Row],[S- Worst-Euclidean Distance]])</f>
        <v>0.99908514222755862</v>
      </c>
      <c r="AA3">
        <v>2</v>
      </c>
    </row>
    <row r="4" spans="1:27" x14ac:dyDescent="0.3">
      <c r="A4">
        <v>22</v>
      </c>
      <c r="B4" t="s">
        <v>139</v>
      </c>
      <c r="C4" t="s">
        <v>147</v>
      </c>
      <c r="D4" t="s">
        <v>280</v>
      </c>
      <c r="E4" t="s">
        <v>152</v>
      </c>
      <c r="F4" t="s">
        <v>155</v>
      </c>
      <c r="G4" t="s">
        <v>219</v>
      </c>
      <c r="H4">
        <v>365.6500399904379</v>
      </c>
      <c r="I4">
        <v>52</v>
      </c>
      <c r="J4">
        <v>1350019.1168824448</v>
      </c>
      <c r="K4">
        <v>49618.130336363625</v>
      </c>
      <c r="L4">
        <v>243003441.03884009</v>
      </c>
      <c r="M4">
        <v>5606753.836363635</v>
      </c>
      <c r="N4">
        <v>2025028675.3236673</v>
      </c>
      <c r="O4">
        <v>96928000</v>
      </c>
      <c r="P4">
        <v>23.554886727272724</v>
      </c>
      <c r="Q4">
        <v>20182.785797392549</v>
      </c>
      <c r="R4">
        <v>243053059.16917646</v>
      </c>
      <c r="S4">
        <v>2127.5634291600309</v>
      </c>
      <c r="T4">
        <v>20206.340684119823</v>
      </c>
      <c r="U4">
        <f>Pro_Economic_Table[[#This Row],[Total Energy(MJ)]]*AHP!$P$3/TOPSIS!$B$4</f>
        <v>7.2650497345402854E-3</v>
      </c>
      <c r="V4">
        <f>Pro_Economic_Table[[#This Row],[Total Cost(LKR Million)]]*AHP!$P$4/TOPSIS!$C$4</f>
        <v>2.8082038091557505E-2</v>
      </c>
      <c r="W4">
        <f>Pro_Economic_Table[[#This Row],[Total Carbon (Metric T)]]*AHP!$P$5/TOPSIS!$D$4</f>
        <v>3.1197392473192248E-3</v>
      </c>
      <c r="X4">
        <f>((Pro_Economic_Table[[#This Row],[Weighted Energy]]-TOPSIS!$B$5)^2+(Pro_Economic_Table[[#This Row],[Weighted Cost]]-TOPSIS!$C$5)^2+(Pro_Economic_Table[[#This Row],[Weighted Co2]]-TOPSIS!$D$5)^2)^0.5</f>
        <v>9.3406686710909897E-6</v>
      </c>
      <c r="Y4">
        <f>((Pro_Economic_Table[[#This Row],[Weighted Energy]]-TOPSIS!$B$6)^2+(Pro_Economic_Table[[#This Row],[Weighted Cost]]-TOPSIS!$C$6)^2+(Pro_Economic_Table[[#This Row],[Weighted Co2]]-TOPSIS!$D$6)^2)^0.5</f>
        <v>6.8175543581184784E-3</v>
      </c>
      <c r="Z4">
        <f>Pro_Economic_Table[[#This Row],[S- Worst-Euclidean Distance]]/(Pro_Economic_Table[[#This Row],[S+ Best-Euclidean Distance]]+Pro_Economic_Table[[#This Row],[S- Worst-Euclidean Distance]])</f>
        <v>0.99863178375609452</v>
      </c>
      <c r="AA4">
        <v>3</v>
      </c>
    </row>
    <row r="5" spans="1:27" x14ac:dyDescent="0.3">
      <c r="A5">
        <v>24</v>
      </c>
      <c r="B5" t="s">
        <v>139</v>
      </c>
      <c r="C5" t="s">
        <v>147</v>
      </c>
      <c r="D5" t="s">
        <v>280</v>
      </c>
      <c r="E5" t="s">
        <v>152</v>
      </c>
      <c r="F5" t="s">
        <v>155</v>
      </c>
      <c r="G5" t="s">
        <v>218</v>
      </c>
      <c r="H5">
        <v>365.6500399904379</v>
      </c>
      <c r="I5">
        <v>26</v>
      </c>
      <c r="J5">
        <v>1350019.1168824448</v>
      </c>
      <c r="K5">
        <v>49618.130336363625</v>
      </c>
      <c r="L5">
        <v>243003441.03884009</v>
      </c>
      <c r="M5">
        <v>5606753.836363635</v>
      </c>
      <c r="N5">
        <v>2025028675.3236673</v>
      </c>
      <c r="O5">
        <v>97401200</v>
      </c>
      <c r="P5">
        <v>23.554886727272724</v>
      </c>
      <c r="Q5">
        <v>20182.785797392549</v>
      </c>
      <c r="R5">
        <v>243053059.16917646</v>
      </c>
      <c r="S5">
        <v>2128.0366291600308</v>
      </c>
      <c r="T5">
        <v>20206.340684119823</v>
      </c>
      <c r="U5">
        <f>Pro_Economic_Table[[#This Row],[Total Energy(MJ)]]*AHP!$P$3/TOPSIS!$B$4</f>
        <v>7.2650497345402854E-3</v>
      </c>
      <c r="V5">
        <f>Pro_Economic_Table[[#This Row],[Total Cost(LKR Million)]]*AHP!$P$4/TOPSIS!$C$4</f>
        <v>2.808828393139607E-2</v>
      </c>
      <c r="W5">
        <f>Pro_Economic_Table[[#This Row],[Total Carbon (Metric T)]]*AHP!$P$5/TOPSIS!$D$4</f>
        <v>3.1197392473192248E-3</v>
      </c>
      <c r="X5">
        <f>((Pro_Economic_Table[[#This Row],[Weighted Energy]]-TOPSIS!$B$5)^2+(Pro_Economic_Table[[#This Row],[Weighted Cost]]-TOPSIS!$C$5)^2+(Pro_Economic_Table[[#This Row],[Weighted Co2]]-TOPSIS!$D$5)^2)^0.5</f>
        <v>1.5434136980432732E-5</v>
      </c>
      <c r="Y5">
        <f>((Pro_Economic_Table[[#This Row],[Weighted Energy]]-TOPSIS!$B$6)^2+(Pro_Economic_Table[[#This Row],[Weighted Cost]]-TOPSIS!$C$6)^2+(Pro_Economic_Table[[#This Row],[Weighted Co2]]-TOPSIS!$D$6)^2)^0.5</f>
        <v>6.8115306734863297E-3</v>
      </c>
      <c r="Z5">
        <f>Pro_Economic_Table[[#This Row],[S- Worst-Euclidean Distance]]/(Pro_Economic_Table[[#This Row],[S+ Best-Euclidean Distance]]+Pro_Economic_Table[[#This Row],[S- Worst-Euclidean Distance]])</f>
        <v>0.99773923882590254</v>
      </c>
      <c r="AA5">
        <v>4</v>
      </c>
    </row>
    <row r="6" spans="1:27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  <c r="U6">
        <f>Pro_Economic_Table[[#This Row],[Total Energy(MJ)]]*AHP!$P$3/TOPSIS!$B$4</f>
        <v>7.262630734548828E-3</v>
      </c>
      <c r="V6">
        <f>Pro_Economic_Table[[#This Row],[Total Cost(LKR Million)]]*AHP!$P$4/TOPSIS!$C$4</f>
        <v>2.8132102426059041E-2</v>
      </c>
      <c r="W6">
        <f>Pro_Economic_Table[[#This Row],[Total Carbon (Metric T)]]*AHP!$P$5/TOPSIS!$D$4</f>
        <v>3.1187029075128657E-3</v>
      </c>
      <c r="X6">
        <f>((Pro_Economic_Table[[#This Row],[Weighted Energy]]-TOPSIS!$B$5)^2+(Pro_Economic_Table[[#This Row],[Weighted Cost]]-TOPSIS!$C$5)^2+(Pro_Economic_Table[[#This Row],[Weighted Co2]]-TOPSIS!$D$5)^2)^0.5</f>
        <v>5.9026618254586632E-5</v>
      </c>
      <c r="Y6">
        <f>((Pro_Economic_Table[[#This Row],[Weighted Energy]]-TOPSIS!$B$6)^2+(Pro_Economic_Table[[#This Row],[Weighted Cost]]-TOPSIS!$C$6)^2+(Pro_Economic_Table[[#This Row],[Weighted Co2]]-TOPSIS!$D$6)^2)^0.5</f>
        <v>6.7699828158608423E-3</v>
      </c>
      <c r="Z6">
        <f>Pro_Economic_Table[[#This Row],[S- Worst-Euclidean Distance]]/(Pro_Economic_Table[[#This Row],[S+ Best-Euclidean Distance]]+Pro_Economic_Table[[#This Row],[S- Worst-Euclidean Distance]])</f>
        <v>0.99135648898657114</v>
      </c>
      <c r="AA6">
        <v>5</v>
      </c>
    </row>
    <row r="7" spans="1:27" x14ac:dyDescent="0.3">
      <c r="A7">
        <v>23</v>
      </c>
      <c r="B7" t="s">
        <v>139</v>
      </c>
      <c r="C7" t="s">
        <v>147</v>
      </c>
      <c r="D7" t="s">
        <v>280</v>
      </c>
      <c r="E7" t="s">
        <v>152</v>
      </c>
      <c r="F7" t="s">
        <v>155</v>
      </c>
      <c r="G7" t="s">
        <v>220</v>
      </c>
      <c r="H7">
        <v>365.6500399904379</v>
      </c>
      <c r="I7">
        <v>26</v>
      </c>
      <c r="J7">
        <v>1350019.1168824448</v>
      </c>
      <c r="K7">
        <v>49618.130336363625</v>
      </c>
      <c r="L7">
        <v>243003441.03884009</v>
      </c>
      <c r="M7">
        <v>5606753.836363635</v>
      </c>
      <c r="N7">
        <v>2025028675.3236673</v>
      </c>
      <c r="O7">
        <v>101400000</v>
      </c>
      <c r="P7">
        <v>23.554886727272724</v>
      </c>
      <c r="Q7">
        <v>20182.785797392549</v>
      </c>
      <c r="R7">
        <v>243053059.16917646</v>
      </c>
      <c r="S7">
        <v>2132.0354291600306</v>
      </c>
      <c r="T7">
        <v>20206.340684119823</v>
      </c>
      <c r="U7">
        <f>Pro_Economic_Table[[#This Row],[Total Energy(MJ)]]*AHP!$P$3/TOPSIS!$B$4</f>
        <v>7.2650497345402854E-3</v>
      </c>
      <c r="V7">
        <f>Pro_Economic_Table[[#This Row],[Total Cost(LKR Million)]]*AHP!$P$4/TOPSIS!$C$4</f>
        <v>2.8141064709812084E-2</v>
      </c>
      <c r="W7">
        <f>Pro_Economic_Table[[#This Row],[Total Carbon (Metric T)]]*AHP!$P$5/TOPSIS!$D$4</f>
        <v>3.1197392473192248E-3</v>
      </c>
      <c r="X7">
        <f>((Pro_Economic_Table[[#This Row],[Weighted Energy]]-TOPSIS!$B$5)^2+(Pro_Economic_Table[[#This Row],[Weighted Cost]]-TOPSIS!$C$5)^2+(Pro_Economic_Table[[#This Row],[Weighted Co2]]-TOPSIS!$D$5)^2)^0.5</f>
        <v>6.8039814501187461E-5</v>
      </c>
      <c r="Y7">
        <f>((Pro_Economic_Table[[#This Row],[Weighted Energy]]-TOPSIS!$B$6)^2+(Pro_Economic_Table[[#This Row],[Weighted Cost]]-TOPSIS!$C$6)^2+(Pro_Economic_Table[[#This Row],[Weighted Co2]]-TOPSIS!$D$6)^2)^0.5</f>
        <v>6.7606433279922299E-3</v>
      </c>
      <c r="Z7">
        <f>Pro_Economic_Table[[#This Row],[S- Worst-Euclidean Distance]]/(Pro_Economic_Table[[#This Row],[S+ Best-Euclidean Distance]]+Pro_Economic_Table[[#This Row],[S- Worst-Euclidean Distance]])</f>
        <v>0.99003617343470063</v>
      </c>
      <c r="AA7">
        <v>6</v>
      </c>
    </row>
    <row r="8" spans="1:27" x14ac:dyDescent="0.3">
      <c r="A8">
        <v>1</v>
      </c>
      <c r="B8" t="s">
        <v>139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370.31425531664922</v>
      </c>
      <c r="I8">
        <v>53</v>
      </c>
      <c r="J8">
        <v>1360550.5617348952</v>
      </c>
      <c r="K8">
        <v>48799.350563636355</v>
      </c>
      <c r="L8">
        <v>244899101.11228111</v>
      </c>
      <c r="M8">
        <v>5574856.1022727257</v>
      </c>
      <c r="N8">
        <v>2040825842.6023426</v>
      </c>
      <c r="O8">
        <v>98792000</v>
      </c>
      <c r="P8">
        <v>23.837023468181812</v>
      </c>
      <c r="Q8">
        <v>20340.230897936679</v>
      </c>
      <c r="R8">
        <v>244947900.46284476</v>
      </c>
      <c r="S8">
        <v>2145.1926987046154</v>
      </c>
      <c r="T8">
        <v>20364.067921404861</v>
      </c>
      <c r="U8">
        <f>Pro_Economic_Table[[#This Row],[Total Energy(MJ)]]*AHP!$P$3/TOPSIS!$B$4</f>
        <v>7.3216880516411573E-3</v>
      </c>
      <c r="V8">
        <f>Pro_Economic_Table[[#This Row],[Total Cost(LKR Million)]]*AHP!$P$4/TOPSIS!$C$4</f>
        <v>2.8314729541359693E-2</v>
      </c>
      <c r="W8">
        <f>Pro_Economic_Table[[#This Row],[Total Carbon (Metric T)]]*AHP!$P$5/TOPSIS!$D$4</f>
        <v>3.1440913979743942E-3</v>
      </c>
      <c r="X8">
        <f>((Pro_Economic_Table[[#This Row],[Weighted Energy]]-TOPSIS!$B$5)^2+(Pro_Economic_Table[[#This Row],[Weighted Cost]]-TOPSIS!$C$5)^2+(Pro_Economic_Table[[#This Row],[Weighted Co2]]-TOPSIS!$D$5)^2)^0.5</f>
        <v>2.5005773151663479E-4</v>
      </c>
      <c r="Y8">
        <f>((Pro_Economic_Table[[#This Row],[Weighted Energy]]-TOPSIS!$B$6)^2+(Pro_Economic_Table[[#This Row],[Weighted Cost]]-TOPSIS!$C$6)^2+(Pro_Economic_Table[[#This Row],[Weighted Co2]]-TOPSIS!$D$6)^2)^0.5</f>
        <v>6.5768428993789102E-3</v>
      </c>
      <c r="Z8">
        <f>Pro_Economic_Table[[#This Row],[S- Worst-Euclidean Distance]]/(Pro_Economic_Table[[#This Row],[S+ Best-Euclidean Distance]]+Pro_Economic_Table[[#This Row],[S- Worst-Euclidean Distance]])</f>
        <v>0.96337170481360401</v>
      </c>
      <c r="AA8">
        <v>7</v>
      </c>
    </row>
    <row r="9" spans="1:27" x14ac:dyDescent="0.3">
      <c r="A9">
        <v>19</v>
      </c>
      <c r="B9" t="s">
        <v>139</v>
      </c>
      <c r="C9" t="s">
        <v>147</v>
      </c>
      <c r="D9" t="s">
        <v>280</v>
      </c>
      <c r="E9" t="s">
        <v>152</v>
      </c>
      <c r="F9" t="s">
        <v>154</v>
      </c>
      <c r="G9" t="s">
        <v>219</v>
      </c>
      <c r="H9">
        <v>370.77871765505932</v>
      </c>
      <c r="I9">
        <v>53</v>
      </c>
      <c r="J9">
        <v>1361000.1612784762</v>
      </c>
      <c r="K9">
        <v>48799.350563636355</v>
      </c>
      <c r="L9">
        <v>244980029.03012571</v>
      </c>
      <c r="M9">
        <v>5579461.1772727259</v>
      </c>
      <c r="N9">
        <v>2041500241.9177141</v>
      </c>
      <c r="O9">
        <v>98792000</v>
      </c>
      <c r="P9">
        <v>23.827813318181811</v>
      </c>
      <c r="Q9">
        <v>20346.952411113216</v>
      </c>
      <c r="R9">
        <v>245028828.38068935</v>
      </c>
      <c r="S9">
        <v>2145.871703094987</v>
      </c>
      <c r="T9">
        <v>20370.780224431397</v>
      </c>
      <c r="U9">
        <f>Pro_Economic_Table[[#This Row],[Total Energy(MJ)]]*AHP!$P$3/TOPSIS!$B$4</f>
        <v>7.3241070516326138E-3</v>
      </c>
      <c r="V9">
        <f>Pro_Economic_Table[[#This Row],[Total Cost(LKR Million)]]*AHP!$P$4/TOPSIS!$C$4</f>
        <v>2.8323691825112744E-2</v>
      </c>
      <c r="W9">
        <f>Pro_Economic_Table[[#This Row],[Total Carbon (Metric T)]]*AHP!$P$5/TOPSIS!$D$4</f>
        <v>3.145127737780752E-3</v>
      </c>
      <c r="X9">
        <f>((Pro_Economic_Table[[#This Row],[Weighted Energy]]-TOPSIS!$B$5)^2+(Pro_Economic_Table[[#This Row],[Weighted Cost]]-TOPSIS!$C$5)^2+(Pro_Economic_Table[[#This Row],[Weighted Co2]]-TOPSIS!$D$5)^2)^0.5</f>
        <v>2.5939544588974829E-4</v>
      </c>
      <c r="Y9">
        <f>((Pro_Economic_Table[[#This Row],[Weighted Energy]]-TOPSIS!$B$6)^2+(Pro_Economic_Table[[#This Row],[Weighted Cost]]-TOPSIS!$C$6)^2+(Pro_Economic_Table[[#This Row],[Weighted Co2]]-TOPSIS!$D$6)^2)^0.5</f>
        <v>6.5675037310950774E-3</v>
      </c>
      <c r="Z9">
        <f>Pro_Economic_Table[[#This Row],[S- Worst-Euclidean Distance]]/(Pro_Economic_Table[[#This Row],[S+ Best-Euclidean Distance]]+Pro_Economic_Table[[#This Row],[S- Worst-Euclidean Distance]])</f>
        <v>0.96200391434456289</v>
      </c>
      <c r="AA9">
        <v>8</v>
      </c>
    </row>
    <row r="10" spans="1:27" x14ac:dyDescent="0.3">
      <c r="A10">
        <v>3</v>
      </c>
      <c r="B10" t="s">
        <v>139</v>
      </c>
      <c r="C10" t="s">
        <v>147</v>
      </c>
      <c r="D10" t="s">
        <v>151</v>
      </c>
      <c r="E10" t="s">
        <v>152</v>
      </c>
      <c r="F10" t="s">
        <v>154</v>
      </c>
      <c r="G10" t="s">
        <v>218</v>
      </c>
      <c r="H10">
        <v>370.31425531664922</v>
      </c>
      <c r="I10">
        <v>27</v>
      </c>
      <c r="J10">
        <v>1360550.5617348952</v>
      </c>
      <c r="K10">
        <v>48799.350563636355</v>
      </c>
      <c r="L10">
        <v>244899101.11228111</v>
      </c>
      <c r="M10">
        <v>5574856.1022727257</v>
      </c>
      <c r="N10">
        <v>2040825842.6023426</v>
      </c>
      <c r="O10">
        <v>101147400</v>
      </c>
      <c r="P10">
        <v>23.837023468181812</v>
      </c>
      <c r="Q10">
        <v>20340.230897936679</v>
      </c>
      <c r="R10">
        <v>244947900.46284476</v>
      </c>
      <c r="S10">
        <v>2147.5480987046158</v>
      </c>
      <c r="T10">
        <v>20364.067921404861</v>
      </c>
      <c r="U10">
        <f>Pro_Economic_Table[[#This Row],[Total Energy(MJ)]]*AHP!$P$3/TOPSIS!$B$4</f>
        <v>7.3216880516411573E-3</v>
      </c>
      <c r="V10">
        <f>Pro_Economic_Table[[#This Row],[Total Cost(LKR Million)]]*AHP!$P$4/TOPSIS!$C$4</f>
        <v>2.8345818829516416E-2</v>
      </c>
      <c r="W10">
        <f>Pro_Economic_Table[[#This Row],[Total Carbon (Metric T)]]*AHP!$P$5/TOPSIS!$D$4</f>
        <v>3.1440913979743942E-3</v>
      </c>
      <c r="X10">
        <f>((Pro_Economic_Table[[#This Row],[Weighted Energy]]-TOPSIS!$B$5)^2+(Pro_Economic_Table[[#This Row],[Weighted Cost]]-TOPSIS!$C$5)^2+(Pro_Economic_Table[[#This Row],[Weighted Co2]]-TOPSIS!$D$5)^2)^0.5</f>
        <v>2.8021616306457108E-4</v>
      </c>
      <c r="Y10">
        <f>((Pro_Economic_Table[[#This Row],[Weighted Energy]]-TOPSIS!$B$6)^2+(Pro_Economic_Table[[#This Row],[Weighted Cost]]-TOPSIS!$C$6)^2+(Pro_Economic_Table[[#This Row],[Weighted Co2]]-TOPSIS!$D$6)^2)^0.5</f>
        <v>6.546866104961282E-3</v>
      </c>
      <c r="Z10">
        <f>Pro_Economic_Table[[#This Row],[S- Worst-Euclidean Distance]]/(Pro_Economic_Table[[#This Row],[S+ Best-Euclidean Distance]]+Pro_Economic_Table[[#This Row],[S- Worst-Euclidean Distance]])</f>
        <v>0.95895520925872779</v>
      </c>
      <c r="AA10">
        <v>9</v>
      </c>
    </row>
    <row r="11" spans="1:27" x14ac:dyDescent="0.3">
      <c r="A11">
        <v>21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218</v>
      </c>
      <c r="H11">
        <v>370.77871765505932</v>
      </c>
      <c r="I11">
        <v>27</v>
      </c>
      <c r="J11">
        <v>1361000.1612784762</v>
      </c>
      <c r="K11">
        <v>48799.350563636355</v>
      </c>
      <c r="L11">
        <v>244980029.03012571</v>
      </c>
      <c r="M11">
        <v>5579461.1772727259</v>
      </c>
      <c r="N11">
        <v>2041500241.9177141</v>
      </c>
      <c r="O11">
        <v>101147400</v>
      </c>
      <c r="P11">
        <v>23.827813318181811</v>
      </c>
      <c r="Q11">
        <v>20346.952411113216</v>
      </c>
      <c r="R11">
        <v>245028828.38068935</v>
      </c>
      <c r="S11">
        <v>2148.2271030949869</v>
      </c>
      <c r="T11">
        <v>20370.780224431397</v>
      </c>
      <c r="U11">
        <f>Pro_Economic_Table[[#This Row],[Total Energy(MJ)]]*AHP!$P$3/TOPSIS!$B$4</f>
        <v>7.3241070516326138E-3</v>
      </c>
      <c r="V11">
        <f>Pro_Economic_Table[[#This Row],[Total Cost(LKR Million)]]*AHP!$P$4/TOPSIS!$C$4</f>
        <v>2.8354781113269462E-2</v>
      </c>
      <c r="W11">
        <f>Pro_Economic_Table[[#This Row],[Total Carbon (Metric T)]]*AHP!$P$5/TOPSIS!$D$4</f>
        <v>3.145127737780752E-3</v>
      </c>
      <c r="X11">
        <f>((Pro_Economic_Table[[#This Row],[Weighted Energy]]-TOPSIS!$B$5)^2+(Pro_Economic_Table[[#This Row],[Weighted Cost]]-TOPSIS!$C$5)^2+(Pro_Economic_Table[[#This Row],[Weighted Co2]]-TOPSIS!$D$5)^2)^0.5</f>
        <v>2.8954358625948878E-4</v>
      </c>
      <c r="Y11">
        <f>((Pro_Economic_Table[[#This Row],[Weighted Energy]]-TOPSIS!$B$6)^2+(Pro_Economic_Table[[#This Row],[Weighted Cost]]-TOPSIS!$C$6)^2+(Pro_Economic_Table[[#This Row],[Weighted Co2]]-TOPSIS!$D$6)^2)^0.5</f>
        <v>6.5375267336487582E-3</v>
      </c>
      <c r="Z11">
        <f>Pro_Economic_Table[[#This Row],[S- Worst-Euclidean Distance]]/(Pro_Economic_Table[[#This Row],[S+ Best-Euclidean Distance]]+Pro_Economic_Table[[#This Row],[S- Worst-Euclidean Distance]])</f>
        <v>0.95758889645311573</v>
      </c>
      <c r="AA11">
        <v>10</v>
      </c>
    </row>
    <row r="12" spans="1:27" x14ac:dyDescent="0.3">
      <c r="A12">
        <v>2</v>
      </c>
      <c r="B12" t="s">
        <v>139</v>
      </c>
      <c r="C12" t="s">
        <v>147</v>
      </c>
      <c r="D12" t="s">
        <v>151</v>
      </c>
      <c r="E12" t="s">
        <v>152</v>
      </c>
      <c r="F12" t="s">
        <v>154</v>
      </c>
      <c r="G12" t="s">
        <v>220</v>
      </c>
      <c r="H12">
        <v>370.31425531664922</v>
      </c>
      <c r="I12">
        <v>27</v>
      </c>
      <c r="J12">
        <v>1360550.5617348952</v>
      </c>
      <c r="K12">
        <v>48799.350563636355</v>
      </c>
      <c r="L12">
        <v>244899101.11228111</v>
      </c>
      <c r="M12">
        <v>5574856.1022727257</v>
      </c>
      <c r="N12">
        <v>2040825842.6023426</v>
      </c>
      <c r="O12">
        <v>105300000</v>
      </c>
      <c r="P12">
        <v>23.837023468181812</v>
      </c>
      <c r="Q12">
        <v>20340.230897936679</v>
      </c>
      <c r="R12">
        <v>244947900.46284476</v>
      </c>
      <c r="S12">
        <v>2151.7006987046157</v>
      </c>
      <c r="T12">
        <v>20364.067921404861</v>
      </c>
      <c r="U12">
        <f>Pro_Economic_Table[[#This Row],[Total Energy(MJ)]]*AHP!$P$3/TOPSIS!$B$4</f>
        <v>7.3216880516411573E-3</v>
      </c>
      <c r="V12">
        <f>Pro_Economic_Table[[#This Row],[Total Cost(LKR Million)]]*AHP!$P$4/TOPSIS!$C$4</f>
        <v>2.8400629637871513E-2</v>
      </c>
      <c r="W12">
        <f>Pro_Economic_Table[[#This Row],[Total Carbon (Metric T)]]*AHP!$P$5/TOPSIS!$D$4</f>
        <v>3.1440913979743942E-3</v>
      </c>
      <c r="X12">
        <f>((Pro_Economic_Table[[#This Row],[Weighted Energy]]-TOPSIS!$B$5)^2+(Pro_Economic_Table[[#This Row],[Weighted Cost]]-TOPSIS!$C$5)^2+(Pro_Economic_Table[[#This Row],[Weighted Co2]]-TOPSIS!$D$5)^2)^0.5</f>
        <v>3.3380211764106319E-4</v>
      </c>
      <c r="Y12">
        <f>((Pro_Economic_Table[[#This Row],[Weighted Energy]]-TOPSIS!$B$6)^2+(Pro_Economic_Table[[#This Row],[Weighted Cost]]-TOPSIS!$C$6)^2+(Pro_Economic_Table[[#This Row],[Weighted Co2]]-TOPSIS!$D$6)^2)^0.5</f>
        <v>6.4940421166897406E-3</v>
      </c>
      <c r="Z12">
        <f>Pro_Economic_Table[[#This Row],[S- Worst-Euclidean Distance]]/(Pro_Economic_Table[[#This Row],[S+ Best-Euclidean Distance]]+Pro_Economic_Table[[#This Row],[S- Worst-Euclidean Distance]])</f>
        <v>0.95111163843447299</v>
      </c>
      <c r="AA12">
        <v>11</v>
      </c>
    </row>
    <row r="13" spans="1:27" x14ac:dyDescent="0.3">
      <c r="A13">
        <v>20</v>
      </c>
      <c r="B13" t="s">
        <v>139</v>
      </c>
      <c r="C13" t="s">
        <v>147</v>
      </c>
      <c r="D13" t="s">
        <v>280</v>
      </c>
      <c r="E13" t="s">
        <v>152</v>
      </c>
      <c r="F13" t="s">
        <v>154</v>
      </c>
      <c r="G13" t="s">
        <v>220</v>
      </c>
      <c r="H13">
        <v>370.77871765505932</v>
      </c>
      <c r="I13">
        <v>27</v>
      </c>
      <c r="J13">
        <v>1361000.1612784762</v>
      </c>
      <c r="K13">
        <v>48799.350563636355</v>
      </c>
      <c r="L13">
        <v>244980029.03012571</v>
      </c>
      <c r="M13">
        <v>5579461.1772727259</v>
      </c>
      <c r="N13">
        <v>2041500241.9177141</v>
      </c>
      <c r="O13">
        <v>105300000</v>
      </c>
      <c r="P13">
        <v>23.827813318181811</v>
      </c>
      <c r="Q13">
        <v>20346.952411113216</v>
      </c>
      <c r="R13">
        <v>245028828.38068935</v>
      </c>
      <c r="S13">
        <v>2152.3797030949868</v>
      </c>
      <c r="T13">
        <v>20370.780224431397</v>
      </c>
      <c r="U13">
        <f>Pro_Economic_Table[[#This Row],[Total Energy(MJ)]]*AHP!$P$3/TOPSIS!$B$4</f>
        <v>7.3241070516326138E-3</v>
      </c>
      <c r="V13">
        <f>Pro_Economic_Table[[#This Row],[Total Cost(LKR Million)]]*AHP!$P$4/TOPSIS!$C$4</f>
        <v>2.8409591921624559E-2</v>
      </c>
      <c r="W13">
        <f>Pro_Economic_Table[[#This Row],[Total Carbon (Metric T)]]*AHP!$P$5/TOPSIS!$D$4</f>
        <v>3.145127737780752E-3</v>
      </c>
      <c r="X13">
        <f>((Pro_Economic_Table[[#This Row],[Weighted Energy]]-TOPSIS!$B$5)^2+(Pro_Economic_Table[[#This Row],[Weighted Cost]]-TOPSIS!$C$5)^2+(Pro_Economic_Table[[#This Row],[Weighted Co2]]-TOPSIS!$D$5)^2)^0.5</f>
        <v>3.4310450897278861E-4</v>
      </c>
      <c r="Y13">
        <f>((Pro_Economic_Table[[#This Row],[Weighted Energy]]-TOPSIS!$B$6)^2+(Pro_Economic_Table[[#This Row],[Weighted Cost]]-TOPSIS!$C$6)^2+(Pro_Economic_Table[[#This Row],[Weighted Co2]]-TOPSIS!$D$6)^2)^0.5</f>
        <v>6.4847024195606607E-3</v>
      </c>
      <c r="Z13">
        <f>Pro_Economic_Table[[#This Row],[S- Worst-Euclidean Distance]]/(Pro_Economic_Table[[#This Row],[S+ Best-Euclidean Distance]]+Pro_Economic_Table[[#This Row],[S- Worst-Euclidean Distance]])</f>
        <v>0.94974894390482067</v>
      </c>
      <c r="AA13">
        <v>12</v>
      </c>
    </row>
    <row r="14" spans="1:27" x14ac:dyDescent="0.3">
      <c r="A14">
        <v>112</v>
      </c>
      <c r="B14" t="s">
        <v>140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371.20812984620699</v>
      </c>
      <c r="I14">
        <v>53</v>
      </c>
      <c r="J14">
        <v>1367351.0898509335</v>
      </c>
      <c r="K14">
        <v>45987.710336363627</v>
      </c>
      <c r="L14">
        <v>246123196.17316803</v>
      </c>
      <c r="M14">
        <v>5965190.7613636348</v>
      </c>
      <c r="N14">
        <v>2051026634.7764003</v>
      </c>
      <c r="O14">
        <v>98792000</v>
      </c>
      <c r="P14">
        <v>23.927138877272721</v>
      </c>
      <c r="Q14">
        <v>20441.898793271455</v>
      </c>
      <c r="R14">
        <v>246169183.88350439</v>
      </c>
      <c r="S14">
        <v>2155.7838255377642</v>
      </c>
      <c r="T14">
        <v>20465.825932148728</v>
      </c>
      <c r="U14">
        <f>Pro_Economic_Table[[#This Row],[Total Energy(MJ)]]*AHP!$P$3/TOPSIS!$B$4</f>
        <v>7.3581931868630353E-3</v>
      </c>
      <c r="V14">
        <f>Pro_Economic_Table[[#This Row],[Total Cost(LKR Million)]]*AHP!$P$4/TOPSIS!$C$4</f>
        <v>2.8454523459174128E-2</v>
      </c>
      <c r="W14">
        <f>Pro_Economic_Table[[#This Row],[Total Carbon (Metric T)]]*AHP!$P$5/TOPSIS!$D$4</f>
        <v>3.1598022317571909E-3</v>
      </c>
      <c r="X14">
        <f>((Pro_Economic_Table[[#This Row],[Weighted Energy]]-TOPSIS!$B$5)^2+(Pro_Economic_Table[[#This Row],[Weighted Cost]]-TOPSIS!$C$5)^2+(Pro_Economic_Table[[#This Row],[Weighted Co2]]-TOPSIS!$D$5)^2)^0.5</f>
        <v>3.9537785405999322E-4</v>
      </c>
      <c r="Y14">
        <f>((Pro_Economic_Table[[#This Row],[Weighted Energy]]-TOPSIS!$B$6)^2+(Pro_Economic_Table[[#This Row],[Weighted Cost]]-TOPSIS!$C$6)^2+(Pro_Economic_Table[[#This Row],[Weighted Co2]]-TOPSIS!$D$6)^2)^0.5</f>
        <v>6.4315159192696991E-3</v>
      </c>
      <c r="Z14">
        <f>Pro_Economic_Table[[#This Row],[S- Worst-Euclidean Distance]]/(Pro_Economic_Table[[#This Row],[S+ Best-Euclidean Distance]]+Pro_Economic_Table[[#This Row],[S- Worst-Euclidean Distance]])</f>
        <v>0.94208524884265843</v>
      </c>
      <c r="AA14">
        <v>13</v>
      </c>
    </row>
    <row r="15" spans="1:27" x14ac:dyDescent="0.3">
      <c r="A15">
        <v>130</v>
      </c>
      <c r="B15" t="s">
        <v>140</v>
      </c>
      <c r="C15" t="s">
        <v>147</v>
      </c>
      <c r="D15" t="s">
        <v>280</v>
      </c>
      <c r="E15" t="s">
        <v>152</v>
      </c>
      <c r="F15" t="s">
        <v>155</v>
      </c>
      <c r="G15" t="s">
        <v>219</v>
      </c>
      <c r="H15">
        <v>371.67259218461697</v>
      </c>
      <c r="I15">
        <v>53</v>
      </c>
      <c r="J15">
        <v>1367800.6893945143</v>
      </c>
      <c r="K15">
        <v>45987.710336363627</v>
      </c>
      <c r="L15">
        <v>246204124.09101257</v>
      </c>
      <c r="M15">
        <v>5969795.836363635</v>
      </c>
      <c r="N15">
        <v>2051701034.0917714</v>
      </c>
      <c r="O15">
        <v>98792000</v>
      </c>
      <c r="P15">
        <v>23.917928727272724</v>
      </c>
      <c r="Q15">
        <v>20448.620306447985</v>
      </c>
      <c r="R15">
        <v>246250111.80134892</v>
      </c>
      <c r="S15">
        <v>2156.4628299281349</v>
      </c>
      <c r="T15">
        <v>20472.538235175256</v>
      </c>
      <c r="U15">
        <f>Pro_Economic_Table[[#This Row],[Total Energy(MJ)]]*AHP!$P$3/TOPSIS!$B$4</f>
        <v>7.3606121868544892E-3</v>
      </c>
      <c r="V15">
        <f>Pro_Economic_Table[[#This Row],[Total Cost(LKR Million)]]*AHP!$P$4/TOPSIS!$C$4</f>
        <v>2.8463485742927171E-2</v>
      </c>
      <c r="W15">
        <f>Pro_Economic_Table[[#This Row],[Total Carbon (Metric T)]]*AHP!$P$5/TOPSIS!$D$4</f>
        <v>3.1608385715635478E-3</v>
      </c>
      <c r="X15">
        <f>((Pro_Economic_Table[[#This Row],[Weighted Energy]]-TOPSIS!$B$5)^2+(Pro_Economic_Table[[#This Row],[Weighted Cost]]-TOPSIS!$C$5)^2+(Pro_Economic_Table[[#This Row],[Weighted Co2]]-TOPSIS!$D$5)^2)^0.5</f>
        <v>4.0471681040382093E-4</v>
      </c>
      <c r="Y15">
        <f>((Pro_Economic_Table[[#This Row],[Weighted Energy]]-TOPSIS!$B$6)^2+(Pro_Economic_Table[[#This Row],[Weighted Cost]]-TOPSIS!$C$6)^2+(Pro_Economic_Table[[#This Row],[Weighted Co2]]-TOPSIS!$D$6)^2)^0.5</f>
        <v>6.4221767863818493E-3</v>
      </c>
      <c r="Z15">
        <f>Pro_Economic_Table[[#This Row],[S- Worst-Euclidean Distance]]/(Pro_Economic_Table[[#This Row],[S+ Best-Euclidean Distance]]+Pro_Economic_Table[[#This Row],[S- Worst-Euclidean Distance]])</f>
        <v>0.94071728163532897</v>
      </c>
      <c r="AA15">
        <v>14</v>
      </c>
    </row>
    <row r="16" spans="1:27" x14ac:dyDescent="0.3">
      <c r="A16">
        <v>114</v>
      </c>
      <c r="B16" t="s">
        <v>140</v>
      </c>
      <c r="C16" t="s">
        <v>147</v>
      </c>
      <c r="D16" t="s">
        <v>151</v>
      </c>
      <c r="E16" t="s">
        <v>152</v>
      </c>
      <c r="F16" t="s">
        <v>155</v>
      </c>
      <c r="G16" t="s">
        <v>218</v>
      </c>
      <c r="H16">
        <v>371.20812984620699</v>
      </c>
      <c r="I16">
        <v>27</v>
      </c>
      <c r="J16">
        <v>1367351.0898509335</v>
      </c>
      <c r="K16">
        <v>45987.710336363627</v>
      </c>
      <c r="L16">
        <v>246123196.17316803</v>
      </c>
      <c r="M16">
        <v>5965190.7613636348</v>
      </c>
      <c r="N16">
        <v>2051026634.7764003</v>
      </c>
      <c r="O16">
        <v>101147400</v>
      </c>
      <c r="P16">
        <v>23.927138877272721</v>
      </c>
      <c r="Q16">
        <v>20441.898793271455</v>
      </c>
      <c r="R16">
        <v>246169183.88350439</v>
      </c>
      <c r="S16">
        <v>2158.1392255377641</v>
      </c>
      <c r="T16">
        <v>20465.825932148728</v>
      </c>
      <c r="U16">
        <f>Pro_Economic_Table[[#This Row],[Total Energy(MJ)]]*AHP!$P$3/TOPSIS!$B$4</f>
        <v>7.3581931868630353E-3</v>
      </c>
      <c r="V16">
        <f>Pro_Economic_Table[[#This Row],[Total Cost(LKR Million)]]*AHP!$P$4/TOPSIS!$C$4</f>
        <v>2.8485612747330847E-2</v>
      </c>
      <c r="W16">
        <f>Pro_Economic_Table[[#This Row],[Total Carbon (Metric T)]]*AHP!$P$5/TOPSIS!$D$4</f>
        <v>3.1598022317571909E-3</v>
      </c>
      <c r="X16">
        <f>((Pro_Economic_Table[[#This Row],[Weighted Energy]]-TOPSIS!$B$5)^2+(Pro_Economic_Table[[#This Row],[Weighted Cost]]-TOPSIS!$C$5)^2+(Pro_Economic_Table[[#This Row],[Weighted Co2]]-TOPSIS!$D$5)^2)^0.5</f>
        <v>4.2545042392674561E-4</v>
      </c>
      <c r="Y16">
        <f>((Pro_Economic_Table[[#This Row],[Weighted Energy]]-TOPSIS!$B$6)^2+(Pro_Economic_Table[[#This Row],[Weighted Cost]]-TOPSIS!$C$6)^2+(Pro_Economic_Table[[#This Row],[Weighted Co2]]-TOPSIS!$D$6)^2)^0.5</f>
        <v>6.4015375090509851E-3</v>
      </c>
      <c r="Z16">
        <f>Pro_Economic_Table[[#This Row],[S- Worst-Euclidean Distance]]/(Pro_Economic_Table[[#This Row],[S+ Best-Euclidean Distance]]+Pro_Economic_Table[[#This Row],[S- Worst-Euclidean Distance]])</f>
        <v>0.93768109331618865</v>
      </c>
      <c r="AA16">
        <v>15</v>
      </c>
    </row>
    <row r="17" spans="1:27" x14ac:dyDescent="0.3">
      <c r="A17">
        <v>132</v>
      </c>
      <c r="B17" t="s">
        <v>140</v>
      </c>
      <c r="C17" t="s">
        <v>147</v>
      </c>
      <c r="D17" t="s">
        <v>280</v>
      </c>
      <c r="E17" t="s">
        <v>152</v>
      </c>
      <c r="F17" t="s">
        <v>155</v>
      </c>
      <c r="G17" t="s">
        <v>218</v>
      </c>
      <c r="H17">
        <v>371.67259218461697</v>
      </c>
      <c r="I17">
        <v>27</v>
      </c>
      <c r="J17">
        <v>1367800.6893945143</v>
      </c>
      <c r="K17">
        <v>45987.710336363627</v>
      </c>
      <c r="L17">
        <v>246204124.09101257</v>
      </c>
      <c r="M17">
        <v>5969795.836363635</v>
      </c>
      <c r="N17">
        <v>2051701034.0917714</v>
      </c>
      <c r="O17">
        <v>101147400</v>
      </c>
      <c r="P17">
        <v>23.917928727272724</v>
      </c>
      <c r="Q17">
        <v>20448.620306447985</v>
      </c>
      <c r="R17">
        <v>246250111.80134892</v>
      </c>
      <c r="S17">
        <v>2158.8182299281348</v>
      </c>
      <c r="T17">
        <v>20472.538235175256</v>
      </c>
      <c r="U17">
        <f>Pro_Economic_Table[[#This Row],[Total Energy(MJ)]]*AHP!$P$3/TOPSIS!$B$4</f>
        <v>7.3606121868544892E-3</v>
      </c>
      <c r="V17">
        <f>Pro_Economic_Table[[#This Row],[Total Cost(LKR Million)]]*AHP!$P$4/TOPSIS!$C$4</f>
        <v>2.849457503108389E-2</v>
      </c>
      <c r="W17">
        <f>Pro_Economic_Table[[#This Row],[Total Carbon (Metric T)]]*AHP!$P$5/TOPSIS!$D$4</f>
        <v>3.1608385715635478E-3</v>
      </c>
      <c r="X17">
        <f>((Pro_Economic_Table[[#This Row],[Weighted Energy]]-TOPSIS!$B$5)^2+(Pro_Economic_Table[[#This Row],[Weighted Cost]]-TOPSIS!$C$5)^2+(Pro_Economic_Table[[#This Row],[Weighted Co2]]-TOPSIS!$D$5)^2)^0.5</f>
        <v>4.3478428491159363E-4</v>
      </c>
      <c r="Y17">
        <f>((Pro_Economic_Table[[#This Row],[Weighted Energy]]-TOPSIS!$B$6)^2+(Pro_Economic_Table[[#This Row],[Weighted Cost]]-TOPSIS!$C$6)^2+(Pro_Economic_Table[[#This Row],[Weighted Co2]]-TOPSIS!$D$6)^2)^0.5</f>
        <v>6.3921981663237976E-3</v>
      </c>
      <c r="Z17">
        <f>Pro_Economic_Table[[#This Row],[S- Worst-Euclidean Distance]]/(Pro_Economic_Table[[#This Row],[S+ Best-Euclidean Distance]]+Pro_Economic_Table[[#This Row],[S- Worst-Euclidean Distance]])</f>
        <v>0.93631384172769971</v>
      </c>
      <c r="AA17">
        <v>16</v>
      </c>
    </row>
    <row r="18" spans="1:27" x14ac:dyDescent="0.3">
      <c r="A18">
        <v>7</v>
      </c>
      <c r="B18" t="s">
        <v>139</v>
      </c>
      <c r="C18" t="s">
        <v>147</v>
      </c>
      <c r="D18" t="s">
        <v>151</v>
      </c>
      <c r="E18" t="s">
        <v>152</v>
      </c>
      <c r="F18" t="s">
        <v>280</v>
      </c>
      <c r="G18" t="s">
        <v>219</v>
      </c>
      <c r="H18">
        <v>372.91234451231838</v>
      </c>
      <c r="I18">
        <v>54</v>
      </c>
      <c r="J18">
        <v>1368380.9015725036</v>
      </c>
      <c r="K18">
        <v>50982.763290909075</v>
      </c>
      <c r="L18">
        <v>246308562.28305069</v>
      </c>
      <c r="M18">
        <v>5563939.0386363622</v>
      </c>
      <c r="N18">
        <v>2052571352.3587556</v>
      </c>
      <c r="O18">
        <v>100656000</v>
      </c>
      <c r="P18">
        <v>23.837023468181812</v>
      </c>
      <c r="Q18">
        <v>20457.294478508931</v>
      </c>
      <c r="R18">
        <v>246359545.0463416</v>
      </c>
      <c r="S18">
        <v>2158.7912913973923</v>
      </c>
      <c r="T18">
        <v>20481.131501977114</v>
      </c>
      <c r="U18">
        <f>Pro_Economic_Table[[#This Row],[Total Energy(MJ)]]*AHP!$P$3/TOPSIS!$B$4</f>
        <v>7.363883233802845E-3</v>
      </c>
      <c r="V18">
        <f>Pro_Economic_Table[[#This Row],[Total Cost(LKR Million)]]*AHP!$P$4/TOPSIS!$C$4</f>
        <v>2.8494219465258649E-2</v>
      </c>
      <c r="W18">
        <f>Pro_Economic_Table[[#This Row],[Total Carbon (Metric T)]]*AHP!$P$5/TOPSIS!$D$4</f>
        <v>3.1621653210291505E-3</v>
      </c>
      <c r="X18">
        <f>((Pro_Economic_Table[[#This Row],[Weighted Energy]]-TOPSIS!$B$5)^2+(Pro_Economic_Table[[#This Row],[Weighted Cost]]-TOPSIS!$C$5)^2+(Pro_Economic_Table[[#This Row],[Weighted Co2]]-TOPSIS!$D$5)^2)^0.5</f>
        <v>4.3531945764890964E-4</v>
      </c>
      <c r="Y18">
        <f>((Pro_Economic_Table[[#This Row],[Weighted Energy]]-TOPSIS!$B$6)^2+(Pro_Economic_Table[[#This Row],[Weighted Cost]]-TOPSIS!$C$6)^2+(Pro_Economic_Table[[#This Row],[Weighted Co2]]-TOPSIS!$D$6)^2)^0.5</f>
        <v>6.3916048527350991E-3</v>
      </c>
      <c r="Z18">
        <f>Pro_Economic_Table[[#This Row],[S- Worst-Euclidean Distance]]/(Pro_Economic_Table[[#This Row],[S+ Best-Euclidean Distance]]+Pro_Economic_Table[[#This Row],[S- Worst-Euclidean Distance]])</f>
        <v>0.9362349078652048</v>
      </c>
      <c r="AA18">
        <v>17</v>
      </c>
    </row>
    <row r="19" spans="1:27" x14ac:dyDescent="0.3">
      <c r="A19">
        <v>9</v>
      </c>
      <c r="B19" t="s">
        <v>139</v>
      </c>
      <c r="C19" t="s">
        <v>147</v>
      </c>
      <c r="D19" t="s">
        <v>151</v>
      </c>
      <c r="E19" t="s">
        <v>152</v>
      </c>
      <c r="F19" t="s">
        <v>280</v>
      </c>
      <c r="G19" t="s">
        <v>218</v>
      </c>
      <c r="H19">
        <v>372.91234451231838</v>
      </c>
      <c r="I19">
        <v>27</v>
      </c>
      <c r="J19">
        <v>1368380.9015725036</v>
      </c>
      <c r="K19">
        <v>50982.763290909075</v>
      </c>
      <c r="L19">
        <v>246308562.28305069</v>
      </c>
      <c r="M19">
        <v>5563939.0386363622</v>
      </c>
      <c r="N19">
        <v>2052571352.3587556</v>
      </c>
      <c r="O19">
        <v>101147400</v>
      </c>
      <c r="P19">
        <v>23.837023468181812</v>
      </c>
      <c r="Q19">
        <v>20457.294478508931</v>
      </c>
      <c r="R19">
        <v>246359545.0463416</v>
      </c>
      <c r="S19">
        <v>2159.2826913973922</v>
      </c>
      <c r="T19">
        <v>20481.131501977114</v>
      </c>
      <c r="U19">
        <f>Pro_Economic_Table[[#This Row],[Total Energy(MJ)]]*AHP!$P$3/TOPSIS!$B$4</f>
        <v>7.363883233802845E-3</v>
      </c>
      <c r="V19">
        <f>Pro_Economic_Table[[#This Row],[Total Cost(LKR Million)]]*AHP!$P$4/TOPSIS!$C$4</f>
        <v>2.8500705529706388E-2</v>
      </c>
      <c r="W19">
        <f>Pro_Economic_Table[[#This Row],[Total Carbon (Metric T)]]*AHP!$P$5/TOPSIS!$D$4</f>
        <v>3.1621653210291505E-3</v>
      </c>
      <c r="X19">
        <f>((Pro_Economic_Table[[#This Row],[Weighted Energy]]-TOPSIS!$B$5)^2+(Pro_Economic_Table[[#This Row],[Weighted Cost]]-TOPSIS!$C$5)^2+(Pro_Economic_Table[[#This Row],[Weighted Co2]]-TOPSIS!$D$5)^2)^0.5</f>
        <v>4.4159736077989609E-4</v>
      </c>
      <c r="Y19">
        <f>((Pro_Economic_Table[[#This Row],[Weighted Energy]]-TOPSIS!$B$6)^2+(Pro_Economic_Table[[#This Row],[Weighted Cost]]-TOPSIS!$C$6)^2+(Pro_Economic_Table[[#This Row],[Weighted Co2]]-TOPSIS!$D$6)^2)^0.5</f>
        <v>6.3853509005084253E-3</v>
      </c>
      <c r="Z19">
        <f>Pro_Economic_Table[[#This Row],[S- Worst-Euclidean Distance]]/(Pro_Economic_Table[[#This Row],[S+ Best-Euclidean Distance]]+Pro_Economic_Table[[#This Row],[S- Worst-Euclidean Distance]])</f>
        <v>0.93531555478691131</v>
      </c>
      <c r="AA19">
        <v>18</v>
      </c>
    </row>
    <row r="20" spans="1:27" x14ac:dyDescent="0.3">
      <c r="A20">
        <v>25</v>
      </c>
      <c r="B20" t="s">
        <v>139</v>
      </c>
      <c r="C20" t="s">
        <v>147</v>
      </c>
      <c r="D20" t="s">
        <v>280</v>
      </c>
      <c r="E20" t="s">
        <v>152</v>
      </c>
      <c r="F20" t="s">
        <v>280</v>
      </c>
      <c r="G20" t="s">
        <v>219</v>
      </c>
      <c r="H20">
        <v>373.37680685072837</v>
      </c>
      <c r="I20">
        <v>54</v>
      </c>
      <c r="J20">
        <v>1368830.5011160842</v>
      </c>
      <c r="K20">
        <v>50982.763290909075</v>
      </c>
      <c r="L20">
        <v>246389490.20089516</v>
      </c>
      <c r="M20">
        <v>5568544.1136363624</v>
      </c>
      <c r="N20">
        <v>2053245751.6741261</v>
      </c>
      <c r="O20">
        <v>100656000</v>
      </c>
      <c r="P20">
        <v>23.827813318181811</v>
      </c>
      <c r="Q20">
        <v>20464.015991685457</v>
      </c>
      <c r="R20">
        <v>246440472.96418607</v>
      </c>
      <c r="S20">
        <v>2159.4702957877626</v>
      </c>
      <c r="T20">
        <v>20487.843805003638</v>
      </c>
      <c r="U20">
        <f>Pro_Economic_Table[[#This Row],[Total Energy(MJ)]]*AHP!$P$3/TOPSIS!$B$4</f>
        <v>7.3663022337942989E-3</v>
      </c>
      <c r="V20">
        <f>Pro_Economic_Table[[#This Row],[Total Cost(LKR Million)]]*AHP!$P$4/TOPSIS!$C$4</f>
        <v>2.8503181749011685E-2</v>
      </c>
      <c r="W20">
        <f>Pro_Economic_Table[[#This Row],[Total Carbon (Metric T)]]*AHP!$P$5/TOPSIS!$D$4</f>
        <v>3.1632016608355066E-3</v>
      </c>
      <c r="X20">
        <f>((Pro_Economic_Table[[#This Row],[Weighted Energy]]-TOPSIS!$B$5)^2+(Pro_Economic_Table[[#This Row],[Weighted Cost]]-TOPSIS!$C$5)^2+(Pro_Economic_Table[[#This Row],[Weighted Co2]]-TOPSIS!$D$5)^2)^0.5</f>
        <v>4.44656091226501E-4</v>
      </c>
      <c r="Y20">
        <f>((Pro_Economic_Table[[#This Row],[Weighted Energy]]-TOPSIS!$B$6)^2+(Pro_Economic_Table[[#This Row],[Weighted Cost]]-TOPSIS!$C$6)^2+(Pro_Economic_Table[[#This Row],[Weighted Co2]]-TOPSIS!$D$6)^2)^0.5</f>
        <v>6.3822656015982311E-3</v>
      </c>
      <c r="Z20">
        <f>Pro_Economic_Table[[#This Row],[S- Worst-Euclidean Distance]]/(Pro_Economic_Table[[#This Row],[S+ Best-Euclidean Distance]]+Pro_Economic_Table[[#This Row],[S- Worst-Euclidean Distance]])</f>
        <v>0.93486726357300309</v>
      </c>
      <c r="AA20">
        <v>19</v>
      </c>
    </row>
    <row r="21" spans="1:27" x14ac:dyDescent="0.3">
      <c r="A21">
        <v>27</v>
      </c>
      <c r="B21" t="s">
        <v>139</v>
      </c>
      <c r="C21" t="s">
        <v>147</v>
      </c>
      <c r="D21" t="s">
        <v>280</v>
      </c>
      <c r="E21" t="s">
        <v>152</v>
      </c>
      <c r="F21" t="s">
        <v>280</v>
      </c>
      <c r="G21" t="s">
        <v>218</v>
      </c>
      <c r="H21">
        <v>373.37680685072837</v>
      </c>
      <c r="I21">
        <v>27</v>
      </c>
      <c r="J21">
        <v>1368830.5011160842</v>
      </c>
      <c r="K21">
        <v>50982.763290909075</v>
      </c>
      <c r="L21">
        <v>246389490.20089516</v>
      </c>
      <c r="M21">
        <v>5568544.1136363624</v>
      </c>
      <c r="N21">
        <v>2053245751.6741261</v>
      </c>
      <c r="O21">
        <v>101147400</v>
      </c>
      <c r="P21">
        <v>23.827813318181811</v>
      </c>
      <c r="Q21">
        <v>20464.015991685457</v>
      </c>
      <c r="R21">
        <v>246440472.96418607</v>
      </c>
      <c r="S21">
        <v>2159.9616957877624</v>
      </c>
      <c r="T21">
        <v>20487.843805003638</v>
      </c>
      <c r="U21">
        <f>Pro_Economic_Table[[#This Row],[Total Energy(MJ)]]*AHP!$P$3/TOPSIS!$B$4</f>
        <v>7.3663022337942989E-3</v>
      </c>
      <c r="V21">
        <f>Pro_Economic_Table[[#This Row],[Total Cost(LKR Million)]]*AHP!$P$4/TOPSIS!$C$4</f>
        <v>2.8509667813459427E-2</v>
      </c>
      <c r="W21">
        <f>Pro_Economic_Table[[#This Row],[Total Carbon (Metric T)]]*AHP!$P$5/TOPSIS!$D$4</f>
        <v>3.1632016608355066E-3</v>
      </c>
      <c r="X21">
        <f>((Pro_Economic_Table[[#This Row],[Weighted Energy]]-TOPSIS!$B$5)^2+(Pro_Economic_Table[[#This Row],[Weighted Cost]]-TOPSIS!$C$5)^2+(Pro_Economic_Table[[#This Row],[Weighted Co2]]-TOPSIS!$D$5)^2)^0.5</f>
        <v>4.509329198505078E-4</v>
      </c>
      <c r="Y21">
        <f>((Pro_Economic_Table[[#This Row],[Weighted Energy]]-TOPSIS!$B$6)^2+(Pro_Economic_Table[[#This Row],[Weighted Cost]]-TOPSIS!$C$6)^2+(Pro_Economic_Table[[#This Row],[Weighted Co2]]-TOPSIS!$D$6)^2)^0.5</f>
        <v>6.3760116058834866E-3</v>
      </c>
      <c r="Z21">
        <f>Pro_Economic_Table[[#This Row],[S- Worst-Euclidean Distance]]/(Pro_Economic_Table[[#This Row],[S+ Best-Euclidean Distance]]+Pro_Economic_Table[[#This Row],[S- Worst-Euclidean Distance]])</f>
        <v>0.93394806151555398</v>
      </c>
      <c r="AA21">
        <v>20</v>
      </c>
    </row>
    <row r="22" spans="1:27" x14ac:dyDescent="0.3">
      <c r="A22">
        <v>113</v>
      </c>
      <c r="B22" t="s">
        <v>140</v>
      </c>
      <c r="C22" t="s">
        <v>147</v>
      </c>
      <c r="D22" t="s">
        <v>151</v>
      </c>
      <c r="E22" t="s">
        <v>152</v>
      </c>
      <c r="F22" t="s">
        <v>155</v>
      </c>
      <c r="G22" t="s">
        <v>220</v>
      </c>
      <c r="H22">
        <v>371.20812984620699</v>
      </c>
      <c r="I22">
        <v>27</v>
      </c>
      <c r="J22">
        <v>1367351.0898509335</v>
      </c>
      <c r="K22">
        <v>45987.710336363627</v>
      </c>
      <c r="L22">
        <v>246123196.17316803</v>
      </c>
      <c r="M22">
        <v>5965190.7613636348</v>
      </c>
      <c r="N22">
        <v>2051026634.7764003</v>
      </c>
      <c r="O22">
        <v>105300000</v>
      </c>
      <c r="P22">
        <v>23.927138877272721</v>
      </c>
      <c r="Q22">
        <v>20441.898793271455</v>
      </c>
      <c r="R22">
        <v>246169183.88350439</v>
      </c>
      <c r="S22">
        <v>2162.291825537764</v>
      </c>
      <c r="T22">
        <v>20465.825932148728</v>
      </c>
      <c r="U22">
        <f>Pro_Economic_Table[[#This Row],[Total Energy(MJ)]]*AHP!$P$3/TOPSIS!$B$4</f>
        <v>7.3581931868630353E-3</v>
      </c>
      <c r="V22">
        <f>Pro_Economic_Table[[#This Row],[Total Cost(LKR Million)]]*AHP!$P$4/TOPSIS!$C$4</f>
        <v>2.8540423555685944E-2</v>
      </c>
      <c r="W22">
        <f>Pro_Economic_Table[[#This Row],[Total Carbon (Metric T)]]*AHP!$P$5/TOPSIS!$D$4</f>
        <v>3.1598022317571909E-3</v>
      </c>
      <c r="X22">
        <f>((Pro_Economic_Table[[#This Row],[Weighted Energy]]-TOPSIS!$B$5)^2+(Pro_Economic_Table[[#This Row],[Weighted Cost]]-TOPSIS!$C$5)^2+(Pro_Economic_Table[[#This Row],[Weighted Co2]]-TOPSIS!$D$5)^2)^0.5</f>
        <v>4.7878518585639778E-4</v>
      </c>
      <c r="Y22">
        <f>((Pro_Economic_Table[[#This Row],[Weighted Energy]]-TOPSIS!$B$6)^2+(Pro_Economic_Table[[#This Row],[Weighted Cost]]-TOPSIS!$C$6)^2+(Pro_Economic_Table[[#This Row],[Weighted Co2]]-TOPSIS!$D$6)^2)^0.5</f>
        <v>6.3487112182011411E-3</v>
      </c>
      <c r="Z22">
        <f>Pro_Economic_Table[[#This Row],[S- Worst-Euclidean Distance]]/(Pro_Economic_Table[[#This Row],[S+ Best-Euclidean Distance]]+Pro_Economic_Table[[#This Row],[S- Worst-Euclidean Distance]])</f>
        <v>0.92987397465755406</v>
      </c>
      <c r="AA22">
        <v>21</v>
      </c>
    </row>
    <row r="23" spans="1:27" x14ac:dyDescent="0.3">
      <c r="A23">
        <v>131</v>
      </c>
      <c r="B23" t="s">
        <v>140</v>
      </c>
      <c r="C23" t="s">
        <v>147</v>
      </c>
      <c r="D23" t="s">
        <v>280</v>
      </c>
      <c r="E23" t="s">
        <v>152</v>
      </c>
      <c r="F23" t="s">
        <v>155</v>
      </c>
      <c r="G23" t="s">
        <v>220</v>
      </c>
      <c r="H23">
        <v>371.67259218461697</v>
      </c>
      <c r="I23">
        <v>27</v>
      </c>
      <c r="J23">
        <v>1367800.6893945143</v>
      </c>
      <c r="K23">
        <v>45987.710336363627</v>
      </c>
      <c r="L23">
        <v>246204124.09101257</v>
      </c>
      <c r="M23">
        <v>5969795.836363635</v>
      </c>
      <c r="N23">
        <v>2051701034.0917714</v>
      </c>
      <c r="O23">
        <v>105300000</v>
      </c>
      <c r="P23">
        <v>23.917928727272724</v>
      </c>
      <c r="Q23">
        <v>20448.620306447985</v>
      </c>
      <c r="R23">
        <v>246250111.80134892</v>
      </c>
      <c r="S23">
        <v>2162.9708299281351</v>
      </c>
      <c r="T23">
        <v>20472.538235175256</v>
      </c>
      <c r="U23">
        <f>Pro_Economic_Table[[#This Row],[Total Energy(MJ)]]*AHP!$P$3/TOPSIS!$B$4</f>
        <v>7.3606121868544892E-3</v>
      </c>
      <c r="V23">
        <f>Pro_Economic_Table[[#This Row],[Total Cost(LKR Million)]]*AHP!$P$4/TOPSIS!$C$4</f>
        <v>2.8549385839438987E-2</v>
      </c>
      <c r="W23">
        <f>Pro_Economic_Table[[#This Row],[Total Carbon (Metric T)]]*AHP!$P$5/TOPSIS!$D$4</f>
        <v>3.1608385715635478E-3</v>
      </c>
      <c r="X23">
        <f>((Pro_Economic_Table[[#This Row],[Weighted Energy]]-TOPSIS!$B$5)^2+(Pro_Economic_Table[[#This Row],[Weighted Cost]]-TOPSIS!$C$5)^2+(Pro_Economic_Table[[#This Row],[Weighted Co2]]-TOPSIS!$D$5)^2)^0.5</f>
        <v>4.881055474142942E-4</v>
      </c>
      <c r="Y23">
        <f>((Pro_Economic_Table[[#This Row],[Weighted Energy]]-TOPSIS!$B$6)^2+(Pro_Economic_Table[[#This Row],[Weighted Cost]]-TOPSIS!$C$6)^2+(Pro_Economic_Table[[#This Row],[Weighted Co2]]-TOPSIS!$D$6)^2)^0.5</f>
        <v>6.3393715390339814E-3</v>
      </c>
      <c r="Z23">
        <f>Pro_Economic_Table[[#This Row],[S- Worst-Euclidean Distance]]/(Pro_Economic_Table[[#This Row],[S+ Best-Euclidean Distance]]+Pro_Economic_Table[[#This Row],[S- Worst-Euclidean Distance]])</f>
        <v>0.92850865096521151</v>
      </c>
      <c r="AA23">
        <v>22</v>
      </c>
    </row>
    <row r="24" spans="1:27" x14ac:dyDescent="0.3">
      <c r="A24">
        <v>8</v>
      </c>
      <c r="B24" t="s">
        <v>139</v>
      </c>
      <c r="C24" t="s">
        <v>147</v>
      </c>
      <c r="D24" t="s">
        <v>151</v>
      </c>
      <c r="E24" t="s">
        <v>152</v>
      </c>
      <c r="F24" t="s">
        <v>280</v>
      </c>
      <c r="G24" t="s">
        <v>220</v>
      </c>
      <c r="H24">
        <v>372.91234451231838</v>
      </c>
      <c r="I24">
        <v>27</v>
      </c>
      <c r="J24">
        <v>1368380.9015725036</v>
      </c>
      <c r="K24">
        <v>50982.763290909075</v>
      </c>
      <c r="L24">
        <v>246308562.28305069</v>
      </c>
      <c r="M24">
        <v>5563939.0386363622</v>
      </c>
      <c r="N24">
        <v>2052571352.3587556</v>
      </c>
      <c r="O24">
        <v>105300000</v>
      </c>
      <c r="P24">
        <v>23.837023468181812</v>
      </c>
      <c r="Q24">
        <v>20457.294478508931</v>
      </c>
      <c r="R24">
        <v>246359545.0463416</v>
      </c>
      <c r="S24">
        <v>2163.4352913973921</v>
      </c>
      <c r="T24">
        <v>20481.131501977114</v>
      </c>
      <c r="U24">
        <f>Pro_Economic_Table[[#This Row],[Total Energy(MJ)]]*AHP!$P$3/TOPSIS!$B$4</f>
        <v>7.363883233802845E-3</v>
      </c>
      <c r="V24">
        <f>Pro_Economic_Table[[#This Row],[Total Cost(LKR Million)]]*AHP!$P$4/TOPSIS!$C$4</f>
        <v>2.8555516338061485E-2</v>
      </c>
      <c r="W24">
        <f>Pro_Economic_Table[[#This Row],[Total Carbon (Metric T)]]*AHP!$P$5/TOPSIS!$D$4</f>
        <v>3.1621653210291505E-3</v>
      </c>
      <c r="X24">
        <f>((Pro_Economic_Table[[#This Row],[Weighted Energy]]-TOPSIS!$B$5)^2+(Pro_Economic_Table[[#This Row],[Weighted Cost]]-TOPSIS!$C$5)^2+(Pro_Economic_Table[[#This Row],[Weighted Co2]]-TOPSIS!$D$5)^2)^0.5</f>
        <v>4.9486353192423611E-4</v>
      </c>
      <c r="Y24">
        <f>((Pro_Economic_Table[[#This Row],[Weighted Energy]]-TOPSIS!$B$6)^2+(Pro_Economic_Table[[#This Row],[Weighted Cost]]-TOPSIS!$C$6)^2+(Pro_Economic_Table[[#This Row],[Weighted Co2]]-TOPSIS!$D$6)^2)^0.5</f>
        <v>6.3325202147450545E-3</v>
      </c>
      <c r="Z24">
        <f>Pro_Economic_Table[[#This Row],[S- Worst-Euclidean Distance]]/(Pro_Economic_Table[[#This Row],[S+ Best-Euclidean Distance]]+Pro_Economic_Table[[#This Row],[S- Worst-Euclidean Distance]])</f>
        <v>0.92751783841568103</v>
      </c>
      <c r="AA24">
        <v>23</v>
      </c>
    </row>
    <row r="25" spans="1:27" x14ac:dyDescent="0.3">
      <c r="A25">
        <v>26</v>
      </c>
      <c r="B25" t="s">
        <v>139</v>
      </c>
      <c r="C25" t="s">
        <v>147</v>
      </c>
      <c r="D25" t="s">
        <v>280</v>
      </c>
      <c r="E25" t="s">
        <v>152</v>
      </c>
      <c r="F25" t="s">
        <v>280</v>
      </c>
      <c r="G25" t="s">
        <v>220</v>
      </c>
      <c r="H25">
        <v>373.37680685072837</v>
      </c>
      <c r="I25">
        <v>27</v>
      </c>
      <c r="J25">
        <v>1368830.5011160842</v>
      </c>
      <c r="K25">
        <v>50982.763290909075</v>
      </c>
      <c r="L25">
        <v>246389490.20089516</v>
      </c>
      <c r="M25">
        <v>5568544.1136363624</v>
      </c>
      <c r="N25">
        <v>2053245751.6741261</v>
      </c>
      <c r="O25">
        <v>105300000</v>
      </c>
      <c r="P25">
        <v>23.827813318181811</v>
      </c>
      <c r="Q25">
        <v>20464.015991685457</v>
      </c>
      <c r="R25">
        <v>246440472.96418607</v>
      </c>
      <c r="S25">
        <v>2164.1142957877628</v>
      </c>
      <c r="T25">
        <v>20487.843805003638</v>
      </c>
      <c r="U25">
        <f>Pro_Economic_Table[[#This Row],[Total Energy(MJ)]]*AHP!$P$3/TOPSIS!$B$4</f>
        <v>7.3663022337942989E-3</v>
      </c>
      <c r="V25">
        <f>Pro_Economic_Table[[#This Row],[Total Cost(LKR Million)]]*AHP!$P$4/TOPSIS!$C$4</f>
        <v>2.8564478621814524E-2</v>
      </c>
      <c r="W25">
        <f>Pro_Economic_Table[[#This Row],[Total Carbon (Metric T)]]*AHP!$P$5/TOPSIS!$D$4</f>
        <v>3.1632016608355066E-3</v>
      </c>
      <c r="X25">
        <f>((Pro_Economic_Table[[#This Row],[Weighted Energy]]-TOPSIS!$B$5)^2+(Pro_Economic_Table[[#This Row],[Weighted Cost]]-TOPSIS!$C$5)^2+(Pro_Economic_Table[[#This Row],[Weighted Co2]]-TOPSIS!$D$5)^2)^0.5</f>
        <v>5.0418711250892559E-4</v>
      </c>
      <c r="Y25">
        <f>((Pro_Economic_Table[[#This Row],[Weighted Energy]]-TOPSIS!$B$6)^2+(Pro_Economic_Table[[#This Row],[Weighted Cost]]-TOPSIS!$C$6)^2+(Pro_Economic_Table[[#This Row],[Weighted Co2]]-TOPSIS!$D$6)^2)^0.5</f>
        <v>6.3231805767292731E-3</v>
      </c>
      <c r="Z25">
        <f>Pro_Economic_Table[[#This Row],[S- Worst-Euclidean Distance]]/(Pro_Economic_Table[[#This Row],[S+ Best-Euclidean Distance]]+Pro_Economic_Table[[#This Row],[S- Worst-Euclidean Distance]])</f>
        <v>0.92615204930244754</v>
      </c>
      <c r="AA25">
        <v>24</v>
      </c>
    </row>
    <row r="26" spans="1:27" x14ac:dyDescent="0.3">
      <c r="A26">
        <v>13</v>
      </c>
      <c r="B26" t="s">
        <v>139</v>
      </c>
      <c r="C26" t="s">
        <v>147</v>
      </c>
      <c r="D26" t="s">
        <v>151</v>
      </c>
      <c r="E26" t="s">
        <v>280</v>
      </c>
      <c r="F26" t="s">
        <v>155</v>
      </c>
      <c r="G26" t="s">
        <v>219</v>
      </c>
      <c r="H26">
        <v>387.02778355184603</v>
      </c>
      <c r="I26">
        <v>56</v>
      </c>
      <c r="J26">
        <v>1370712.7726498879</v>
      </c>
      <c r="K26">
        <v>60535.193972727269</v>
      </c>
      <c r="L26">
        <v>246728299.07697982</v>
      </c>
      <c r="M26">
        <v>6759357.5068181809</v>
      </c>
      <c r="N26">
        <v>2056069158.9748316</v>
      </c>
      <c r="O26">
        <v>104384000</v>
      </c>
      <c r="P26">
        <v>30.114335059090905</v>
      </c>
      <c r="Q26">
        <v>20492.155951115819</v>
      </c>
      <c r="R26">
        <v>246788834.27095255</v>
      </c>
      <c r="S26">
        <v>2167.2125164816498</v>
      </c>
      <c r="T26">
        <v>20522.270286174909</v>
      </c>
      <c r="U26">
        <f>Pro_Economic_Table[[#This Row],[Total Energy(MJ)]]*AHP!$P$3/TOPSIS!$B$4</f>
        <v>7.3767150310160212E-3</v>
      </c>
      <c r="V26">
        <f>Pro_Economic_Table[[#This Row],[Total Cost(LKR Million)]]*AHP!$P$4/TOPSIS!$C$4</f>
        <v>2.860537251496446E-2</v>
      </c>
      <c r="W26">
        <f>Pro_Economic_Table[[#This Row],[Total Carbon (Metric T)]]*AHP!$P$5/TOPSIS!$D$4</f>
        <v>3.1685169054973725E-3</v>
      </c>
      <c r="X26">
        <f>((Pro_Economic_Table[[#This Row],[Weighted Energy]]-TOPSIS!$B$5)^2+(Pro_Economic_Table[[#This Row],[Weighted Cost]]-TOPSIS!$C$5)^2+(Pro_Economic_Table[[#This Row],[Weighted Co2]]-TOPSIS!$D$5)^2)^0.5</f>
        <v>5.4665935055480373E-4</v>
      </c>
      <c r="Y26">
        <f>((Pro_Economic_Table[[#This Row],[Weighted Energy]]-TOPSIS!$B$6)^2+(Pro_Economic_Table[[#This Row],[Weighted Cost]]-TOPSIS!$C$6)^2+(Pro_Economic_Table[[#This Row],[Weighted Co2]]-TOPSIS!$D$6)^2)^0.5</f>
        <v>6.2806565577751714E-3</v>
      </c>
      <c r="Z26">
        <f>Pro_Economic_Table[[#This Row],[S- Worst-Euclidean Distance]]/(Pro_Economic_Table[[#This Row],[S+ Best-Euclidean Distance]]+Pro_Economic_Table[[#This Row],[S- Worst-Euclidean Distance]])</f>
        <v>0.91993056160066844</v>
      </c>
      <c r="AA26">
        <v>25</v>
      </c>
    </row>
    <row r="27" spans="1:27" x14ac:dyDescent="0.3">
      <c r="A27">
        <v>15</v>
      </c>
      <c r="B27" t="s">
        <v>139</v>
      </c>
      <c r="C27" t="s">
        <v>147</v>
      </c>
      <c r="D27" t="s">
        <v>151</v>
      </c>
      <c r="E27" t="s">
        <v>280</v>
      </c>
      <c r="F27" t="s">
        <v>155</v>
      </c>
      <c r="G27" t="s">
        <v>218</v>
      </c>
      <c r="H27">
        <v>387.02778355184603</v>
      </c>
      <c r="I27">
        <v>28</v>
      </c>
      <c r="J27">
        <v>1370712.7726498879</v>
      </c>
      <c r="K27">
        <v>60535.193972727269</v>
      </c>
      <c r="L27">
        <v>246728299.07697982</v>
      </c>
      <c r="M27">
        <v>6759357.5068181809</v>
      </c>
      <c r="N27">
        <v>2056069158.9748316</v>
      </c>
      <c r="O27">
        <v>104893600</v>
      </c>
      <c r="P27">
        <v>30.114335059090905</v>
      </c>
      <c r="Q27">
        <v>20492.155951115819</v>
      </c>
      <c r="R27">
        <v>246788834.27095255</v>
      </c>
      <c r="S27">
        <v>2167.7221164816497</v>
      </c>
      <c r="T27">
        <v>20522.270286174909</v>
      </c>
      <c r="U27">
        <f>Pro_Economic_Table[[#This Row],[Total Energy(MJ)]]*AHP!$P$3/TOPSIS!$B$4</f>
        <v>7.3767150310160212E-3</v>
      </c>
      <c r="V27">
        <f>Pro_Economic_Table[[#This Row],[Total Cost(LKR Million)]]*AHP!$P$4/TOPSIS!$C$4</f>
        <v>2.8612098804021376E-2</v>
      </c>
      <c r="W27">
        <f>Pro_Economic_Table[[#This Row],[Total Carbon (Metric T)]]*AHP!$P$5/TOPSIS!$D$4</f>
        <v>3.1685169054973725E-3</v>
      </c>
      <c r="X27">
        <f>((Pro_Economic_Table[[#This Row],[Weighted Energy]]-TOPSIS!$B$5)^2+(Pro_Economic_Table[[#This Row],[Weighted Cost]]-TOPSIS!$C$5)^2+(Pro_Economic_Table[[#This Row],[Weighted Co2]]-TOPSIS!$D$5)^2)^0.5</f>
        <v>5.5321103707923461E-4</v>
      </c>
      <c r="Y27">
        <f>((Pro_Economic_Table[[#This Row],[Weighted Energy]]-TOPSIS!$B$6)^2+(Pro_Economic_Table[[#This Row],[Weighted Cost]]-TOPSIS!$C$6)^2+(Pro_Economic_Table[[#This Row],[Weighted Co2]]-TOPSIS!$D$6)^2)^0.5</f>
        <v>6.2741754627858035E-3</v>
      </c>
      <c r="Z27">
        <f>Pro_Economic_Table[[#This Row],[S- Worst-Euclidean Distance]]/(Pro_Economic_Table[[#This Row],[S+ Best-Euclidean Distance]]+Pro_Economic_Table[[#This Row],[S- Worst-Euclidean Distance]])</f>
        <v>0.91897177095654825</v>
      </c>
      <c r="AA27">
        <v>26</v>
      </c>
    </row>
    <row r="28" spans="1:27" x14ac:dyDescent="0.3">
      <c r="A28">
        <v>31</v>
      </c>
      <c r="B28" t="s">
        <v>139</v>
      </c>
      <c r="C28" t="s">
        <v>147</v>
      </c>
      <c r="D28" t="s">
        <v>280</v>
      </c>
      <c r="E28" t="s">
        <v>280</v>
      </c>
      <c r="F28" t="s">
        <v>155</v>
      </c>
      <c r="G28" t="s">
        <v>219</v>
      </c>
      <c r="H28">
        <v>387.49224589025602</v>
      </c>
      <c r="I28">
        <v>56</v>
      </c>
      <c r="J28">
        <v>1371162.3721934685</v>
      </c>
      <c r="K28">
        <v>60535.193972727269</v>
      </c>
      <c r="L28">
        <v>246809226.99482435</v>
      </c>
      <c r="M28">
        <v>6763962.5818181811</v>
      </c>
      <c r="N28">
        <v>2056743558.2902029</v>
      </c>
      <c r="O28">
        <v>104384000</v>
      </c>
      <c r="P28">
        <v>30.105124909090907</v>
      </c>
      <c r="Q28">
        <v>20498.877464292356</v>
      </c>
      <c r="R28">
        <v>246869762.18879709</v>
      </c>
      <c r="S28">
        <v>2167.8915208720209</v>
      </c>
      <c r="T28">
        <v>20528.982589201449</v>
      </c>
      <c r="U28">
        <f>Pro_Economic_Table[[#This Row],[Total Energy(MJ)]]*AHP!$P$3/TOPSIS!$B$4</f>
        <v>7.379134031007476E-3</v>
      </c>
      <c r="V28">
        <f>Pro_Economic_Table[[#This Row],[Total Cost(LKR Million)]]*AHP!$P$4/TOPSIS!$C$4</f>
        <v>2.861433479871751E-2</v>
      </c>
      <c r="W28">
        <f>Pro_Economic_Table[[#This Row],[Total Carbon (Metric T)]]*AHP!$P$5/TOPSIS!$D$4</f>
        <v>3.1695532453037308E-3</v>
      </c>
      <c r="X28">
        <f>((Pro_Economic_Table[[#This Row],[Weighted Energy]]-TOPSIS!$B$5)^2+(Pro_Economic_Table[[#This Row],[Weighted Cost]]-TOPSIS!$C$5)^2+(Pro_Economic_Table[[#This Row],[Weighted Co2]]-TOPSIS!$D$5)^2)^0.5</f>
        <v>5.5598567444080436E-4</v>
      </c>
      <c r="Y28">
        <f>((Pro_Economic_Table[[#This Row],[Weighted Energy]]-TOPSIS!$B$6)^2+(Pro_Economic_Table[[#This Row],[Weighted Cost]]-TOPSIS!$C$6)^2+(Pro_Economic_Table[[#This Row],[Weighted Co2]]-TOPSIS!$D$6)^2)^0.5</f>
        <v>6.2713169293170433E-3</v>
      </c>
      <c r="Z28">
        <f>Pro_Economic_Table[[#This Row],[S- Worst-Euclidean Distance]]/(Pro_Economic_Table[[#This Row],[S+ Best-Euclidean Distance]]+Pro_Economic_Table[[#This Row],[S- Worst-Euclidean Distance]])</f>
        <v>0.91856437209407094</v>
      </c>
      <c r="AA28">
        <v>27</v>
      </c>
    </row>
    <row r="29" spans="1:27" x14ac:dyDescent="0.3">
      <c r="A29">
        <v>33</v>
      </c>
      <c r="B29" t="s">
        <v>139</v>
      </c>
      <c r="C29" t="s">
        <v>147</v>
      </c>
      <c r="D29" t="s">
        <v>280</v>
      </c>
      <c r="E29" t="s">
        <v>280</v>
      </c>
      <c r="F29" t="s">
        <v>155</v>
      </c>
      <c r="G29" t="s">
        <v>218</v>
      </c>
      <c r="H29">
        <v>387.49224589025602</v>
      </c>
      <c r="I29">
        <v>28</v>
      </c>
      <c r="J29">
        <v>1371162.3721934685</v>
      </c>
      <c r="K29">
        <v>60535.193972727269</v>
      </c>
      <c r="L29">
        <v>246809226.99482435</v>
      </c>
      <c r="M29">
        <v>6763962.5818181811</v>
      </c>
      <c r="N29">
        <v>2056743558.2902029</v>
      </c>
      <c r="O29">
        <v>104893600</v>
      </c>
      <c r="P29">
        <v>30.105124909090907</v>
      </c>
      <c r="Q29">
        <v>20498.877464292356</v>
      </c>
      <c r="R29">
        <v>246869762.18879709</v>
      </c>
      <c r="S29">
        <v>2168.4011208720208</v>
      </c>
      <c r="T29">
        <v>20528.982589201449</v>
      </c>
      <c r="U29">
        <f>Pro_Economic_Table[[#This Row],[Total Energy(MJ)]]*AHP!$P$3/TOPSIS!$B$4</f>
        <v>7.379134031007476E-3</v>
      </c>
      <c r="V29">
        <f>Pro_Economic_Table[[#This Row],[Total Cost(LKR Million)]]*AHP!$P$4/TOPSIS!$C$4</f>
        <v>2.8621061087774423E-2</v>
      </c>
      <c r="W29">
        <f>Pro_Economic_Table[[#This Row],[Total Carbon (Metric T)]]*AHP!$P$5/TOPSIS!$D$4</f>
        <v>3.1695532453037308E-3</v>
      </c>
      <c r="X29">
        <f>((Pro_Economic_Table[[#This Row],[Weighted Energy]]-TOPSIS!$B$5)^2+(Pro_Economic_Table[[#This Row],[Weighted Cost]]-TOPSIS!$C$5)^2+(Pro_Economic_Table[[#This Row],[Weighted Co2]]-TOPSIS!$D$5)^2)^0.5</f>
        <v>5.6253590285682312E-4</v>
      </c>
      <c r="Y29">
        <f>((Pro_Economic_Table[[#This Row],[Weighted Energy]]-TOPSIS!$B$6)^2+(Pro_Economic_Table[[#This Row],[Weighted Cost]]-TOPSIS!$C$6)^2+(Pro_Economic_Table[[#This Row],[Weighted Co2]]-TOPSIS!$D$6)^2)^0.5</f>
        <v>6.2648357947243955E-3</v>
      </c>
      <c r="Z29">
        <f>Pro_Economic_Table[[#This Row],[S- Worst-Euclidean Distance]]/(Pro_Economic_Table[[#This Row],[S+ Best-Euclidean Distance]]+Pro_Economic_Table[[#This Row],[S- Worst-Euclidean Distance]])</f>
        <v>0.91760578920053271</v>
      </c>
      <c r="AA29">
        <v>28</v>
      </c>
    </row>
    <row r="30" spans="1:27" x14ac:dyDescent="0.3">
      <c r="A30">
        <v>14</v>
      </c>
      <c r="B30" t="s">
        <v>139</v>
      </c>
      <c r="C30" t="s">
        <v>147</v>
      </c>
      <c r="D30" t="s">
        <v>151</v>
      </c>
      <c r="E30" t="s">
        <v>280</v>
      </c>
      <c r="F30" t="s">
        <v>155</v>
      </c>
      <c r="G30" t="s">
        <v>220</v>
      </c>
      <c r="H30">
        <v>387.02778355184603</v>
      </c>
      <c r="I30">
        <v>28</v>
      </c>
      <c r="J30">
        <v>1370712.7726498879</v>
      </c>
      <c r="K30">
        <v>60535.193972727269</v>
      </c>
      <c r="L30">
        <v>246728299.07697982</v>
      </c>
      <c r="M30">
        <v>6759357.5068181809</v>
      </c>
      <c r="N30">
        <v>2056069158.9748316</v>
      </c>
      <c r="O30">
        <v>109200000</v>
      </c>
      <c r="P30">
        <v>30.114335059090905</v>
      </c>
      <c r="Q30">
        <v>20492.155951115819</v>
      </c>
      <c r="R30">
        <v>246788834.27095255</v>
      </c>
      <c r="S30">
        <v>2172.0285164816501</v>
      </c>
      <c r="T30">
        <v>20522.270286174909</v>
      </c>
      <c r="U30">
        <f>Pro_Economic_Table[[#This Row],[Total Energy(MJ)]]*AHP!$P$3/TOPSIS!$B$4</f>
        <v>7.3767150310160212E-3</v>
      </c>
      <c r="V30">
        <f>Pro_Economic_Table[[#This Row],[Total Cost(LKR Million)]]*AHP!$P$4/TOPSIS!$C$4</f>
        <v>2.8668939642315559E-2</v>
      </c>
      <c r="W30">
        <f>Pro_Economic_Table[[#This Row],[Total Carbon (Metric T)]]*AHP!$P$5/TOPSIS!$D$4</f>
        <v>3.1685169054973725E-3</v>
      </c>
      <c r="X30">
        <f>((Pro_Economic_Table[[#This Row],[Weighted Energy]]-TOPSIS!$B$5)^2+(Pro_Economic_Table[[#This Row],[Weighted Cost]]-TOPSIS!$C$5)^2+(Pro_Economic_Table[[#This Row],[Weighted Co2]]-TOPSIS!$D$5)^2)^0.5</f>
        <v>6.0872848657992989E-4</v>
      </c>
      <c r="Y30">
        <f>((Pro_Economic_Table[[#This Row],[Weighted Energy]]-TOPSIS!$B$6)^2+(Pro_Economic_Table[[#This Row],[Weighted Cost]]-TOPSIS!$C$6)^2+(Pro_Economic_Table[[#This Row],[Weighted Co2]]-TOPSIS!$D$6)^2)^0.5</f>
        <v>6.2194274407411324E-3</v>
      </c>
      <c r="Z30">
        <f>Pro_Economic_Table[[#This Row],[S- Worst-Euclidean Distance]]/(Pro_Economic_Table[[#This Row],[S+ Best-Euclidean Distance]]+Pro_Economic_Table[[#This Row],[S- Worst-Euclidean Distance]])</f>
        <v>0.910850236424118</v>
      </c>
      <c r="AA30">
        <v>29</v>
      </c>
    </row>
    <row r="31" spans="1:27" x14ac:dyDescent="0.3">
      <c r="A31">
        <v>32</v>
      </c>
      <c r="B31" t="s">
        <v>139</v>
      </c>
      <c r="C31" t="s">
        <v>147</v>
      </c>
      <c r="D31" t="s">
        <v>280</v>
      </c>
      <c r="E31" t="s">
        <v>280</v>
      </c>
      <c r="F31" t="s">
        <v>155</v>
      </c>
      <c r="G31" t="s">
        <v>220</v>
      </c>
      <c r="H31">
        <v>387.49224589025602</v>
      </c>
      <c r="I31">
        <v>28</v>
      </c>
      <c r="J31">
        <v>1371162.3721934685</v>
      </c>
      <c r="K31">
        <v>60535.193972727269</v>
      </c>
      <c r="L31">
        <v>246809226.99482435</v>
      </c>
      <c r="M31">
        <v>6763962.5818181811</v>
      </c>
      <c r="N31">
        <v>2056743558.2902029</v>
      </c>
      <c r="O31">
        <v>109200000</v>
      </c>
      <c r="P31">
        <v>30.105124909090907</v>
      </c>
      <c r="Q31">
        <v>20498.877464292356</v>
      </c>
      <c r="R31">
        <v>246869762.18879709</v>
      </c>
      <c r="S31">
        <v>2172.7075208720207</v>
      </c>
      <c r="T31">
        <v>20528.982589201449</v>
      </c>
      <c r="U31">
        <f>Pro_Economic_Table[[#This Row],[Total Energy(MJ)]]*AHP!$P$3/TOPSIS!$B$4</f>
        <v>7.379134031007476E-3</v>
      </c>
      <c r="V31">
        <f>Pro_Economic_Table[[#This Row],[Total Cost(LKR Million)]]*AHP!$P$4/TOPSIS!$C$4</f>
        <v>2.8677901926068596E-2</v>
      </c>
      <c r="W31">
        <f>Pro_Economic_Table[[#This Row],[Total Carbon (Metric T)]]*AHP!$P$5/TOPSIS!$D$4</f>
        <v>3.1695532453037308E-3</v>
      </c>
      <c r="X31">
        <f>((Pro_Economic_Table[[#This Row],[Weighted Energy]]-TOPSIS!$B$5)^2+(Pro_Economic_Table[[#This Row],[Weighted Cost]]-TOPSIS!$C$5)^2+(Pro_Economic_Table[[#This Row],[Weighted Co2]]-TOPSIS!$D$5)^2)^0.5</f>
        <v>6.1803997303867418E-4</v>
      </c>
      <c r="Y31">
        <f>((Pro_Economic_Table[[#This Row],[Weighted Energy]]-TOPSIS!$B$6)^2+(Pro_Economic_Table[[#This Row],[Weighted Cost]]-TOPSIS!$C$6)^2+(Pro_Economic_Table[[#This Row],[Weighted Co2]]-TOPSIS!$D$6)^2)^0.5</f>
        <v>6.2100874659801386E-3</v>
      </c>
      <c r="Z31">
        <f>Pro_Economic_Table[[#This Row],[S- Worst-Euclidean Distance]]/(Pro_Economic_Table[[#This Row],[S+ Best-Euclidean Distance]]+Pro_Economic_Table[[#This Row],[S- Worst-Euclidean Distance]])</f>
        <v>0.90948616900338863</v>
      </c>
      <c r="AA31">
        <v>30</v>
      </c>
    </row>
    <row r="32" spans="1:27" x14ac:dyDescent="0.3">
      <c r="A32">
        <v>109</v>
      </c>
      <c r="B32" t="s">
        <v>140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376.33680751082835</v>
      </c>
      <c r="I32">
        <v>54</v>
      </c>
      <c r="J32">
        <v>1378332.1342469649</v>
      </c>
      <c r="K32">
        <v>45168.930563636357</v>
      </c>
      <c r="L32">
        <v>248099784.16445372</v>
      </c>
      <c r="M32">
        <v>5937898.1022727257</v>
      </c>
      <c r="N32">
        <v>2067498201.3704476</v>
      </c>
      <c r="O32">
        <v>100656000</v>
      </c>
      <c r="P32">
        <v>24.200065468181812</v>
      </c>
      <c r="Q32">
        <v>20606.065406992126</v>
      </c>
      <c r="R32">
        <v>248144953.09501734</v>
      </c>
      <c r="S32">
        <v>2174.0920994727203</v>
      </c>
      <c r="T32">
        <v>20630.265472460309</v>
      </c>
      <c r="U32">
        <f>Pro_Economic_Table[[#This Row],[Total Energy(MJ)]]*AHP!$P$3/TOPSIS!$B$4</f>
        <v>7.4172505039553655E-3</v>
      </c>
      <c r="V32">
        <f>Pro_Economic_Table[[#This Row],[Total Cost(LKR Million)]]*AHP!$P$4/TOPSIS!$C$4</f>
        <v>2.8696177192729367E-2</v>
      </c>
      <c r="W32">
        <f>Pro_Economic_Table[[#This Row],[Total Carbon (Metric T)]]*AHP!$P$5/TOPSIS!$D$4</f>
        <v>3.1851907222187194E-3</v>
      </c>
      <c r="X32">
        <f>((Pro_Economic_Table[[#This Row],[Weighted Energy]]-TOPSIS!$B$5)^2+(Pro_Economic_Table[[#This Row],[Weighted Cost]]-TOPSIS!$C$5)^2+(Pro_Economic_Table[[#This Row],[Weighted Co2]]-TOPSIS!$D$5)^2)^0.5</f>
        <v>6.4543259794577659E-4</v>
      </c>
      <c r="Y32">
        <f>((Pro_Economic_Table[[#This Row],[Weighted Energy]]-TOPSIS!$B$6)^2+(Pro_Economic_Table[[#This Row],[Weighted Cost]]-TOPSIS!$C$6)^2+(Pro_Economic_Table[[#This Row],[Weighted Co2]]-TOPSIS!$D$6)^2)^0.5</f>
        <v>6.1814654972441518E-3</v>
      </c>
      <c r="Z32">
        <f>Pro_Economic_Table[[#This Row],[S- Worst-Euclidean Distance]]/(Pro_Economic_Table[[#This Row],[S+ Best-Euclidean Distance]]+Pro_Economic_Table[[#This Row],[S- Worst-Euclidean Distance]])</f>
        <v>0.90545741434158311</v>
      </c>
      <c r="AA32">
        <v>31</v>
      </c>
    </row>
    <row r="33" spans="1:27" x14ac:dyDescent="0.3">
      <c r="A33">
        <v>111</v>
      </c>
      <c r="B33" t="s">
        <v>140</v>
      </c>
      <c r="C33" t="s">
        <v>147</v>
      </c>
      <c r="D33" t="s">
        <v>151</v>
      </c>
      <c r="E33" t="s">
        <v>152</v>
      </c>
      <c r="F33" t="s">
        <v>154</v>
      </c>
      <c r="G33" t="s">
        <v>218</v>
      </c>
      <c r="H33">
        <v>376.33680751082835</v>
      </c>
      <c r="I33">
        <v>27</v>
      </c>
      <c r="J33">
        <v>1378332.1342469649</v>
      </c>
      <c r="K33">
        <v>45168.930563636357</v>
      </c>
      <c r="L33">
        <v>248099784.16445372</v>
      </c>
      <c r="M33">
        <v>5937898.1022727257</v>
      </c>
      <c r="N33">
        <v>2067498201.3704476</v>
      </c>
      <c r="O33">
        <v>101147400</v>
      </c>
      <c r="P33">
        <v>24.200065468181812</v>
      </c>
      <c r="Q33">
        <v>20606.065406992126</v>
      </c>
      <c r="R33">
        <v>248144953.09501734</v>
      </c>
      <c r="S33">
        <v>2174.5834994727202</v>
      </c>
      <c r="T33">
        <v>20630.265472460309</v>
      </c>
      <c r="U33">
        <f>Pro_Economic_Table[[#This Row],[Total Energy(MJ)]]*AHP!$P$3/TOPSIS!$B$4</f>
        <v>7.4172505039553655E-3</v>
      </c>
      <c r="V33">
        <f>Pro_Economic_Table[[#This Row],[Total Cost(LKR Million)]]*AHP!$P$4/TOPSIS!$C$4</f>
        <v>2.8702663257177109E-2</v>
      </c>
      <c r="W33">
        <f>Pro_Economic_Table[[#This Row],[Total Carbon (Metric T)]]*AHP!$P$5/TOPSIS!$D$4</f>
        <v>3.1851907222187194E-3</v>
      </c>
      <c r="X33">
        <f>((Pro_Economic_Table[[#This Row],[Weighted Energy]]-TOPSIS!$B$5)^2+(Pro_Economic_Table[[#This Row],[Weighted Cost]]-TOPSIS!$C$5)^2+(Pro_Economic_Table[[#This Row],[Weighted Co2]]-TOPSIS!$D$5)^2)^0.5</f>
        <v>6.5169644697762137E-4</v>
      </c>
      <c r="Y33">
        <f>((Pro_Economic_Table[[#This Row],[Weighted Energy]]-TOPSIS!$B$6)^2+(Pro_Economic_Table[[#This Row],[Weighted Cost]]-TOPSIS!$C$6)^2+(Pro_Economic_Table[[#This Row],[Weighted Co2]]-TOPSIS!$D$6)^2)^0.5</f>
        <v>6.1752108501984711E-3</v>
      </c>
      <c r="Z33">
        <f>Pro_Economic_Table[[#This Row],[S- Worst-Euclidean Distance]]/(Pro_Economic_Table[[#This Row],[S+ Best-Euclidean Distance]]+Pro_Economic_Table[[#This Row],[S- Worst-Euclidean Distance]])</f>
        <v>0.90454001810641371</v>
      </c>
      <c r="AA33">
        <v>32</v>
      </c>
    </row>
    <row r="34" spans="1:27" x14ac:dyDescent="0.3">
      <c r="A34">
        <v>127</v>
      </c>
      <c r="B34" t="s">
        <v>140</v>
      </c>
      <c r="C34" t="s">
        <v>147</v>
      </c>
      <c r="D34" t="s">
        <v>280</v>
      </c>
      <c r="E34" t="s">
        <v>152</v>
      </c>
      <c r="F34" t="s">
        <v>154</v>
      </c>
      <c r="G34" t="s">
        <v>219</v>
      </c>
      <c r="H34">
        <v>376.80126984923834</v>
      </c>
      <c r="I34">
        <v>54</v>
      </c>
      <c r="J34">
        <v>1378781.7337905457</v>
      </c>
      <c r="K34">
        <v>45168.930563636357</v>
      </c>
      <c r="L34">
        <v>248180712.08229825</v>
      </c>
      <c r="M34">
        <v>5942503.1772727259</v>
      </c>
      <c r="N34">
        <v>2068172600.6858187</v>
      </c>
      <c r="O34">
        <v>100656000</v>
      </c>
      <c r="P34">
        <v>24.190855318181814</v>
      </c>
      <c r="Q34">
        <v>20612.786920168655</v>
      </c>
      <c r="R34">
        <v>248225881.01286188</v>
      </c>
      <c r="S34">
        <v>2174.7711038630914</v>
      </c>
      <c r="T34">
        <v>20636.977775486837</v>
      </c>
      <c r="U34">
        <f>Pro_Economic_Table[[#This Row],[Total Energy(MJ)]]*AHP!$P$3/TOPSIS!$B$4</f>
        <v>7.4196695039468194E-3</v>
      </c>
      <c r="V34">
        <f>Pro_Economic_Table[[#This Row],[Total Cost(LKR Million)]]*AHP!$P$4/TOPSIS!$C$4</f>
        <v>2.8705139476482414E-2</v>
      </c>
      <c r="W34">
        <f>Pro_Economic_Table[[#This Row],[Total Carbon (Metric T)]]*AHP!$P$5/TOPSIS!$D$4</f>
        <v>3.1862270620250763E-3</v>
      </c>
      <c r="X34">
        <f>((Pro_Economic_Table[[#This Row],[Weighted Energy]]-TOPSIS!$B$5)^2+(Pro_Economic_Table[[#This Row],[Weighted Cost]]-TOPSIS!$C$5)^2+(Pro_Economic_Table[[#This Row],[Weighted Co2]]-TOPSIS!$D$5)^2)^0.5</f>
        <v>6.547710804542798E-4</v>
      </c>
      <c r="Y34">
        <f>((Pro_Economic_Table[[#This Row],[Weighted Energy]]-TOPSIS!$B$6)^2+(Pro_Economic_Table[[#This Row],[Weighted Cost]]-TOPSIS!$C$6)^2+(Pro_Economic_Table[[#This Row],[Weighted Co2]]-TOPSIS!$D$6)^2)^0.5</f>
        <v>6.1721263134764228E-3</v>
      </c>
      <c r="Z34">
        <f>Pro_Economic_Table[[#This Row],[S- Worst-Euclidean Distance]]/(Pro_Economic_Table[[#This Row],[S+ Best-Euclidean Distance]]+Pro_Economic_Table[[#This Row],[S- Worst-Euclidean Distance]])</f>
        <v>0.90408950908850794</v>
      </c>
      <c r="AA34">
        <v>33</v>
      </c>
    </row>
    <row r="35" spans="1:27" x14ac:dyDescent="0.3">
      <c r="A35">
        <v>129</v>
      </c>
      <c r="B35" t="s">
        <v>140</v>
      </c>
      <c r="C35" t="s">
        <v>147</v>
      </c>
      <c r="D35" t="s">
        <v>280</v>
      </c>
      <c r="E35" t="s">
        <v>152</v>
      </c>
      <c r="F35" t="s">
        <v>154</v>
      </c>
      <c r="G35" t="s">
        <v>218</v>
      </c>
      <c r="H35">
        <v>376.80126984923834</v>
      </c>
      <c r="I35">
        <v>27</v>
      </c>
      <c r="J35">
        <v>1378781.7337905457</v>
      </c>
      <c r="K35">
        <v>45168.930563636357</v>
      </c>
      <c r="L35">
        <v>248180712.08229825</v>
      </c>
      <c r="M35">
        <v>5942503.1772727259</v>
      </c>
      <c r="N35">
        <v>2068172600.6858187</v>
      </c>
      <c r="O35">
        <v>101147400</v>
      </c>
      <c r="P35">
        <v>24.190855318181814</v>
      </c>
      <c r="Q35">
        <v>20612.786920168655</v>
      </c>
      <c r="R35">
        <v>248225881.01286188</v>
      </c>
      <c r="S35">
        <v>2175.2625038630913</v>
      </c>
      <c r="T35">
        <v>20636.977775486837</v>
      </c>
      <c r="U35">
        <f>Pro_Economic_Table[[#This Row],[Total Energy(MJ)]]*AHP!$P$3/TOPSIS!$B$4</f>
        <v>7.4196695039468194E-3</v>
      </c>
      <c r="V35">
        <f>Pro_Economic_Table[[#This Row],[Total Cost(LKR Million)]]*AHP!$P$4/TOPSIS!$C$4</f>
        <v>2.8711625540930156E-2</v>
      </c>
      <c r="W35">
        <f>Pro_Economic_Table[[#This Row],[Total Carbon (Metric T)]]*AHP!$P$5/TOPSIS!$D$4</f>
        <v>3.1862270620250763E-3</v>
      </c>
      <c r="X35">
        <f>((Pro_Economic_Table[[#This Row],[Weighted Energy]]-TOPSIS!$B$5)^2+(Pro_Economic_Table[[#This Row],[Weighted Cost]]-TOPSIS!$C$5)^2+(Pro_Economic_Table[[#This Row],[Weighted Co2]]-TOPSIS!$D$5)^2)^0.5</f>
        <v>6.6103437748087546E-4</v>
      </c>
      <c r="Y35">
        <f>((Pro_Economic_Table[[#This Row],[Weighted Energy]]-TOPSIS!$B$6)^2+(Pro_Economic_Table[[#This Row],[Weighted Cost]]-TOPSIS!$C$6)^2+(Pro_Economic_Table[[#This Row],[Weighted Co2]]-TOPSIS!$D$6)^2)^0.5</f>
        <v>6.1658716204764704E-3</v>
      </c>
      <c r="Z35">
        <f>Pro_Economic_Table[[#This Row],[S- Worst-Euclidean Distance]]/(Pro_Economic_Table[[#This Row],[S+ Best-Euclidean Distance]]+Pro_Economic_Table[[#This Row],[S- Worst-Euclidean Distance]])</f>
        <v>0.90317218697918777</v>
      </c>
      <c r="AA35">
        <v>34</v>
      </c>
    </row>
    <row r="36" spans="1:27" x14ac:dyDescent="0.3">
      <c r="A36">
        <v>110</v>
      </c>
      <c r="B36" t="s">
        <v>140</v>
      </c>
      <c r="C36" t="s">
        <v>147</v>
      </c>
      <c r="D36" t="s">
        <v>151</v>
      </c>
      <c r="E36" t="s">
        <v>152</v>
      </c>
      <c r="F36" t="s">
        <v>154</v>
      </c>
      <c r="G36" t="s">
        <v>220</v>
      </c>
      <c r="H36">
        <v>376.33680751082835</v>
      </c>
      <c r="I36">
        <v>27</v>
      </c>
      <c r="J36">
        <v>1378332.1342469649</v>
      </c>
      <c r="K36">
        <v>45168.930563636357</v>
      </c>
      <c r="L36">
        <v>248099784.16445372</v>
      </c>
      <c r="M36">
        <v>5937898.1022727257</v>
      </c>
      <c r="N36">
        <v>2067498201.3704476</v>
      </c>
      <c r="O36">
        <v>105300000</v>
      </c>
      <c r="P36">
        <v>24.200065468181812</v>
      </c>
      <c r="Q36">
        <v>20606.065406992126</v>
      </c>
      <c r="R36">
        <v>248144953.09501734</v>
      </c>
      <c r="S36">
        <v>2178.7360994727201</v>
      </c>
      <c r="T36">
        <v>20630.265472460309</v>
      </c>
      <c r="U36">
        <f>Pro_Economic_Table[[#This Row],[Total Energy(MJ)]]*AHP!$P$3/TOPSIS!$B$4</f>
        <v>7.4172505039553655E-3</v>
      </c>
      <c r="V36">
        <f>Pro_Economic_Table[[#This Row],[Total Cost(LKR Million)]]*AHP!$P$4/TOPSIS!$C$4</f>
        <v>2.8757474065532206E-2</v>
      </c>
      <c r="W36">
        <f>Pro_Economic_Table[[#This Row],[Total Carbon (Metric T)]]*AHP!$P$5/TOPSIS!$D$4</f>
        <v>3.1851907222187194E-3</v>
      </c>
      <c r="X36">
        <f>((Pro_Economic_Table[[#This Row],[Weighted Energy]]-TOPSIS!$B$5)^2+(Pro_Economic_Table[[#This Row],[Weighted Cost]]-TOPSIS!$C$5)^2+(Pro_Economic_Table[[#This Row],[Weighted Co2]]-TOPSIS!$D$5)^2)^0.5</f>
        <v>7.0478995294802024E-4</v>
      </c>
      <c r="Y36">
        <f>((Pro_Economic_Table[[#This Row],[Weighted Energy]]-TOPSIS!$B$6)^2+(Pro_Economic_Table[[#This Row],[Weighted Cost]]-TOPSIS!$C$6)^2+(Pro_Economic_Table[[#This Row],[Weighted Co2]]-TOPSIS!$D$6)^2)^0.5</f>
        <v>6.1223748761842717E-3</v>
      </c>
      <c r="Z36">
        <f>Pro_Economic_Table[[#This Row],[S- Worst-Euclidean Distance]]/(Pro_Economic_Table[[#This Row],[S+ Best-Euclidean Distance]]+Pro_Economic_Table[[#This Row],[S- Worst-Euclidean Distance]])</f>
        <v>0.89676681747295739</v>
      </c>
      <c r="AA36">
        <v>35</v>
      </c>
    </row>
    <row r="37" spans="1:27" x14ac:dyDescent="0.3">
      <c r="A37">
        <v>128</v>
      </c>
      <c r="B37" t="s">
        <v>140</v>
      </c>
      <c r="C37" t="s">
        <v>147</v>
      </c>
      <c r="D37" t="s">
        <v>280</v>
      </c>
      <c r="E37" t="s">
        <v>152</v>
      </c>
      <c r="F37" t="s">
        <v>154</v>
      </c>
      <c r="G37" t="s">
        <v>220</v>
      </c>
      <c r="H37">
        <v>376.80126984923834</v>
      </c>
      <c r="I37">
        <v>27</v>
      </c>
      <c r="J37">
        <v>1378781.7337905457</v>
      </c>
      <c r="K37">
        <v>45168.930563636357</v>
      </c>
      <c r="L37">
        <v>248180712.08229825</v>
      </c>
      <c r="M37">
        <v>5942503.1772727259</v>
      </c>
      <c r="N37">
        <v>2068172600.6858187</v>
      </c>
      <c r="O37">
        <v>105300000</v>
      </c>
      <c r="P37">
        <v>24.190855318181814</v>
      </c>
      <c r="Q37">
        <v>20612.786920168655</v>
      </c>
      <c r="R37">
        <v>248225881.01286188</v>
      </c>
      <c r="S37">
        <v>2179.4151038630916</v>
      </c>
      <c r="T37">
        <v>20636.977775486837</v>
      </c>
      <c r="U37">
        <f>Pro_Economic_Table[[#This Row],[Total Energy(MJ)]]*AHP!$P$3/TOPSIS!$B$4</f>
        <v>7.4196695039468194E-3</v>
      </c>
      <c r="V37">
        <f>Pro_Economic_Table[[#This Row],[Total Cost(LKR Million)]]*AHP!$P$4/TOPSIS!$C$4</f>
        <v>2.8766436349285256E-2</v>
      </c>
      <c r="W37">
        <f>Pro_Economic_Table[[#This Row],[Total Carbon (Metric T)]]*AHP!$P$5/TOPSIS!$D$4</f>
        <v>3.1862270620250763E-3</v>
      </c>
      <c r="X37">
        <f>((Pro_Economic_Table[[#This Row],[Weighted Energy]]-TOPSIS!$B$5)^2+(Pro_Economic_Table[[#This Row],[Weighted Cost]]-TOPSIS!$C$5)^2+(Pro_Economic_Table[[#This Row],[Weighted Co2]]-TOPSIS!$D$5)^2)^0.5</f>
        <v>7.1412150718149848E-4</v>
      </c>
      <c r="Y37">
        <f>((Pro_Economic_Table[[#This Row],[Weighted Energy]]-TOPSIS!$B$6)^2+(Pro_Economic_Table[[#This Row],[Weighted Cost]]-TOPSIS!$C$6)^2+(Pro_Economic_Table[[#This Row],[Weighted Co2]]-TOPSIS!$D$6)^2)^0.5</f>
        <v>6.1130352837485708E-3</v>
      </c>
      <c r="Z37">
        <f>Pro_Economic_Table[[#This Row],[S- Worst-Euclidean Distance]]/(Pro_Economic_Table[[#This Row],[S+ Best-Euclidean Distance]]+Pro_Economic_Table[[#This Row],[S- Worst-Euclidean Distance]])</f>
        <v>0.89539986717014997</v>
      </c>
      <c r="AA37">
        <v>36</v>
      </c>
    </row>
    <row r="38" spans="1:27" x14ac:dyDescent="0.3">
      <c r="A38">
        <v>10</v>
      </c>
      <c r="B38" t="s">
        <v>139</v>
      </c>
      <c r="C38" t="s">
        <v>147</v>
      </c>
      <c r="D38" t="s">
        <v>151</v>
      </c>
      <c r="E38" t="s">
        <v>280</v>
      </c>
      <c r="F38" t="s">
        <v>154</v>
      </c>
      <c r="G38" t="s">
        <v>219</v>
      </c>
      <c r="H38">
        <v>392.15646121646745</v>
      </c>
      <c r="I38">
        <v>56</v>
      </c>
      <c r="J38">
        <v>1381693.8170459191</v>
      </c>
      <c r="K38">
        <v>59716.414199999999</v>
      </c>
      <c r="L38">
        <v>248704887.06826544</v>
      </c>
      <c r="M38">
        <v>6732064.8477272717</v>
      </c>
      <c r="N38">
        <v>2072540725.5688784</v>
      </c>
      <c r="O38">
        <v>104384000</v>
      </c>
      <c r="P38">
        <v>30.387261649999996</v>
      </c>
      <c r="Q38">
        <v>20656.322564836486</v>
      </c>
      <c r="R38">
        <v>248764603.48246545</v>
      </c>
      <c r="S38">
        <v>2183.6567904166059</v>
      </c>
      <c r="T38">
        <v>20686.709826486487</v>
      </c>
      <c r="U38">
        <f>Pro_Economic_Table[[#This Row],[Total Energy(MJ)]]*AHP!$P$3/TOPSIS!$B$4</f>
        <v>7.4357723481083505E-3</v>
      </c>
      <c r="V38">
        <f>Pro_Economic_Table[[#This Row],[Total Cost(LKR Million)]]*AHP!$P$4/TOPSIS!$C$4</f>
        <v>2.8822423024810723E-2</v>
      </c>
      <c r="W38">
        <f>Pro_Economic_Table[[#This Row],[Total Carbon (Metric T)]]*AHP!$P$5/TOPSIS!$D$4</f>
        <v>3.1939053959589006E-3</v>
      </c>
      <c r="X38">
        <f>((Pro_Economic_Table[[#This Row],[Weighted Energy]]-TOPSIS!$B$5)^2+(Pro_Economic_Table[[#This Row],[Weighted Cost]]-TOPSIS!$C$5)^2+(Pro_Economic_Table[[#This Row],[Weighted Co2]]-TOPSIS!$D$5)^2)^0.5</f>
        <v>7.7275784321448988E-4</v>
      </c>
      <c r="Y38">
        <f>((Pro_Economic_Table[[#This Row],[Weighted Energy]]-TOPSIS!$B$6)^2+(Pro_Economic_Table[[#This Row],[Weighted Cost]]-TOPSIS!$C$6)^2+(Pro_Economic_Table[[#This Row],[Weighted Co2]]-TOPSIS!$D$6)^2)^0.5</f>
        <v>6.0543217129801754E-3</v>
      </c>
      <c r="Z38">
        <f>Pro_Economic_Table[[#This Row],[S- Worst-Euclidean Distance]]/(Pro_Economic_Table[[#This Row],[S+ Best-Euclidean Distance]]+Pro_Economic_Table[[#This Row],[S- Worst-Euclidean Distance]])</f>
        <v>0.88680989625888929</v>
      </c>
      <c r="AA38">
        <v>37</v>
      </c>
    </row>
    <row r="39" spans="1:27" x14ac:dyDescent="0.3">
      <c r="A39">
        <v>12</v>
      </c>
      <c r="B39" t="s">
        <v>139</v>
      </c>
      <c r="C39" t="s">
        <v>147</v>
      </c>
      <c r="D39" t="s">
        <v>151</v>
      </c>
      <c r="E39" t="s">
        <v>280</v>
      </c>
      <c r="F39" t="s">
        <v>154</v>
      </c>
      <c r="G39" t="s">
        <v>218</v>
      </c>
      <c r="H39">
        <v>392.15646121646745</v>
      </c>
      <c r="I39">
        <v>28</v>
      </c>
      <c r="J39">
        <v>1381693.8170459191</v>
      </c>
      <c r="K39">
        <v>59716.414199999999</v>
      </c>
      <c r="L39">
        <v>248704887.06826544</v>
      </c>
      <c r="M39">
        <v>6732064.8477272717</v>
      </c>
      <c r="N39">
        <v>2072540725.5688784</v>
      </c>
      <c r="O39">
        <v>104893600</v>
      </c>
      <c r="P39">
        <v>30.387261649999996</v>
      </c>
      <c r="Q39">
        <v>20656.322564836486</v>
      </c>
      <c r="R39">
        <v>248764603.48246545</v>
      </c>
      <c r="S39">
        <v>2184.1663904166057</v>
      </c>
      <c r="T39">
        <v>20686.709826486487</v>
      </c>
      <c r="U39">
        <f>Pro_Economic_Table[[#This Row],[Total Energy(MJ)]]*AHP!$P$3/TOPSIS!$B$4</f>
        <v>7.4357723481083505E-3</v>
      </c>
      <c r="V39">
        <f>Pro_Economic_Table[[#This Row],[Total Cost(LKR Million)]]*AHP!$P$4/TOPSIS!$C$4</f>
        <v>2.8829149313867639E-2</v>
      </c>
      <c r="W39">
        <f>Pro_Economic_Table[[#This Row],[Total Carbon (Metric T)]]*AHP!$P$5/TOPSIS!$D$4</f>
        <v>3.1939053959589006E-3</v>
      </c>
      <c r="X39">
        <f>((Pro_Economic_Table[[#This Row],[Weighted Energy]]-TOPSIS!$B$5)^2+(Pro_Economic_Table[[#This Row],[Weighted Cost]]-TOPSIS!$C$5)^2+(Pro_Economic_Table[[#This Row],[Weighted Co2]]-TOPSIS!$D$5)^2)^0.5</f>
        <v>7.7928209217532159E-4</v>
      </c>
      <c r="Y39">
        <f>((Pro_Economic_Table[[#This Row],[Weighted Energy]]-TOPSIS!$B$6)^2+(Pro_Economic_Table[[#This Row],[Weighted Cost]]-TOPSIS!$C$6)^2+(Pro_Economic_Table[[#This Row],[Weighted Co2]]-TOPSIS!$D$6)^2)^0.5</f>
        <v>6.0478394682978113E-3</v>
      </c>
      <c r="Z39">
        <f>Pro_Economic_Table[[#This Row],[S- Worst-Euclidean Distance]]/(Pro_Economic_Table[[#This Row],[S+ Best-Euclidean Distance]]+Pro_Economic_Table[[#This Row],[S- Worst-Euclidean Distance]])</f>
        <v>0.88585495581518314</v>
      </c>
      <c r="AA39">
        <v>38</v>
      </c>
    </row>
    <row r="40" spans="1:27" x14ac:dyDescent="0.3">
      <c r="A40">
        <v>28</v>
      </c>
      <c r="B40" t="s">
        <v>139</v>
      </c>
      <c r="C40" t="s">
        <v>147</v>
      </c>
      <c r="D40" t="s">
        <v>280</v>
      </c>
      <c r="E40" t="s">
        <v>280</v>
      </c>
      <c r="F40" t="s">
        <v>154</v>
      </c>
      <c r="G40" t="s">
        <v>219</v>
      </c>
      <c r="H40">
        <v>392.62092355487738</v>
      </c>
      <c r="I40">
        <v>56</v>
      </c>
      <c r="J40">
        <v>1382143.4165895001</v>
      </c>
      <c r="K40">
        <v>59716.414199999999</v>
      </c>
      <c r="L40">
        <v>248785814.98611</v>
      </c>
      <c r="M40">
        <v>6736669.9227272719</v>
      </c>
      <c r="N40">
        <v>2073215124.8842499</v>
      </c>
      <c r="O40">
        <v>104384000</v>
      </c>
      <c r="P40">
        <v>30.378051499999998</v>
      </c>
      <c r="Q40">
        <v>20663.044078013027</v>
      </c>
      <c r="R40">
        <v>248845531.40031001</v>
      </c>
      <c r="S40">
        <v>2184.3357948069774</v>
      </c>
      <c r="T40">
        <v>20693.422129513026</v>
      </c>
      <c r="U40">
        <f>Pro_Economic_Table[[#This Row],[Total Energy(MJ)]]*AHP!$P$3/TOPSIS!$B$4</f>
        <v>7.4381913480998062E-3</v>
      </c>
      <c r="V40">
        <f>Pro_Economic_Table[[#This Row],[Total Cost(LKR Million)]]*AHP!$P$4/TOPSIS!$C$4</f>
        <v>2.8831385308563776E-2</v>
      </c>
      <c r="W40">
        <f>Pro_Economic_Table[[#This Row],[Total Carbon (Metric T)]]*AHP!$P$5/TOPSIS!$D$4</f>
        <v>3.1949417357652588E-3</v>
      </c>
      <c r="X40">
        <f>((Pro_Economic_Table[[#This Row],[Weighted Energy]]-TOPSIS!$B$5)^2+(Pro_Economic_Table[[#This Row],[Weighted Cost]]-TOPSIS!$C$5)^2+(Pro_Economic_Table[[#This Row],[Weighted Co2]]-TOPSIS!$D$5)^2)^0.5</f>
        <v>7.8209154637136011E-4</v>
      </c>
      <c r="Y40">
        <f>((Pro_Economic_Table[[#This Row],[Weighted Energy]]-TOPSIS!$B$6)^2+(Pro_Economic_Table[[#This Row],[Weighted Cost]]-TOPSIS!$C$6)^2+(Pro_Economic_Table[[#This Row],[Weighted Co2]]-TOPSIS!$D$6)^2)^0.5</f>
        <v>6.044982176441803E-3</v>
      </c>
      <c r="Z40">
        <f>Pro_Economic_Table[[#This Row],[S- Worst-Euclidean Distance]]/(Pro_Economic_Table[[#This Row],[S+ Best-Euclidean Distance]]+Pro_Economic_Table[[#This Row],[S- Worst-Euclidean Distance]])</f>
        <v>0.88544263939058632</v>
      </c>
      <c r="AA40">
        <v>39</v>
      </c>
    </row>
    <row r="41" spans="1:27" x14ac:dyDescent="0.3">
      <c r="A41">
        <v>30</v>
      </c>
      <c r="B41" t="s">
        <v>139</v>
      </c>
      <c r="C41" t="s">
        <v>147</v>
      </c>
      <c r="D41" t="s">
        <v>280</v>
      </c>
      <c r="E41" t="s">
        <v>280</v>
      </c>
      <c r="F41" t="s">
        <v>154</v>
      </c>
      <c r="G41" t="s">
        <v>218</v>
      </c>
      <c r="H41">
        <v>392.62092355487738</v>
      </c>
      <c r="I41">
        <v>28</v>
      </c>
      <c r="J41">
        <v>1382143.4165895001</v>
      </c>
      <c r="K41">
        <v>59716.414199999999</v>
      </c>
      <c r="L41">
        <v>248785814.98611</v>
      </c>
      <c r="M41">
        <v>6736669.9227272719</v>
      </c>
      <c r="N41">
        <v>2073215124.8842499</v>
      </c>
      <c r="O41">
        <v>104893600</v>
      </c>
      <c r="P41">
        <v>30.378051499999998</v>
      </c>
      <c r="Q41">
        <v>20663.044078013027</v>
      </c>
      <c r="R41">
        <v>248845531.40031001</v>
      </c>
      <c r="S41">
        <v>2184.8453948069773</v>
      </c>
      <c r="T41">
        <v>20693.422129513026</v>
      </c>
      <c r="U41">
        <f>Pro_Economic_Table[[#This Row],[Total Energy(MJ)]]*AHP!$P$3/TOPSIS!$B$4</f>
        <v>7.4381913480998062E-3</v>
      </c>
      <c r="V41">
        <f>Pro_Economic_Table[[#This Row],[Total Cost(LKR Million)]]*AHP!$P$4/TOPSIS!$C$4</f>
        <v>2.8838111597620692E-2</v>
      </c>
      <c r="W41">
        <f>Pro_Economic_Table[[#This Row],[Total Carbon (Metric T)]]*AHP!$P$5/TOPSIS!$D$4</f>
        <v>3.1949417357652588E-3</v>
      </c>
      <c r="X41">
        <f>((Pro_Economic_Table[[#This Row],[Weighted Energy]]-TOPSIS!$B$5)^2+(Pro_Economic_Table[[#This Row],[Weighted Cost]]-TOPSIS!$C$5)^2+(Pro_Economic_Table[[#This Row],[Weighted Co2]]-TOPSIS!$D$5)^2)^0.5</f>
        <v>7.8861501866465109E-4</v>
      </c>
      <c r="Y41">
        <f>((Pro_Economic_Table[[#This Row],[Weighted Energy]]-TOPSIS!$B$6)^2+(Pro_Economic_Table[[#This Row],[Weighted Cost]]-TOPSIS!$C$6)^2+(Pro_Economic_Table[[#This Row],[Weighted Co2]]-TOPSIS!$D$6)^2)^0.5</f>
        <v>6.0384998889922064E-3</v>
      </c>
      <c r="Z41">
        <f>Pro_Economic_Table[[#This Row],[S- Worst-Euclidean Distance]]/(Pro_Economic_Table[[#This Row],[S+ Best-Euclidean Distance]]+Pro_Economic_Table[[#This Row],[S- Worst-Euclidean Distance]])</f>
        <v>0.88448780644072789</v>
      </c>
      <c r="AA41">
        <v>40</v>
      </c>
    </row>
    <row r="42" spans="1:27" x14ac:dyDescent="0.3">
      <c r="A42">
        <v>115</v>
      </c>
      <c r="B42" t="s">
        <v>140</v>
      </c>
      <c r="C42" t="s">
        <v>147</v>
      </c>
      <c r="D42" t="s">
        <v>151</v>
      </c>
      <c r="E42" t="s">
        <v>152</v>
      </c>
      <c r="F42" t="s">
        <v>280</v>
      </c>
      <c r="G42" t="s">
        <v>219</v>
      </c>
      <c r="H42">
        <v>378.9348967064974</v>
      </c>
      <c r="I42">
        <v>54</v>
      </c>
      <c r="J42">
        <v>1386162.4740845729</v>
      </c>
      <c r="K42">
        <v>47352.343290909077</v>
      </c>
      <c r="L42">
        <v>249509245.33522311</v>
      </c>
      <c r="M42">
        <v>5926981.0386363622</v>
      </c>
      <c r="N42">
        <v>2079243711.1268592</v>
      </c>
      <c r="O42">
        <v>100656000</v>
      </c>
      <c r="P42">
        <v>24.200065468181812</v>
      </c>
      <c r="Q42">
        <v>20723.128987564363</v>
      </c>
      <c r="R42">
        <v>249556597.678514</v>
      </c>
      <c r="S42">
        <v>2185.8266921654958</v>
      </c>
      <c r="T42">
        <v>20747.329053032547</v>
      </c>
      <c r="U42">
        <f>Pro_Economic_Table[[#This Row],[Total Energy(MJ)]]*AHP!$P$3/TOPSIS!$B$4</f>
        <v>7.459445686117048E-3</v>
      </c>
      <c r="V42">
        <f>Pro_Economic_Table[[#This Row],[Total Cost(LKR Million)]]*AHP!$P$4/TOPSIS!$C$4</f>
        <v>2.8851063892919332E-2</v>
      </c>
      <c r="W42">
        <f>Pro_Economic_Table[[#This Row],[Total Carbon (Metric T)]]*AHP!$P$5/TOPSIS!$D$4</f>
        <v>3.2032646452734735E-3</v>
      </c>
      <c r="X42">
        <f>((Pro_Economic_Table[[#This Row],[Weighted Energy]]-TOPSIS!$B$5)^2+(Pro_Economic_Table[[#This Row],[Weighted Cost]]-TOPSIS!$C$5)^2+(Pro_Economic_Table[[#This Row],[Weighted Co2]]-TOPSIS!$D$5)^2)^0.5</f>
        <v>8.0694006793231442E-4</v>
      </c>
      <c r="Y42">
        <f>((Pro_Economic_Table[[#This Row],[Weighted Energy]]-TOPSIS!$B$6)^2+(Pro_Economic_Table[[#This Row],[Weighted Cost]]-TOPSIS!$C$6)^2+(Pro_Economic_Table[[#This Row],[Weighted Co2]]-TOPSIS!$D$6)^2)^0.5</f>
        <v>6.0199541463113564E-3</v>
      </c>
      <c r="Z42">
        <f>Pro_Economic_Table[[#This Row],[S- Worst-Euclidean Distance]]/(Pro_Economic_Table[[#This Row],[S+ Best-Euclidean Distance]]+Pro_Economic_Table[[#This Row],[S- Worst-Euclidean Distance]])</f>
        <v>0.88179982835405446</v>
      </c>
      <c r="AA42">
        <v>41</v>
      </c>
    </row>
    <row r="43" spans="1:27" x14ac:dyDescent="0.3">
      <c r="A43">
        <v>117</v>
      </c>
      <c r="B43" t="s">
        <v>140</v>
      </c>
      <c r="C43" t="s">
        <v>147</v>
      </c>
      <c r="D43" t="s">
        <v>151</v>
      </c>
      <c r="E43" t="s">
        <v>152</v>
      </c>
      <c r="F43" t="s">
        <v>280</v>
      </c>
      <c r="G43" t="s">
        <v>218</v>
      </c>
      <c r="H43">
        <v>378.9348967064974</v>
      </c>
      <c r="I43">
        <v>27</v>
      </c>
      <c r="J43">
        <v>1386162.4740845729</v>
      </c>
      <c r="K43">
        <v>47352.343290909077</v>
      </c>
      <c r="L43">
        <v>249509245.33522311</v>
      </c>
      <c r="M43">
        <v>5926981.0386363622</v>
      </c>
      <c r="N43">
        <v>2079243711.1268592</v>
      </c>
      <c r="O43">
        <v>101147400</v>
      </c>
      <c r="P43">
        <v>24.200065468181812</v>
      </c>
      <c r="Q43">
        <v>20723.128987564363</v>
      </c>
      <c r="R43">
        <v>249556597.678514</v>
      </c>
      <c r="S43">
        <v>2186.3180921654957</v>
      </c>
      <c r="T43">
        <v>20747.329053032547</v>
      </c>
      <c r="U43">
        <f>Pro_Economic_Table[[#This Row],[Total Energy(MJ)]]*AHP!$P$3/TOPSIS!$B$4</f>
        <v>7.459445686117048E-3</v>
      </c>
      <c r="V43">
        <f>Pro_Economic_Table[[#This Row],[Total Cost(LKR Million)]]*AHP!$P$4/TOPSIS!$C$4</f>
        <v>2.8857549957367067E-2</v>
      </c>
      <c r="W43">
        <f>Pro_Economic_Table[[#This Row],[Total Carbon (Metric T)]]*AHP!$P$5/TOPSIS!$D$4</f>
        <v>3.2032646452734735E-3</v>
      </c>
      <c r="X43">
        <f>((Pro_Economic_Table[[#This Row],[Weighted Energy]]-TOPSIS!$B$5)^2+(Pro_Economic_Table[[#This Row],[Weighted Cost]]-TOPSIS!$C$5)^2+(Pro_Economic_Table[[#This Row],[Weighted Co2]]-TOPSIS!$D$5)^2)^0.5</f>
        <v>8.1319524345994476E-4</v>
      </c>
      <c r="Y43">
        <f>((Pro_Economic_Table[[#This Row],[Weighted Energy]]-TOPSIS!$B$6)^2+(Pro_Economic_Table[[#This Row],[Weighted Cost]]-TOPSIS!$C$6)^2+(Pro_Economic_Table[[#This Row],[Weighted Co2]]-TOPSIS!$D$6)^2)^0.5</f>
        <v>6.0136985694927772E-3</v>
      </c>
      <c r="Z43">
        <f>Pro_Economic_Table[[#This Row],[S- Worst-Euclidean Distance]]/(Pro_Economic_Table[[#This Row],[S+ Best-Euclidean Distance]]+Pro_Economic_Table[[#This Row],[S- Worst-Euclidean Distance]])</f>
        <v>0.88088356641536403</v>
      </c>
      <c r="AA43">
        <v>42</v>
      </c>
    </row>
    <row r="44" spans="1:27" x14ac:dyDescent="0.3">
      <c r="A44">
        <v>133</v>
      </c>
      <c r="B44" t="s">
        <v>140</v>
      </c>
      <c r="C44" t="s">
        <v>147</v>
      </c>
      <c r="D44" t="s">
        <v>280</v>
      </c>
      <c r="E44" t="s">
        <v>152</v>
      </c>
      <c r="F44" t="s">
        <v>280</v>
      </c>
      <c r="G44" t="s">
        <v>219</v>
      </c>
      <c r="H44">
        <v>379.3993590449075</v>
      </c>
      <c r="I44">
        <v>54</v>
      </c>
      <c r="J44">
        <v>1386612.0736281541</v>
      </c>
      <c r="K44">
        <v>47352.343290909077</v>
      </c>
      <c r="L44">
        <v>249590173.25306773</v>
      </c>
      <c r="M44">
        <v>5931586.1136363624</v>
      </c>
      <c r="N44">
        <v>2079918110.4422312</v>
      </c>
      <c r="O44">
        <v>100656000</v>
      </c>
      <c r="P44">
        <v>24.190855318181814</v>
      </c>
      <c r="Q44">
        <v>20729.850500740904</v>
      </c>
      <c r="R44">
        <v>249637525.59635863</v>
      </c>
      <c r="S44">
        <v>2186.5056965558674</v>
      </c>
      <c r="T44">
        <v>20754.041356059086</v>
      </c>
      <c r="U44">
        <f>Pro_Economic_Table[[#This Row],[Total Energy(MJ)]]*AHP!$P$3/TOPSIS!$B$4</f>
        <v>7.4618646861085054E-3</v>
      </c>
      <c r="V44">
        <f>Pro_Economic_Table[[#This Row],[Total Cost(LKR Million)]]*AHP!$P$4/TOPSIS!$C$4</f>
        <v>2.8860026176672382E-2</v>
      </c>
      <c r="W44">
        <f>Pro_Economic_Table[[#This Row],[Total Carbon (Metric T)]]*AHP!$P$5/TOPSIS!$D$4</f>
        <v>3.2043009850798321E-3</v>
      </c>
      <c r="X44">
        <f>((Pro_Economic_Table[[#This Row],[Weighted Energy]]-TOPSIS!$B$5)^2+(Pro_Economic_Table[[#This Row],[Weighted Cost]]-TOPSIS!$C$5)^2+(Pro_Economic_Table[[#This Row],[Weighted Co2]]-TOPSIS!$D$5)^2)^0.5</f>
        <v>8.1627941380302564E-4</v>
      </c>
      <c r="Y44">
        <f>((Pro_Economic_Table[[#This Row],[Weighted Energy]]-TOPSIS!$B$6)^2+(Pro_Economic_Table[[#This Row],[Weighted Cost]]-TOPSIS!$C$6)^2+(Pro_Economic_Table[[#This Row],[Weighted Co2]]-TOPSIS!$D$6)^2)^0.5</f>
        <v>6.0106150549203508E-3</v>
      </c>
      <c r="Z44">
        <f>Pro_Economic_Table[[#This Row],[S- Worst-Euclidean Distance]]/(Pro_Economic_Table[[#This Row],[S+ Best-Euclidean Distance]]+Pro_Economic_Table[[#This Row],[S- Worst-Euclidean Distance]])</f>
        <v>0.8804318101674613</v>
      </c>
      <c r="AA44">
        <v>43</v>
      </c>
    </row>
    <row r="45" spans="1:27" x14ac:dyDescent="0.3">
      <c r="A45">
        <v>135</v>
      </c>
      <c r="B45" t="s">
        <v>140</v>
      </c>
      <c r="C45" t="s">
        <v>147</v>
      </c>
      <c r="D45" t="s">
        <v>280</v>
      </c>
      <c r="E45" t="s">
        <v>152</v>
      </c>
      <c r="F45" t="s">
        <v>280</v>
      </c>
      <c r="G45" t="s">
        <v>218</v>
      </c>
      <c r="H45">
        <v>379.3993590449075</v>
      </c>
      <c r="I45">
        <v>27</v>
      </c>
      <c r="J45">
        <v>1386612.0736281541</v>
      </c>
      <c r="K45">
        <v>47352.343290909077</v>
      </c>
      <c r="L45">
        <v>249590173.25306773</v>
      </c>
      <c r="M45">
        <v>5931586.1136363624</v>
      </c>
      <c r="N45">
        <v>2079918110.4422312</v>
      </c>
      <c r="O45">
        <v>101147400</v>
      </c>
      <c r="P45">
        <v>24.190855318181814</v>
      </c>
      <c r="Q45">
        <v>20729.850500740904</v>
      </c>
      <c r="R45">
        <v>249637525.59635863</v>
      </c>
      <c r="S45">
        <v>2186.9970965558673</v>
      </c>
      <c r="T45">
        <v>20754.041356059086</v>
      </c>
      <c r="U45">
        <f>Pro_Economic_Table[[#This Row],[Total Energy(MJ)]]*AHP!$P$3/TOPSIS!$B$4</f>
        <v>7.4618646861085054E-3</v>
      </c>
      <c r="V45">
        <f>Pro_Economic_Table[[#This Row],[Total Cost(LKR Million)]]*AHP!$P$4/TOPSIS!$C$4</f>
        <v>2.8866512241120121E-2</v>
      </c>
      <c r="W45">
        <f>Pro_Economic_Table[[#This Row],[Total Carbon (Metric T)]]*AHP!$P$5/TOPSIS!$D$4</f>
        <v>3.2043009850798321E-3</v>
      </c>
      <c r="X45">
        <f>((Pro_Economic_Table[[#This Row],[Weighted Energy]]-TOPSIS!$B$5)^2+(Pro_Economic_Table[[#This Row],[Weighted Cost]]-TOPSIS!$C$5)^2+(Pro_Economic_Table[[#This Row],[Weighted Co2]]-TOPSIS!$D$5)^2)^0.5</f>
        <v>8.2253423761563256E-4</v>
      </c>
      <c r="Y45">
        <f>((Pro_Economic_Table[[#This Row],[Weighted Energy]]-TOPSIS!$B$6)^2+(Pro_Economic_Table[[#This Row],[Weighted Cost]]-TOPSIS!$C$6)^2+(Pro_Economic_Table[[#This Row],[Weighted Co2]]-TOPSIS!$D$6)^2)^0.5</f>
        <v>6.0043594295614375E-3</v>
      </c>
      <c r="Z45">
        <f>Pro_Economic_Table[[#This Row],[S- Worst-Euclidean Distance]]/(Pro_Economic_Table[[#This Row],[S+ Best-Euclidean Distance]]+Pro_Economic_Table[[#This Row],[S- Worst-Euclidean Distance]])</f>
        <v>0.87951559263764667</v>
      </c>
      <c r="AA45">
        <v>44</v>
      </c>
    </row>
    <row r="46" spans="1:27" x14ac:dyDescent="0.3">
      <c r="A46">
        <v>11</v>
      </c>
      <c r="B46" t="s">
        <v>139</v>
      </c>
      <c r="C46" t="s">
        <v>147</v>
      </c>
      <c r="D46" t="s">
        <v>151</v>
      </c>
      <c r="E46" t="s">
        <v>280</v>
      </c>
      <c r="F46" t="s">
        <v>154</v>
      </c>
      <c r="G46" t="s">
        <v>220</v>
      </c>
      <c r="H46">
        <v>392.15646121646745</v>
      </c>
      <c r="I46">
        <v>28</v>
      </c>
      <c r="J46">
        <v>1381693.8170459191</v>
      </c>
      <c r="K46">
        <v>59716.414199999999</v>
      </c>
      <c r="L46">
        <v>248704887.06826544</v>
      </c>
      <c r="M46">
        <v>6732064.8477272717</v>
      </c>
      <c r="N46">
        <v>2072540725.5688784</v>
      </c>
      <c r="O46">
        <v>109200000</v>
      </c>
      <c r="P46">
        <v>30.387261649999996</v>
      </c>
      <c r="Q46">
        <v>20656.322564836486</v>
      </c>
      <c r="R46">
        <v>248764603.48246545</v>
      </c>
      <c r="S46">
        <v>2188.4727904166061</v>
      </c>
      <c r="T46">
        <v>20686.709826486487</v>
      </c>
      <c r="U46">
        <f>Pro_Economic_Table[[#This Row],[Total Energy(MJ)]]*AHP!$P$3/TOPSIS!$B$4</f>
        <v>7.4357723481083505E-3</v>
      </c>
      <c r="V46">
        <f>Pro_Economic_Table[[#This Row],[Total Cost(LKR Million)]]*AHP!$P$4/TOPSIS!$C$4</f>
        <v>2.8885990152161818E-2</v>
      </c>
      <c r="W46">
        <f>Pro_Economic_Table[[#This Row],[Total Carbon (Metric T)]]*AHP!$P$5/TOPSIS!$D$4</f>
        <v>3.1939053959589006E-3</v>
      </c>
      <c r="X46">
        <f>((Pro_Economic_Table[[#This Row],[Weighted Energy]]-TOPSIS!$B$5)^2+(Pro_Economic_Table[[#This Row],[Weighted Cost]]-TOPSIS!$C$5)^2+(Pro_Economic_Table[[#This Row],[Weighted Co2]]-TOPSIS!$D$5)^2)^0.5</f>
        <v>8.3454368602035043E-4</v>
      </c>
      <c r="Y46">
        <f>((Pro_Economic_Table[[#This Row],[Weighted Energy]]-TOPSIS!$B$6)^2+(Pro_Economic_Table[[#This Row],[Weighted Cost]]-TOPSIS!$C$6)^2+(Pro_Economic_Table[[#This Row],[Weighted Co2]]-TOPSIS!$D$6)^2)^0.5</f>
        <v>5.9930824166688056E-3</v>
      </c>
      <c r="Z46">
        <f>Pro_Economic_Table[[#This Row],[S- Worst-Euclidean Distance]]/(Pro_Economic_Table[[#This Row],[S+ Best-Euclidean Distance]]+Pro_Economic_Table[[#This Row],[S- Worst-Euclidean Distance]])</f>
        <v>0.87776956829963881</v>
      </c>
      <c r="AA46">
        <v>45</v>
      </c>
    </row>
    <row r="47" spans="1:27" x14ac:dyDescent="0.3">
      <c r="A47">
        <v>29</v>
      </c>
      <c r="B47" t="s">
        <v>139</v>
      </c>
      <c r="C47" t="s">
        <v>147</v>
      </c>
      <c r="D47" t="s">
        <v>280</v>
      </c>
      <c r="E47" t="s">
        <v>280</v>
      </c>
      <c r="F47" t="s">
        <v>154</v>
      </c>
      <c r="G47" t="s">
        <v>220</v>
      </c>
      <c r="H47">
        <v>392.62092355487738</v>
      </c>
      <c r="I47">
        <v>28</v>
      </c>
      <c r="J47">
        <v>1382143.4165895001</v>
      </c>
      <c r="K47">
        <v>59716.414199999999</v>
      </c>
      <c r="L47">
        <v>248785814.98611</v>
      </c>
      <c r="M47">
        <v>6736669.9227272719</v>
      </c>
      <c r="N47">
        <v>2073215124.8842499</v>
      </c>
      <c r="O47">
        <v>109200000</v>
      </c>
      <c r="P47">
        <v>30.378051499999998</v>
      </c>
      <c r="Q47">
        <v>20663.044078013027</v>
      </c>
      <c r="R47">
        <v>248845531.40031001</v>
      </c>
      <c r="S47">
        <v>2189.1517948069773</v>
      </c>
      <c r="T47">
        <v>20693.422129513026</v>
      </c>
      <c r="U47">
        <f>Pro_Economic_Table[[#This Row],[Total Energy(MJ)]]*AHP!$P$3/TOPSIS!$B$4</f>
        <v>7.4381913480998062E-3</v>
      </c>
      <c r="V47">
        <f>Pro_Economic_Table[[#This Row],[Total Cost(LKR Million)]]*AHP!$P$4/TOPSIS!$C$4</f>
        <v>2.8894952435914861E-2</v>
      </c>
      <c r="W47">
        <f>Pro_Economic_Table[[#This Row],[Total Carbon (Metric T)]]*AHP!$P$5/TOPSIS!$D$4</f>
        <v>3.1949417357652588E-3</v>
      </c>
      <c r="X47">
        <f>((Pro_Economic_Table[[#This Row],[Weighted Energy]]-TOPSIS!$B$5)^2+(Pro_Economic_Table[[#This Row],[Weighted Cost]]-TOPSIS!$C$5)^2+(Pro_Economic_Table[[#This Row],[Weighted Co2]]-TOPSIS!$D$5)^2)^0.5</f>
        <v>8.4386911295403232E-4</v>
      </c>
      <c r="Y47">
        <f>((Pro_Economic_Table[[#This Row],[Weighted Energy]]-TOPSIS!$B$6)^2+(Pro_Economic_Table[[#This Row],[Weighted Cost]]-TOPSIS!$C$6)^2+(Pro_Economic_Table[[#This Row],[Weighted Co2]]-TOPSIS!$D$6)^2)^0.5</f>
        <v>5.9837425057806572E-3</v>
      </c>
      <c r="Z47">
        <f>Pro_Economic_Table[[#This Row],[S- Worst-Euclidean Distance]]/(Pro_Economic_Table[[#This Row],[S+ Best-Euclidean Distance]]+Pro_Economic_Table[[#This Row],[S- Worst-Euclidean Distance]])</f>
        <v>0.87640346872711838</v>
      </c>
      <c r="AA47">
        <v>46</v>
      </c>
    </row>
    <row r="48" spans="1:27" x14ac:dyDescent="0.3">
      <c r="A48">
        <v>116</v>
      </c>
      <c r="B48" t="s">
        <v>140</v>
      </c>
      <c r="C48" t="s">
        <v>147</v>
      </c>
      <c r="D48" t="s">
        <v>151</v>
      </c>
      <c r="E48" t="s">
        <v>152</v>
      </c>
      <c r="F48" t="s">
        <v>280</v>
      </c>
      <c r="G48" t="s">
        <v>220</v>
      </c>
      <c r="H48">
        <v>378.9348967064974</v>
      </c>
      <c r="I48">
        <v>27</v>
      </c>
      <c r="J48">
        <v>1386162.4740845729</v>
      </c>
      <c r="K48">
        <v>47352.343290909077</v>
      </c>
      <c r="L48">
        <v>249509245.33522311</v>
      </c>
      <c r="M48">
        <v>5926981.0386363622</v>
      </c>
      <c r="N48">
        <v>2079243711.1268592</v>
      </c>
      <c r="O48">
        <v>105300000</v>
      </c>
      <c r="P48">
        <v>24.200065468181812</v>
      </c>
      <c r="Q48">
        <v>20723.128987564363</v>
      </c>
      <c r="R48">
        <v>249556597.678514</v>
      </c>
      <c r="S48">
        <v>2190.4706921654961</v>
      </c>
      <c r="T48">
        <v>20747.329053032547</v>
      </c>
      <c r="U48">
        <f>Pro_Economic_Table[[#This Row],[Total Energy(MJ)]]*AHP!$P$3/TOPSIS!$B$4</f>
        <v>7.459445686117048E-3</v>
      </c>
      <c r="V48">
        <f>Pro_Economic_Table[[#This Row],[Total Cost(LKR Million)]]*AHP!$P$4/TOPSIS!$C$4</f>
        <v>2.8912360765722168E-2</v>
      </c>
      <c r="W48">
        <f>Pro_Economic_Table[[#This Row],[Total Carbon (Metric T)]]*AHP!$P$5/TOPSIS!$D$4</f>
        <v>3.2032646452734735E-3</v>
      </c>
      <c r="X48">
        <f>((Pro_Economic_Table[[#This Row],[Weighted Energy]]-TOPSIS!$B$5)^2+(Pro_Economic_Table[[#This Row],[Weighted Cost]]-TOPSIS!$C$5)^2+(Pro_Economic_Table[[#This Row],[Weighted Co2]]-TOPSIS!$D$5)^2)^0.5</f>
        <v>8.6619054095552904E-4</v>
      </c>
      <c r="Y48">
        <f>((Pro_Economic_Table[[#This Row],[Weighted Energy]]-TOPSIS!$B$6)^2+(Pro_Economic_Table[[#This Row],[Weighted Cost]]-TOPSIS!$C$6)^2+(Pro_Economic_Table[[#This Row],[Weighted Co2]]-TOPSIS!$D$6)^2)^0.5</f>
        <v>5.9608551815427124E-3</v>
      </c>
      <c r="Z48">
        <f>Pro_Economic_Table[[#This Row],[S- Worst-Euclidean Distance]]/(Pro_Economic_Table[[#This Row],[S+ Best-Euclidean Distance]]+Pro_Economic_Table[[#This Row],[S- Worst-Euclidean Distance]])</f>
        <v>0.87312366488171678</v>
      </c>
      <c r="AA48">
        <v>47</v>
      </c>
    </row>
    <row r="49" spans="1:27" x14ac:dyDescent="0.3">
      <c r="A49">
        <v>134</v>
      </c>
      <c r="B49" t="s">
        <v>140</v>
      </c>
      <c r="C49" t="s">
        <v>147</v>
      </c>
      <c r="D49" t="s">
        <v>280</v>
      </c>
      <c r="E49" t="s">
        <v>152</v>
      </c>
      <c r="F49" t="s">
        <v>280</v>
      </c>
      <c r="G49" t="s">
        <v>220</v>
      </c>
      <c r="H49">
        <v>379.3993590449075</v>
      </c>
      <c r="I49">
        <v>27</v>
      </c>
      <c r="J49">
        <v>1386612.0736281541</v>
      </c>
      <c r="K49">
        <v>47352.343290909077</v>
      </c>
      <c r="L49">
        <v>249590173.25306773</v>
      </c>
      <c r="M49">
        <v>5931586.1136363624</v>
      </c>
      <c r="N49">
        <v>2079918110.4422312</v>
      </c>
      <c r="O49">
        <v>105300000</v>
      </c>
      <c r="P49">
        <v>24.190855318181814</v>
      </c>
      <c r="Q49">
        <v>20729.850500740904</v>
      </c>
      <c r="R49">
        <v>249637525.59635863</v>
      </c>
      <c r="S49">
        <v>2191.1496965558672</v>
      </c>
      <c r="T49">
        <v>20754.041356059086</v>
      </c>
      <c r="U49">
        <f>Pro_Economic_Table[[#This Row],[Total Energy(MJ)]]*AHP!$P$3/TOPSIS!$B$4</f>
        <v>7.4618646861085054E-3</v>
      </c>
      <c r="V49">
        <f>Pro_Economic_Table[[#This Row],[Total Cost(LKR Million)]]*AHP!$P$4/TOPSIS!$C$4</f>
        <v>2.8921323049475218E-2</v>
      </c>
      <c r="W49">
        <f>Pro_Economic_Table[[#This Row],[Total Carbon (Metric T)]]*AHP!$P$5/TOPSIS!$D$4</f>
        <v>3.2043009850798321E-3</v>
      </c>
      <c r="X49">
        <f>((Pro_Economic_Table[[#This Row],[Weighted Energy]]-TOPSIS!$B$5)^2+(Pro_Economic_Table[[#This Row],[Weighted Cost]]-TOPSIS!$C$5)^2+(Pro_Economic_Table[[#This Row],[Weighted Co2]]-TOPSIS!$D$5)^2)^0.5</f>
        <v>8.7552531736055607E-4</v>
      </c>
      <c r="Y49">
        <f>((Pro_Economic_Table[[#This Row],[Weighted Energy]]-TOPSIS!$B$6)^2+(Pro_Economic_Table[[#This Row],[Weighted Cost]]-TOPSIS!$C$6)^2+(Pro_Economic_Table[[#This Row],[Weighted Co2]]-TOPSIS!$D$6)^2)^0.5</f>
        <v>5.9515156582170695E-3</v>
      </c>
      <c r="Z49">
        <f>Pro_Economic_Table[[#This Row],[S- Worst-Euclidean Distance]]/(Pro_Economic_Table[[#This Row],[S+ Best-Euclidean Distance]]+Pro_Economic_Table[[#This Row],[S- Worst-Euclidean Distance]])</f>
        <v>0.87175625274660395</v>
      </c>
      <c r="AA49">
        <v>48</v>
      </c>
    </row>
    <row r="50" spans="1:27" x14ac:dyDescent="0.3">
      <c r="A50">
        <v>220</v>
      </c>
      <c r="B50" t="s">
        <v>141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378.86695776343475</v>
      </c>
      <c r="I50">
        <v>54</v>
      </c>
      <c r="J50">
        <v>1390952.4122071636</v>
      </c>
      <c r="K50">
        <v>42357.290336363629</v>
      </c>
      <c r="L50">
        <v>250371434.19728944</v>
      </c>
      <c r="M50">
        <v>5692909.2613636348</v>
      </c>
      <c r="N50">
        <v>2086428618.3107452</v>
      </c>
      <c r="O50">
        <v>100656000</v>
      </c>
      <c r="P50">
        <v>22.474970877272725</v>
      </c>
      <c r="Q50">
        <v>20794.738562497096</v>
      </c>
      <c r="R50">
        <v>250413791.48762581</v>
      </c>
      <c r="S50">
        <v>2192.7775275721092</v>
      </c>
      <c r="T50">
        <v>20817.213533374368</v>
      </c>
      <c r="U50">
        <f>Pro_Economic_Table[[#This Row],[Total Energy(MJ)]]*AHP!$P$3/TOPSIS!$B$4</f>
        <v>7.4850678925464783E-3</v>
      </c>
      <c r="V50">
        <f>Pro_Economic_Table[[#This Row],[Total Cost(LKR Million)]]*AHP!$P$4/TOPSIS!$C$4</f>
        <v>2.8942809042314815E-2</v>
      </c>
      <c r="W50">
        <f>Pro_Economic_Table[[#This Row],[Total Carbon (Metric T)]]*AHP!$P$5/TOPSIS!$D$4</f>
        <v>3.2140543948629297E-3</v>
      </c>
      <c r="X50">
        <f>((Pro_Economic_Table[[#This Row],[Weighted Energy]]-TOPSIS!$B$5)^2+(Pro_Economic_Table[[#This Row],[Weighted Cost]]-TOPSIS!$C$5)^2+(Pro_Economic_Table[[#This Row],[Weighted Co2]]-TOPSIS!$D$5)^2)^0.5</f>
        <v>9.027768797492513E-4</v>
      </c>
      <c r="Y50">
        <f>((Pro_Economic_Table[[#This Row],[Weighted Energy]]-TOPSIS!$B$6)^2+(Pro_Economic_Table[[#This Row],[Weighted Cost]]-TOPSIS!$C$6)^2+(Pro_Economic_Table[[#This Row],[Weighted Co2]]-TOPSIS!$D$6)^2)^0.5</f>
        <v>5.9241248540105301E-3</v>
      </c>
      <c r="Z50">
        <f>Pro_Economic_Table[[#This Row],[S- Worst-Euclidean Distance]]/(Pro_Economic_Table[[#This Row],[S+ Best-Euclidean Distance]]+Pro_Economic_Table[[#This Row],[S- Worst-Euclidean Distance]])</f>
        <v>0.86776184644859911</v>
      </c>
      <c r="AA50">
        <v>49</v>
      </c>
    </row>
    <row r="51" spans="1:27" x14ac:dyDescent="0.3">
      <c r="A51">
        <v>222</v>
      </c>
      <c r="B51" t="s">
        <v>141</v>
      </c>
      <c r="C51" t="s">
        <v>147</v>
      </c>
      <c r="D51" t="s">
        <v>151</v>
      </c>
      <c r="E51" t="s">
        <v>152</v>
      </c>
      <c r="F51" t="s">
        <v>155</v>
      </c>
      <c r="G51" t="s">
        <v>218</v>
      </c>
      <c r="H51">
        <v>378.86695776343475</v>
      </c>
      <c r="I51">
        <v>27</v>
      </c>
      <c r="J51">
        <v>1390952.4122071636</v>
      </c>
      <c r="K51">
        <v>42357.290336363629</v>
      </c>
      <c r="L51">
        <v>250371434.19728944</v>
      </c>
      <c r="M51">
        <v>5692909.2613636348</v>
      </c>
      <c r="N51">
        <v>2086428618.3107452</v>
      </c>
      <c r="O51">
        <v>101147400</v>
      </c>
      <c r="P51">
        <v>22.474970877272725</v>
      </c>
      <c r="Q51">
        <v>20794.738562497096</v>
      </c>
      <c r="R51">
        <v>250413791.48762581</v>
      </c>
      <c r="S51">
        <v>2193.2689275721091</v>
      </c>
      <c r="T51">
        <v>20817.213533374368</v>
      </c>
      <c r="U51">
        <f>Pro_Economic_Table[[#This Row],[Total Energy(MJ)]]*AHP!$P$3/TOPSIS!$B$4</f>
        <v>7.4850678925464783E-3</v>
      </c>
      <c r="V51">
        <f>Pro_Economic_Table[[#This Row],[Total Cost(LKR Million)]]*AHP!$P$4/TOPSIS!$C$4</f>
        <v>2.8949295106762557E-2</v>
      </c>
      <c r="W51">
        <f>Pro_Economic_Table[[#This Row],[Total Carbon (Metric T)]]*AHP!$P$5/TOPSIS!$D$4</f>
        <v>3.2140543948629297E-3</v>
      </c>
      <c r="X51">
        <f>((Pro_Economic_Table[[#This Row],[Weighted Energy]]-TOPSIS!$B$5)^2+(Pro_Economic_Table[[#This Row],[Weighted Cost]]-TOPSIS!$C$5)^2+(Pro_Economic_Table[[#This Row],[Weighted Co2]]-TOPSIS!$D$5)^2)^0.5</f>
        <v>9.0902720270879102E-4</v>
      </c>
      <c r="Y51">
        <f>((Pro_Economic_Table[[#This Row],[Weighted Energy]]-TOPSIS!$B$6)^2+(Pro_Economic_Table[[#This Row],[Weighted Cost]]-TOPSIS!$C$6)^2+(Pro_Economic_Table[[#This Row],[Weighted Co2]]-TOPSIS!$D$6)^2)^0.5</f>
        <v>5.9178685332505381E-3</v>
      </c>
      <c r="Z51">
        <f>Pro_Economic_Table[[#This Row],[S- Worst-Euclidean Distance]]/(Pro_Economic_Table[[#This Row],[S+ Best-Euclidean Distance]]+Pro_Economic_Table[[#This Row],[S- Worst-Euclidean Distance]])</f>
        <v>0.8668461863390311</v>
      </c>
      <c r="AA51">
        <v>50</v>
      </c>
    </row>
    <row r="52" spans="1:27" x14ac:dyDescent="0.3">
      <c r="A52">
        <v>238</v>
      </c>
      <c r="B52" t="s">
        <v>141</v>
      </c>
      <c r="C52" t="s">
        <v>147</v>
      </c>
      <c r="D52" t="s">
        <v>280</v>
      </c>
      <c r="E52" t="s">
        <v>152</v>
      </c>
      <c r="F52" t="s">
        <v>155</v>
      </c>
      <c r="G52" t="s">
        <v>219</v>
      </c>
      <c r="H52">
        <v>379.33142010184469</v>
      </c>
      <c r="I52">
        <v>54</v>
      </c>
      <c r="J52">
        <v>1391402.0117507444</v>
      </c>
      <c r="K52">
        <v>42357.290336363629</v>
      </c>
      <c r="L52">
        <v>250452362.11513397</v>
      </c>
      <c r="M52">
        <v>5697514.336363635</v>
      </c>
      <c r="N52">
        <v>2087103017.6261165</v>
      </c>
      <c r="O52">
        <v>100656000</v>
      </c>
      <c r="P52">
        <v>22.465760727272727</v>
      </c>
      <c r="Q52">
        <v>20801.460075673625</v>
      </c>
      <c r="R52">
        <v>250494719.40547034</v>
      </c>
      <c r="S52">
        <v>2193.4565319624799</v>
      </c>
      <c r="T52">
        <v>20823.925836400897</v>
      </c>
      <c r="U52">
        <f>Pro_Economic_Table[[#This Row],[Total Energy(MJ)]]*AHP!$P$3/TOPSIS!$B$4</f>
        <v>7.4874868925379331E-3</v>
      </c>
      <c r="V52">
        <f>Pro_Economic_Table[[#This Row],[Total Cost(LKR Million)]]*AHP!$P$4/TOPSIS!$C$4</f>
        <v>2.8951771326067858E-2</v>
      </c>
      <c r="W52">
        <f>Pro_Economic_Table[[#This Row],[Total Carbon (Metric T)]]*AHP!$P$5/TOPSIS!$D$4</f>
        <v>3.2150907346692862E-3</v>
      </c>
      <c r="X52">
        <f>((Pro_Economic_Table[[#This Row],[Weighted Energy]]-TOPSIS!$B$5)^2+(Pro_Economic_Table[[#This Row],[Weighted Cost]]-TOPSIS!$C$5)^2+(Pro_Economic_Table[[#This Row],[Weighted Co2]]-TOPSIS!$D$5)^2)^0.5</f>
        <v>9.1211661470765254E-4</v>
      </c>
      <c r="Y52">
        <f>((Pro_Economic_Table[[#This Row],[Weighted Energy]]-TOPSIS!$B$6)^2+(Pro_Economic_Table[[#This Row],[Weighted Cost]]-TOPSIS!$C$6)^2+(Pro_Economic_Table[[#This Row],[Weighted Co2]]-TOPSIS!$D$6)^2)^0.5</f>
        <v>5.9147858386167469E-3</v>
      </c>
      <c r="Z52">
        <f>Pro_Economic_Table[[#This Row],[S- Worst-Euclidean Distance]]/(Pro_Economic_Table[[#This Row],[S+ Best-Euclidean Distance]]+Pro_Economic_Table[[#This Row],[S- Worst-Euclidean Distance]])</f>
        <v>0.86639378240075882</v>
      </c>
      <c r="AA52">
        <v>51</v>
      </c>
    </row>
    <row r="53" spans="1:27" x14ac:dyDescent="0.3">
      <c r="A53">
        <v>121</v>
      </c>
      <c r="B53" t="s">
        <v>140</v>
      </c>
      <c r="C53" t="s">
        <v>147</v>
      </c>
      <c r="D53" t="s">
        <v>151</v>
      </c>
      <c r="E53" t="s">
        <v>280</v>
      </c>
      <c r="F53" t="s">
        <v>155</v>
      </c>
      <c r="G53" t="s">
        <v>219</v>
      </c>
      <c r="H53">
        <v>393.0503357460251</v>
      </c>
      <c r="I53">
        <v>56</v>
      </c>
      <c r="J53">
        <v>1388494.3451619574</v>
      </c>
      <c r="K53">
        <v>56904.773972727271</v>
      </c>
      <c r="L53">
        <v>249928982.12915236</v>
      </c>
      <c r="M53">
        <v>7122399.5068181809</v>
      </c>
      <c r="N53">
        <v>2082741517.7429361</v>
      </c>
      <c r="O53">
        <v>104384000</v>
      </c>
      <c r="P53">
        <v>30.477377059090909</v>
      </c>
      <c r="Q53">
        <v>20757.990460171262</v>
      </c>
      <c r="R53">
        <v>249985886.90312508</v>
      </c>
      <c r="S53">
        <v>2194.2479172497542</v>
      </c>
      <c r="T53">
        <v>20788.467837230353</v>
      </c>
      <c r="U53">
        <f>Pro_Economic_Table[[#This Row],[Total Energy(MJ)]]*AHP!$P$3/TOPSIS!$B$4</f>
        <v>7.4722774833302268E-3</v>
      </c>
      <c r="V53">
        <f>Pro_Economic_Table[[#This Row],[Total Cost(LKR Million)]]*AHP!$P$4/TOPSIS!$C$4</f>
        <v>2.8962216942625154E-2</v>
      </c>
      <c r="W53">
        <f>Pro_Economic_Table[[#This Row],[Total Carbon (Metric T)]]*AHP!$P$5/TOPSIS!$D$4</f>
        <v>3.2096162297416977E-3</v>
      </c>
      <c r="X53">
        <f>((Pro_Economic_Table[[#This Row],[Weighted Energy]]-TOPSIS!$B$5)^2+(Pro_Economic_Table[[#This Row],[Weighted Cost]]-TOPSIS!$C$5)^2+(Pro_Economic_Table[[#This Row],[Weighted Co2]]-TOPSIS!$D$5)^2)^0.5</f>
        <v>9.1803537462536555E-4</v>
      </c>
      <c r="Y53">
        <f>((Pro_Economic_Table[[#This Row],[Weighted Energy]]-TOPSIS!$B$6)^2+(Pro_Economic_Table[[#This Row],[Weighted Cost]]-TOPSIS!$C$6)^2+(Pro_Economic_Table[[#This Row],[Weighted Co2]]-TOPSIS!$D$6)^2)^0.5</f>
        <v>5.9089919095727502E-3</v>
      </c>
      <c r="Z53">
        <f>Pro_Economic_Table[[#This Row],[S- Worst-Euclidean Distance]]/(Pro_Economic_Table[[#This Row],[S+ Best-Euclidean Distance]]+Pro_Economic_Table[[#This Row],[S- Worst-Euclidean Distance]])</f>
        <v>0.86552926531431085</v>
      </c>
      <c r="AA53">
        <v>52</v>
      </c>
    </row>
    <row r="54" spans="1:27" x14ac:dyDescent="0.3">
      <c r="A54">
        <v>240</v>
      </c>
      <c r="B54" t="s">
        <v>141</v>
      </c>
      <c r="C54" t="s">
        <v>147</v>
      </c>
      <c r="D54" t="s">
        <v>280</v>
      </c>
      <c r="E54" t="s">
        <v>152</v>
      </c>
      <c r="F54" t="s">
        <v>155</v>
      </c>
      <c r="G54" t="s">
        <v>218</v>
      </c>
      <c r="H54">
        <v>379.33142010184469</v>
      </c>
      <c r="I54">
        <v>27</v>
      </c>
      <c r="J54">
        <v>1391402.0117507444</v>
      </c>
      <c r="K54">
        <v>42357.290336363629</v>
      </c>
      <c r="L54">
        <v>250452362.11513397</v>
      </c>
      <c r="M54">
        <v>5697514.336363635</v>
      </c>
      <c r="N54">
        <v>2087103017.6261165</v>
      </c>
      <c r="O54">
        <v>101147400</v>
      </c>
      <c r="P54">
        <v>22.465760727272727</v>
      </c>
      <c r="Q54">
        <v>20801.460075673625</v>
      </c>
      <c r="R54">
        <v>250494719.40547034</v>
      </c>
      <c r="S54">
        <v>2193.9479319624802</v>
      </c>
      <c r="T54">
        <v>20823.925836400897</v>
      </c>
      <c r="U54">
        <f>Pro_Economic_Table[[#This Row],[Total Energy(MJ)]]*AHP!$P$3/TOPSIS!$B$4</f>
        <v>7.4874868925379331E-3</v>
      </c>
      <c r="V54">
        <f>Pro_Economic_Table[[#This Row],[Total Cost(LKR Million)]]*AHP!$P$4/TOPSIS!$C$4</f>
        <v>2.8958257390515604E-2</v>
      </c>
      <c r="W54">
        <f>Pro_Economic_Table[[#This Row],[Total Carbon (Metric T)]]*AHP!$P$5/TOPSIS!$D$4</f>
        <v>3.2150907346692862E-3</v>
      </c>
      <c r="X54">
        <f>((Pro_Economic_Table[[#This Row],[Weighted Energy]]-TOPSIS!$B$5)^2+(Pro_Economic_Table[[#This Row],[Weighted Cost]]-TOPSIS!$C$5)^2+(Pro_Economic_Table[[#This Row],[Weighted Co2]]-TOPSIS!$D$5)^2)^0.5</f>
        <v>9.1836666935411586E-4</v>
      </c>
      <c r="Y54">
        <f>((Pro_Economic_Table[[#This Row],[Weighted Energy]]-TOPSIS!$B$6)^2+(Pro_Economic_Table[[#This Row],[Weighted Cost]]-TOPSIS!$C$6)^2+(Pro_Economic_Table[[#This Row],[Weighted Co2]]-TOPSIS!$D$6)^2)^0.5</f>
        <v>5.9085294674337376E-3</v>
      </c>
      <c r="Z54">
        <f>Pro_Economic_Table[[#This Row],[S- Worst-Euclidean Distance]]/(Pro_Economic_Table[[#This Row],[S+ Best-Euclidean Distance]]+Pro_Economic_Table[[#This Row],[S- Worst-Euclidean Distance]])</f>
        <v>0.86547815420754015</v>
      </c>
      <c r="AA54">
        <v>53</v>
      </c>
    </row>
    <row r="55" spans="1:27" x14ac:dyDescent="0.3">
      <c r="A55">
        <v>123</v>
      </c>
      <c r="B55" t="s">
        <v>140</v>
      </c>
      <c r="C55" t="s">
        <v>147</v>
      </c>
      <c r="D55" t="s">
        <v>151</v>
      </c>
      <c r="E55" t="s">
        <v>280</v>
      </c>
      <c r="F55" t="s">
        <v>155</v>
      </c>
      <c r="G55" t="s">
        <v>218</v>
      </c>
      <c r="H55">
        <v>393.0503357460251</v>
      </c>
      <c r="I55">
        <v>28</v>
      </c>
      <c r="J55">
        <v>1388494.3451619574</v>
      </c>
      <c r="K55">
        <v>56904.773972727271</v>
      </c>
      <c r="L55">
        <v>249928982.12915236</v>
      </c>
      <c r="M55">
        <v>7122399.5068181809</v>
      </c>
      <c r="N55">
        <v>2082741517.7429361</v>
      </c>
      <c r="O55">
        <v>104893600</v>
      </c>
      <c r="P55">
        <v>30.477377059090909</v>
      </c>
      <c r="Q55">
        <v>20757.990460171262</v>
      </c>
      <c r="R55">
        <v>249985886.90312508</v>
      </c>
      <c r="S55">
        <v>2194.7575172497545</v>
      </c>
      <c r="T55">
        <v>20788.467837230353</v>
      </c>
      <c r="U55">
        <f>Pro_Economic_Table[[#This Row],[Total Energy(MJ)]]*AHP!$P$3/TOPSIS!$B$4</f>
        <v>7.4722774833302268E-3</v>
      </c>
      <c r="V55">
        <f>Pro_Economic_Table[[#This Row],[Total Cost(LKR Million)]]*AHP!$P$4/TOPSIS!$C$4</f>
        <v>2.896894323168208E-2</v>
      </c>
      <c r="W55">
        <f>Pro_Economic_Table[[#This Row],[Total Carbon (Metric T)]]*AHP!$P$5/TOPSIS!$D$4</f>
        <v>3.2096162297416977E-3</v>
      </c>
      <c r="X55">
        <f>((Pro_Economic_Table[[#This Row],[Weighted Energy]]-TOPSIS!$B$5)^2+(Pro_Economic_Table[[#This Row],[Weighted Cost]]-TOPSIS!$C$5)^2+(Pro_Economic_Table[[#This Row],[Weighted Co2]]-TOPSIS!$D$5)^2)^0.5</f>
        <v>9.2455147644597254E-4</v>
      </c>
      <c r="Y55">
        <f>((Pro_Economic_Table[[#This Row],[Weighted Energy]]-TOPSIS!$B$6)^2+(Pro_Economic_Table[[#This Row],[Weighted Cost]]-TOPSIS!$C$6)^2+(Pro_Economic_Table[[#This Row],[Weighted Co2]]-TOPSIS!$D$6)^2)^0.5</f>
        <v>5.9025093651795995E-3</v>
      </c>
      <c r="Z55">
        <f>Pro_Economic_Table[[#This Row],[S- Worst-Euclidean Distance]]/(Pro_Economic_Table[[#This Row],[S+ Best-Euclidean Distance]]+Pro_Economic_Table[[#This Row],[S- Worst-Euclidean Distance]])</f>
        <v>0.86457547429358628</v>
      </c>
      <c r="AA55">
        <v>54</v>
      </c>
    </row>
    <row r="56" spans="1:27" x14ac:dyDescent="0.3">
      <c r="A56">
        <v>139</v>
      </c>
      <c r="B56" t="s">
        <v>140</v>
      </c>
      <c r="C56" t="s">
        <v>147</v>
      </c>
      <c r="D56" t="s">
        <v>280</v>
      </c>
      <c r="E56" t="s">
        <v>280</v>
      </c>
      <c r="F56" t="s">
        <v>155</v>
      </c>
      <c r="G56" t="s">
        <v>219</v>
      </c>
      <c r="H56">
        <v>393.51479808443514</v>
      </c>
      <c r="I56">
        <v>56</v>
      </c>
      <c r="J56">
        <v>1388943.9447055385</v>
      </c>
      <c r="K56">
        <v>56904.773972727271</v>
      </c>
      <c r="L56">
        <v>250009910.04699692</v>
      </c>
      <c r="M56">
        <v>7127004.5818181802</v>
      </c>
      <c r="N56">
        <v>2083415917.0583076</v>
      </c>
      <c r="O56">
        <v>104384000</v>
      </c>
      <c r="P56">
        <v>30.468166909090904</v>
      </c>
      <c r="Q56">
        <v>20764.711973347799</v>
      </c>
      <c r="R56">
        <v>250066814.82096964</v>
      </c>
      <c r="S56">
        <v>2194.9269216401258</v>
      </c>
      <c r="T56">
        <v>20795.180140256889</v>
      </c>
      <c r="U56">
        <f>Pro_Economic_Table[[#This Row],[Total Energy(MJ)]]*AHP!$P$3/TOPSIS!$B$4</f>
        <v>7.4746964833216824E-3</v>
      </c>
      <c r="V56">
        <f>Pro_Economic_Table[[#This Row],[Total Cost(LKR Million)]]*AHP!$P$4/TOPSIS!$C$4</f>
        <v>2.8971179226378208E-2</v>
      </c>
      <c r="W56">
        <f>Pro_Economic_Table[[#This Row],[Total Carbon (Metric T)]]*AHP!$P$5/TOPSIS!$D$4</f>
        <v>3.210652569548055E-3</v>
      </c>
      <c r="X56">
        <f>((Pro_Economic_Table[[#This Row],[Weighted Energy]]-TOPSIS!$B$5)^2+(Pro_Economic_Table[[#This Row],[Weighted Cost]]-TOPSIS!$C$5)^2+(Pro_Economic_Table[[#This Row],[Weighted Co2]]-TOPSIS!$D$5)^2)^0.5</f>
        <v>9.2737067702447788E-4</v>
      </c>
      <c r="Y56">
        <f>((Pro_Economic_Table[[#This Row],[Weighted Energy]]-TOPSIS!$B$6)^2+(Pro_Economic_Table[[#This Row],[Weighted Cost]]-TOPSIS!$C$6)^2+(Pro_Economic_Table[[#This Row],[Weighted Co2]]-TOPSIS!$D$6)^2)^0.5</f>
        <v>5.8996523980245951E-3</v>
      </c>
      <c r="Z56">
        <f>Pro_Economic_Table[[#This Row],[S- Worst-Euclidean Distance]]/(Pro_Economic_Table[[#This Row],[S+ Best-Euclidean Distance]]+Pro_Economic_Table[[#This Row],[S- Worst-Euclidean Distance]])</f>
        <v>0.86416177785984538</v>
      </c>
      <c r="AA56">
        <v>55</v>
      </c>
    </row>
    <row r="57" spans="1:27" x14ac:dyDescent="0.3">
      <c r="A57">
        <v>141</v>
      </c>
      <c r="B57" t="s">
        <v>140</v>
      </c>
      <c r="C57" t="s">
        <v>147</v>
      </c>
      <c r="D57" t="s">
        <v>280</v>
      </c>
      <c r="E57" t="s">
        <v>280</v>
      </c>
      <c r="F57" t="s">
        <v>155</v>
      </c>
      <c r="G57" t="s">
        <v>218</v>
      </c>
      <c r="H57">
        <v>393.51479808443514</v>
      </c>
      <c r="I57">
        <v>28</v>
      </c>
      <c r="J57">
        <v>1388943.9447055385</v>
      </c>
      <c r="K57">
        <v>56904.773972727271</v>
      </c>
      <c r="L57">
        <v>250009910.04699692</v>
      </c>
      <c r="M57">
        <v>7127004.5818181802</v>
      </c>
      <c r="N57">
        <v>2083415917.0583076</v>
      </c>
      <c r="O57">
        <v>104893600</v>
      </c>
      <c r="P57">
        <v>30.468166909090904</v>
      </c>
      <c r="Q57">
        <v>20764.711973347799</v>
      </c>
      <c r="R57">
        <v>250066814.82096964</v>
      </c>
      <c r="S57">
        <v>2195.4365216401256</v>
      </c>
      <c r="T57">
        <v>20795.180140256889</v>
      </c>
      <c r="U57">
        <f>Pro_Economic_Table[[#This Row],[Total Energy(MJ)]]*AHP!$P$3/TOPSIS!$B$4</f>
        <v>7.4746964833216824E-3</v>
      </c>
      <c r="V57">
        <f>Pro_Economic_Table[[#This Row],[Total Cost(LKR Million)]]*AHP!$P$4/TOPSIS!$C$4</f>
        <v>2.8977905515435123E-2</v>
      </c>
      <c r="W57">
        <f>Pro_Economic_Table[[#This Row],[Total Carbon (Metric T)]]*AHP!$P$5/TOPSIS!$D$4</f>
        <v>3.210652569548055E-3</v>
      </c>
      <c r="X57">
        <f>((Pro_Economic_Table[[#This Row],[Weighted Energy]]-TOPSIS!$B$5)^2+(Pro_Economic_Table[[#This Row],[Weighted Cost]]-TOPSIS!$C$5)^2+(Pro_Economic_Table[[#This Row],[Weighted Co2]]-TOPSIS!$D$5)^2)^0.5</f>
        <v>9.3388619326017358E-4</v>
      </c>
      <c r="Y57">
        <f>((Pro_Economic_Table[[#This Row],[Weighted Energy]]-TOPSIS!$B$6)^2+(Pro_Economic_Table[[#This Row],[Weighted Cost]]-TOPSIS!$C$6)^2+(Pro_Economic_Table[[#This Row],[Weighted Co2]]-TOPSIS!$D$6)^2)^0.5</f>
        <v>5.893169809362055E-3</v>
      </c>
      <c r="Z57">
        <f>Pro_Economic_Table[[#This Row],[S- Worst-Euclidean Distance]]/(Pro_Economic_Table[[#This Row],[S+ Best-Euclidean Distance]]+Pro_Economic_Table[[#This Row],[S- Worst-Euclidean Distance]])</f>
        <v>0.86320806612667689</v>
      </c>
      <c r="AA57">
        <v>56</v>
      </c>
    </row>
    <row r="58" spans="1:27" x14ac:dyDescent="0.3">
      <c r="A58">
        <v>16</v>
      </c>
      <c r="B58" t="s">
        <v>139</v>
      </c>
      <c r="C58" t="s">
        <v>147</v>
      </c>
      <c r="D58" t="s">
        <v>151</v>
      </c>
      <c r="E58" t="s">
        <v>280</v>
      </c>
      <c r="F58" t="s">
        <v>280</v>
      </c>
      <c r="G58" t="s">
        <v>219</v>
      </c>
      <c r="H58">
        <v>394.7545504121365</v>
      </c>
      <c r="I58">
        <v>57</v>
      </c>
      <c r="J58">
        <v>1389524.1568835275</v>
      </c>
      <c r="K58">
        <v>61899.826927272719</v>
      </c>
      <c r="L58">
        <v>250114348.23903498</v>
      </c>
      <c r="M58">
        <v>6721147.7840909082</v>
      </c>
      <c r="N58">
        <v>2084286235.3252914</v>
      </c>
      <c r="O58">
        <v>106248000</v>
      </c>
      <c r="P58">
        <v>30.387261649999996</v>
      </c>
      <c r="Q58">
        <v>20773.386145408738</v>
      </c>
      <c r="R58">
        <v>250176248.06596226</v>
      </c>
      <c r="S58">
        <v>2197.2553831093828</v>
      </c>
      <c r="T58">
        <v>20803.773407058739</v>
      </c>
      <c r="U58">
        <f>Pro_Economic_Table[[#This Row],[Total Energy(MJ)]]*AHP!$P$3/TOPSIS!$B$4</f>
        <v>7.4779675302700374E-3</v>
      </c>
      <c r="V58">
        <f>Pro_Economic_Table[[#This Row],[Total Cost(LKR Million)]]*AHP!$P$4/TOPSIS!$C$4</f>
        <v>2.9001912948709678E-2</v>
      </c>
      <c r="W58">
        <f>Pro_Economic_Table[[#This Row],[Total Carbon (Metric T)]]*AHP!$P$5/TOPSIS!$D$4</f>
        <v>3.2119793190136569E-3</v>
      </c>
      <c r="X58">
        <f>((Pro_Economic_Table[[#This Row],[Weighted Energy]]-TOPSIS!$B$5)^2+(Pro_Economic_Table[[#This Row],[Weighted Cost]]-TOPSIS!$C$5)^2+(Pro_Economic_Table[[#This Row],[Weighted Co2]]-TOPSIS!$D$5)^2)^0.5</f>
        <v>9.5802341247953459E-4</v>
      </c>
      <c r="Y58">
        <f>((Pro_Economic_Table[[#This Row],[Weighted Energy]]-TOPSIS!$B$6)^2+(Pro_Economic_Table[[#This Row],[Weighted Cost]]-TOPSIS!$C$6)^2+(Pro_Economic_Table[[#This Row],[Weighted Co2]]-TOPSIS!$D$6)^2)^0.5</f>
        <v>5.869092049725598E-3</v>
      </c>
      <c r="Z58">
        <f>Pro_Economic_Table[[#This Row],[S- Worst-Euclidean Distance]]/(Pro_Economic_Table[[#This Row],[S+ Best-Euclidean Distance]]+Pro_Economic_Table[[#This Row],[S- Worst-Euclidean Distance]])</f>
        <v>0.85967376444954735</v>
      </c>
      <c r="AA58">
        <v>57</v>
      </c>
    </row>
    <row r="59" spans="1:27" x14ac:dyDescent="0.3">
      <c r="A59">
        <v>221</v>
      </c>
      <c r="B59" t="s">
        <v>141</v>
      </c>
      <c r="C59" t="s">
        <v>147</v>
      </c>
      <c r="D59" t="s">
        <v>151</v>
      </c>
      <c r="E59" t="s">
        <v>152</v>
      </c>
      <c r="F59" t="s">
        <v>155</v>
      </c>
      <c r="G59" t="s">
        <v>220</v>
      </c>
      <c r="H59">
        <v>378.86695776343475</v>
      </c>
      <c r="I59">
        <v>27</v>
      </c>
      <c r="J59">
        <v>1390952.4122071636</v>
      </c>
      <c r="K59">
        <v>42357.290336363629</v>
      </c>
      <c r="L59">
        <v>250371434.19728944</v>
      </c>
      <c r="M59">
        <v>5692909.2613636348</v>
      </c>
      <c r="N59">
        <v>2086428618.3107452</v>
      </c>
      <c r="O59">
        <v>105300000</v>
      </c>
      <c r="P59">
        <v>22.474970877272725</v>
      </c>
      <c r="Q59">
        <v>20794.738562497096</v>
      </c>
      <c r="R59">
        <v>250413791.48762581</v>
      </c>
      <c r="S59">
        <v>2197.4215275721094</v>
      </c>
      <c r="T59">
        <v>20817.213533374368</v>
      </c>
      <c r="U59">
        <f>Pro_Economic_Table[[#This Row],[Total Energy(MJ)]]*AHP!$P$3/TOPSIS!$B$4</f>
        <v>7.4850678925464783E-3</v>
      </c>
      <c r="V59">
        <f>Pro_Economic_Table[[#This Row],[Total Cost(LKR Million)]]*AHP!$P$4/TOPSIS!$C$4</f>
        <v>2.9004105915117658E-2</v>
      </c>
      <c r="W59">
        <f>Pro_Economic_Table[[#This Row],[Total Carbon (Metric T)]]*AHP!$P$5/TOPSIS!$D$4</f>
        <v>3.2140543948629297E-3</v>
      </c>
      <c r="X59">
        <f>((Pro_Economic_Table[[#This Row],[Weighted Energy]]-TOPSIS!$B$5)^2+(Pro_Economic_Table[[#This Row],[Weighted Cost]]-TOPSIS!$C$5)^2+(Pro_Economic_Table[[#This Row],[Weighted Co2]]-TOPSIS!$D$5)^2)^0.5</f>
        <v>9.6197050688759432E-4</v>
      </c>
      <c r="Y59">
        <f>((Pro_Economic_Table[[#This Row],[Weighted Energy]]-TOPSIS!$B$6)^2+(Pro_Economic_Table[[#This Row],[Weighted Cost]]-TOPSIS!$C$6)^2+(Pro_Economic_Table[[#This Row],[Weighted Co2]]-TOPSIS!$D$6)^2)^0.5</f>
        <v>5.8650191166818941E-3</v>
      </c>
      <c r="Z59">
        <f>Pro_Economic_Table[[#This Row],[S- Worst-Euclidean Distance]]/(Pro_Economic_Table[[#This Row],[S+ Best-Euclidean Distance]]+Pro_Economic_Table[[#This Row],[S- Worst-Euclidean Distance]])</f>
        <v>0.85909301757739776</v>
      </c>
      <c r="AA59">
        <v>58</v>
      </c>
    </row>
    <row r="60" spans="1:27" x14ac:dyDescent="0.3">
      <c r="A60">
        <v>34</v>
      </c>
      <c r="B60" t="s">
        <v>139</v>
      </c>
      <c r="C60" t="s">
        <v>147</v>
      </c>
      <c r="D60" t="s">
        <v>280</v>
      </c>
      <c r="E60" t="s">
        <v>280</v>
      </c>
      <c r="F60" t="s">
        <v>280</v>
      </c>
      <c r="G60" t="s">
        <v>219</v>
      </c>
      <c r="H60">
        <v>395.21901275054643</v>
      </c>
      <c r="I60">
        <v>57</v>
      </c>
      <c r="J60">
        <v>1389973.7564271083</v>
      </c>
      <c r="K60">
        <v>61899.826927272719</v>
      </c>
      <c r="L60">
        <v>250195276.15687951</v>
      </c>
      <c r="M60">
        <v>6725752.8590909084</v>
      </c>
      <c r="N60">
        <v>2084960634.6406624</v>
      </c>
      <c r="O60">
        <v>106248000</v>
      </c>
      <c r="P60">
        <v>30.378051499999998</v>
      </c>
      <c r="Q60">
        <v>20780.107658585268</v>
      </c>
      <c r="R60">
        <v>250257175.98380679</v>
      </c>
      <c r="S60">
        <v>2197.934387499753</v>
      </c>
      <c r="T60">
        <v>20810.485710085268</v>
      </c>
      <c r="U60">
        <f>Pro_Economic_Table[[#This Row],[Total Energy(MJ)]]*AHP!$P$3/TOPSIS!$B$4</f>
        <v>7.4803865302614913E-3</v>
      </c>
      <c r="V60">
        <f>Pro_Economic_Table[[#This Row],[Total Cost(LKR Million)]]*AHP!$P$4/TOPSIS!$C$4</f>
        <v>2.9010875232462714E-2</v>
      </c>
      <c r="W60">
        <f>Pro_Economic_Table[[#This Row],[Total Carbon (Metric T)]]*AHP!$P$5/TOPSIS!$D$4</f>
        <v>3.2130156588200134E-3</v>
      </c>
      <c r="X60">
        <f>((Pro_Economic_Table[[#This Row],[Weighted Energy]]-TOPSIS!$B$5)^2+(Pro_Economic_Table[[#This Row],[Weighted Cost]]-TOPSIS!$C$5)^2+(Pro_Economic_Table[[#This Row],[Weighted Co2]]-TOPSIS!$D$5)^2)^0.5</f>
        <v>9.6735734995654103E-4</v>
      </c>
      <c r="Y60">
        <f>((Pro_Economic_Table[[#This Row],[Weighted Energy]]-TOPSIS!$B$6)^2+(Pro_Economic_Table[[#This Row],[Weighted Cost]]-TOPSIS!$C$6)^2+(Pro_Economic_Table[[#This Row],[Weighted Co2]]-TOPSIS!$D$6)^2)^0.5</f>
        <v>5.859752424666788E-3</v>
      </c>
      <c r="Z60">
        <f>Pro_Economic_Table[[#This Row],[S- Worst-Euclidean Distance]]/(Pro_Economic_Table[[#This Row],[S+ Best-Euclidean Distance]]+Pro_Economic_Table[[#This Row],[S- Worst-Euclidean Distance]])</f>
        <v>0.85830646028979185</v>
      </c>
      <c r="AA60">
        <v>59</v>
      </c>
    </row>
    <row r="61" spans="1:27" x14ac:dyDescent="0.3">
      <c r="A61">
        <v>239</v>
      </c>
      <c r="B61" t="s">
        <v>141</v>
      </c>
      <c r="C61" t="s">
        <v>147</v>
      </c>
      <c r="D61" t="s">
        <v>280</v>
      </c>
      <c r="E61" t="s">
        <v>152</v>
      </c>
      <c r="F61" t="s">
        <v>155</v>
      </c>
      <c r="G61" t="s">
        <v>220</v>
      </c>
      <c r="H61">
        <v>379.33142010184469</v>
      </c>
      <c r="I61">
        <v>27</v>
      </c>
      <c r="J61">
        <v>1391402.0117507444</v>
      </c>
      <c r="K61">
        <v>42357.290336363629</v>
      </c>
      <c r="L61">
        <v>250452362.11513397</v>
      </c>
      <c r="M61">
        <v>5697514.336363635</v>
      </c>
      <c r="N61">
        <v>2087103017.6261165</v>
      </c>
      <c r="O61">
        <v>105300000</v>
      </c>
      <c r="P61">
        <v>22.465760727272727</v>
      </c>
      <c r="Q61">
        <v>20801.460075673625</v>
      </c>
      <c r="R61">
        <v>250494719.40547034</v>
      </c>
      <c r="S61">
        <v>2198.1005319624801</v>
      </c>
      <c r="T61">
        <v>20823.925836400897</v>
      </c>
      <c r="U61">
        <f>Pro_Economic_Table[[#This Row],[Total Energy(MJ)]]*AHP!$P$3/TOPSIS!$B$4</f>
        <v>7.4874868925379331E-3</v>
      </c>
      <c r="V61">
        <f>Pro_Economic_Table[[#This Row],[Total Cost(LKR Million)]]*AHP!$P$4/TOPSIS!$C$4</f>
        <v>2.9013068198870697E-2</v>
      </c>
      <c r="W61">
        <f>Pro_Economic_Table[[#This Row],[Total Carbon (Metric T)]]*AHP!$P$5/TOPSIS!$D$4</f>
        <v>3.2150907346692862E-3</v>
      </c>
      <c r="X61">
        <f>((Pro_Economic_Table[[#This Row],[Weighted Energy]]-TOPSIS!$B$5)^2+(Pro_Economic_Table[[#This Row],[Weighted Cost]]-TOPSIS!$C$5)^2+(Pro_Economic_Table[[#This Row],[Weighted Co2]]-TOPSIS!$D$5)^2)^0.5</f>
        <v>9.713066458498002E-4</v>
      </c>
      <c r="Y61">
        <f>((Pro_Economic_Table[[#This Row],[Weighted Energy]]-TOPSIS!$B$6)^2+(Pro_Economic_Table[[#This Row],[Weighted Cost]]-TOPSIS!$C$6)^2+(Pro_Economic_Table[[#This Row],[Weighted Co2]]-TOPSIS!$D$6)^2)^0.5</f>
        <v>5.8556796522499848E-3</v>
      </c>
      <c r="Z61">
        <f>Pro_Economic_Table[[#This Row],[S- Worst-Euclidean Distance]]/(Pro_Economic_Table[[#This Row],[S+ Best-Euclidean Distance]]+Pro_Economic_Table[[#This Row],[S- Worst-Euclidean Distance]])</f>
        <v>0.85772541448923778</v>
      </c>
      <c r="AA61">
        <v>60</v>
      </c>
    </row>
    <row r="62" spans="1:27" x14ac:dyDescent="0.3">
      <c r="A62">
        <v>122</v>
      </c>
      <c r="B62" t="s">
        <v>140</v>
      </c>
      <c r="C62" t="s">
        <v>147</v>
      </c>
      <c r="D62" t="s">
        <v>151</v>
      </c>
      <c r="E62" t="s">
        <v>280</v>
      </c>
      <c r="F62" t="s">
        <v>155</v>
      </c>
      <c r="G62" t="s">
        <v>220</v>
      </c>
      <c r="H62">
        <v>393.0503357460251</v>
      </c>
      <c r="I62">
        <v>28</v>
      </c>
      <c r="J62">
        <v>1388494.3451619574</v>
      </c>
      <c r="K62">
        <v>56904.773972727271</v>
      </c>
      <c r="L62">
        <v>249928982.12915236</v>
      </c>
      <c r="M62">
        <v>7122399.5068181809</v>
      </c>
      <c r="N62">
        <v>2082741517.7429361</v>
      </c>
      <c r="O62">
        <v>109200000</v>
      </c>
      <c r="P62">
        <v>30.477377059090909</v>
      </c>
      <c r="Q62">
        <v>20757.990460171262</v>
      </c>
      <c r="R62">
        <v>249985886.90312508</v>
      </c>
      <c r="S62">
        <v>2199.0639172497545</v>
      </c>
      <c r="T62">
        <v>20788.467837230353</v>
      </c>
      <c r="U62">
        <f>Pro_Economic_Table[[#This Row],[Total Energy(MJ)]]*AHP!$P$3/TOPSIS!$B$4</f>
        <v>7.4722774833302268E-3</v>
      </c>
      <c r="V62">
        <f>Pro_Economic_Table[[#This Row],[Total Cost(LKR Million)]]*AHP!$P$4/TOPSIS!$C$4</f>
        <v>2.9025784069976253E-2</v>
      </c>
      <c r="W62">
        <f>Pro_Economic_Table[[#This Row],[Total Carbon (Metric T)]]*AHP!$P$5/TOPSIS!$D$4</f>
        <v>3.2096162297416977E-3</v>
      </c>
      <c r="X62">
        <f>((Pro_Economic_Table[[#This Row],[Weighted Energy]]-TOPSIS!$B$5)^2+(Pro_Economic_Table[[#This Row],[Weighted Cost]]-TOPSIS!$C$5)^2+(Pro_Economic_Table[[#This Row],[Weighted Co2]]-TOPSIS!$D$5)^2)^0.5</f>
        <v>9.7972956689267184E-4</v>
      </c>
      <c r="Y62">
        <f>((Pro_Economic_Table[[#This Row],[Weighted Energy]]-TOPSIS!$B$6)^2+(Pro_Economic_Table[[#This Row],[Weighted Cost]]-TOPSIS!$C$6)^2+(Pro_Economic_Table[[#This Row],[Weighted Co2]]-TOPSIS!$D$6)^2)^0.5</f>
        <v>5.8477502880741258E-3</v>
      </c>
      <c r="Z62">
        <f>Pro_Economic_Table[[#This Row],[S- Worst-Euclidean Distance]]/(Pro_Economic_Table[[#This Row],[S+ Best-Euclidean Distance]]+Pro_Economic_Table[[#This Row],[S- Worst-Euclidean Distance]])</f>
        <v>0.85650202011508736</v>
      </c>
      <c r="AA62">
        <v>61</v>
      </c>
    </row>
    <row r="63" spans="1:27" x14ac:dyDescent="0.3">
      <c r="A63">
        <v>18</v>
      </c>
      <c r="B63" t="s">
        <v>139</v>
      </c>
      <c r="C63" t="s">
        <v>147</v>
      </c>
      <c r="D63" t="s">
        <v>151</v>
      </c>
      <c r="E63" t="s">
        <v>280</v>
      </c>
      <c r="F63" t="s">
        <v>280</v>
      </c>
      <c r="G63" t="s">
        <v>218</v>
      </c>
      <c r="H63">
        <v>394.7545504121365</v>
      </c>
      <c r="I63">
        <v>29</v>
      </c>
      <c r="J63">
        <v>1389524.1568835275</v>
      </c>
      <c r="K63">
        <v>61899.826927272719</v>
      </c>
      <c r="L63">
        <v>250114348.23903498</v>
      </c>
      <c r="M63">
        <v>6721147.7840909082</v>
      </c>
      <c r="N63">
        <v>2084286235.3252914</v>
      </c>
      <c r="O63">
        <v>108639800</v>
      </c>
      <c r="P63">
        <v>30.387261649999996</v>
      </c>
      <c r="Q63">
        <v>20773.386145408738</v>
      </c>
      <c r="R63">
        <v>250176248.06596226</v>
      </c>
      <c r="S63">
        <v>2199.6471831093827</v>
      </c>
      <c r="T63">
        <v>20803.773407058739</v>
      </c>
      <c r="U63">
        <f>Pro_Economic_Table[[#This Row],[Total Energy(MJ)]]*AHP!$P$3/TOPSIS!$B$4</f>
        <v>7.4779675302700374E-3</v>
      </c>
      <c r="V63">
        <f>Pro_Economic_Table[[#This Row],[Total Cost(LKR Million)]]*AHP!$P$4/TOPSIS!$C$4</f>
        <v>2.9033482686084747E-2</v>
      </c>
      <c r="W63">
        <f>Pro_Economic_Table[[#This Row],[Total Carbon (Metric T)]]*AHP!$P$5/TOPSIS!$D$4</f>
        <v>3.2119793190136569E-3</v>
      </c>
      <c r="X63">
        <f>((Pro_Economic_Table[[#This Row],[Weighted Energy]]-TOPSIS!$B$5)^2+(Pro_Economic_Table[[#This Row],[Weighted Cost]]-TOPSIS!$C$5)^2+(Pro_Economic_Table[[#This Row],[Weighted Co2]]-TOPSIS!$D$5)^2)^0.5</f>
        <v>9.8866161874629254E-4</v>
      </c>
      <c r="Y63">
        <f>((Pro_Economic_Table[[#This Row],[Weighted Energy]]-TOPSIS!$B$6)^2+(Pro_Economic_Table[[#This Row],[Weighted Cost]]-TOPSIS!$C$6)^2+(Pro_Economic_Table[[#This Row],[Weighted Co2]]-TOPSIS!$D$6)^2)^0.5</f>
        <v>5.8386778194685698E-3</v>
      </c>
      <c r="Z63">
        <f>Pro_Economic_Table[[#This Row],[S- Worst-Euclidean Distance]]/(Pro_Economic_Table[[#This Row],[S+ Best-Euclidean Distance]]+Pro_Economic_Table[[#This Row],[S- Worst-Euclidean Distance]])</f>
        <v>0.85519079171420298</v>
      </c>
      <c r="AA63">
        <v>62</v>
      </c>
    </row>
    <row r="64" spans="1:27" x14ac:dyDescent="0.3">
      <c r="A64">
        <v>140</v>
      </c>
      <c r="B64" t="s">
        <v>140</v>
      </c>
      <c r="C64" t="s">
        <v>147</v>
      </c>
      <c r="D64" t="s">
        <v>280</v>
      </c>
      <c r="E64" t="s">
        <v>280</v>
      </c>
      <c r="F64" t="s">
        <v>155</v>
      </c>
      <c r="G64" t="s">
        <v>220</v>
      </c>
      <c r="H64">
        <v>393.51479808443514</v>
      </c>
      <c r="I64">
        <v>28</v>
      </c>
      <c r="J64">
        <v>1388943.9447055385</v>
      </c>
      <c r="K64">
        <v>56904.773972727271</v>
      </c>
      <c r="L64">
        <v>250009910.04699692</v>
      </c>
      <c r="M64">
        <v>7127004.5818181802</v>
      </c>
      <c r="N64">
        <v>2083415917.0583076</v>
      </c>
      <c r="O64">
        <v>109200000</v>
      </c>
      <c r="P64">
        <v>30.468166909090904</v>
      </c>
      <c r="Q64">
        <v>20764.711973347799</v>
      </c>
      <c r="R64">
        <v>250066814.82096964</v>
      </c>
      <c r="S64">
        <v>2199.7429216401256</v>
      </c>
      <c r="T64">
        <v>20795.180140256889</v>
      </c>
      <c r="U64">
        <f>Pro_Economic_Table[[#This Row],[Total Energy(MJ)]]*AHP!$P$3/TOPSIS!$B$4</f>
        <v>7.4746964833216824E-3</v>
      </c>
      <c r="V64">
        <f>Pro_Economic_Table[[#This Row],[Total Cost(LKR Million)]]*AHP!$P$4/TOPSIS!$C$4</f>
        <v>2.9034746353729296E-2</v>
      </c>
      <c r="W64">
        <f>Pro_Economic_Table[[#This Row],[Total Carbon (Metric T)]]*AHP!$P$5/TOPSIS!$D$4</f>
        <v>3.210652569548055E-3</v>
      </c>
      <c r="X64">
        <f>((Pro_Economic_Table[[#This Row],[Weighted Energy]]-TOPSIS!$B$5)^2+(Pro_Economic_Table[[#This Row],[Weighted Cost]]-TOPSIS!$C$5)^2+(Pro_Economic_Table[[#This Row],[Weighted Co2]]-TOPSIS!$D$5)^2)^0.5</f>
        <v>9.8905857311402902E-4</v>
      </c>
      <c r="Y64">
        <f>((Pro_Economic_Table[[#This Row],[Weighted Energy]]-TOPSIS!$B$6)^2+(Pro_Economic_Table[[#This Row],[Weighted Cost]]-TOPSIS!$C$6)^2+(Pro_Economic_Table[[#This Row],[Weighted Co2]]-TOPSIS!$D$6)^2)^0.5</f>
        <v>5.8384103894003232E-3</v>
      </c>
      <c r="Z64">
        <f>Pro_Economic_Table[[#This Row],[S- Worst-Euclidean Distance]]/(Pro_Economic_Table[[#This Row],[S+ Best-Euclidean Distance]]+Pro_Economic_Table[[#This Row],[S- Worst-Euclidean Distance]])</f>
        <v>0.85513539811834038</v>
      </c>
      <c r="AA64">
        <v>63</v>
      </c>
    </row>
    <row r="65" spans="1:27" x14ac:dyDescent="0.3">
      <c r="A65">
        <v>36</v>
      </c>
      <c r="B65" t="s">
        <v>139</v>
      </c>
      <c r="C65" t="s">
        <v>147</v>
      </c>
      <c r="D65" t="s">
        <v>280</v>
      </c>
      <c r="E65" t="s">
        <v>280</v>
      </c>
      <c r="F65" t="s">
        <v>280</v>
      </c>
      <c r="G65" t="s">
        <v>218</v>
      </c>
      <c r="H65">
        <v>395.21901275054643</v>
      </c>
      <c r="I65">
        <v>29</v>
      </c>
      <c r="J65">
        <v>1389973.7564271083</v>
      </c>
      <c r="K65">
        <v>61899.826927272719</v>
      </c>
      <c r="L65">
        <v>250195276.15687951</v>
      </c>
      <c r="M65">
        <v>6725752.8590909084</v>
      </c>
      <c r="N65">
        <v>2084960634.6406624</v>
      </c>
      <c r="O65">
        <v>108639800</v>
      </c>
      <c r="P65">
        <v>30.378051499999998</v>
      </c>
      <c r="Q65">
        <v>20780.107658585268</v>
      </c>
      <c r="R65">
        <v>250257175.98380679</v>
      </c>
      <c r="S65">
        <v>2200.3261874997529</v>
      </c>
      <c r="T65">
        <v>20810.485710085268</v>
      </c>
      <c r="U65">
        <f>Pro_Economic_Table[[#This Row],[Total Energy(MJ)]]*AHP!$P$3/TOPSIS!$B$4</f>
        <v>7.4803865302614913E-3</v>
      </c>
      <c r="V65">
        <f>Pro_Economic_Table[[#This Row],[Total Cost(LKR Million)]]*AHP!$P$4/TOPSIS!$C$4</f>
        <v>2.9042444969837784E-2</v>
      </c>
      <c r="W65">
        <f>Pro_Economic_Table[[#This Row],[Total Carbon (Metric T)]]*AHP!$P$5/TOPSIS!$D$4</f>
        <v>3.2130156588200134E-3</v>
      </c>
      <c r="X65">
        <f>((Pro_Economic_Table[[#This Row],[Weighted Energy]]-TOPSIS!$B$5)^2+(Pro_Economic_Table[[#This Row],[Weighted Cost]]-TOPSIS!$C$5)^2+(Pro_Economic_Table[[#This Row],[Weighted Co2]]-TOPSIS!$D$5)^2)^0.5</f>
        <v>9.979925119592717E-4</v>
      </c>
      <c r="Y65">
        <f>((Pro_Economic_Table[[#This Row],[Weighted Energy]]-TOPSIS!$B$6)^2+(Pro_Economic_Table[[#This Row],[Weighted Cost]]-TOPSIS!$C$6)^2+(Pro_Economic_Table[[#This Row],[Weighted Co2]]-TOPSIS!$D$6)^2)^0.5</f>
        <v>5.8293380021816419E-3</v>
      </c>
      <c r="Z65">
        <f>Pro_Economic_Table[[#This Row],[S- Worst-Euclidean Distance]]/(Pro_Economic_Table[[#This Row],[S+ Best-Euclidean Distance]]+Pro_Economic_Table[[#This Row],[S- Worst-Euclidean Distance]])</f>
        <v>0.85382390527421981</v>
      </c>
      <c r="AA65">
        <v>64</v>
      </c>
    </row>
    <row r="66" spans="1:27" x14ac:dyDescent="0.3">
      <c r="A66">
        <v>17</v>
      </c>
      <c r="B66" t="s">
        <v>139</v>
      </c>
      <c r="C66" t="s">
        <v>147</v>
      </c>
      <c r="D66" t="s">
        <v>151</v>
      </c>
      <c r="E66" t="s">
        <v>280</v>
      </c>
      <c r="F66" t="s">
        <v>280</v>
      </c>
      <c r="G66" t="s">
        <v>220</v>
      </c>
      <c r="H66">
        <v>394.7545504121365</v>
      </c>
      <c r="I66">
        <v>29</v>
      </c>
      <c r="J66">
        <v>1389524.1568835275</v>
      </c>
      <c r="K66">
        <v>61899.826927272719</v>
      </c>
      <c r="L66">
        <v>250114348.23903498</v>
      </c>
      <c r="M66">
        <v>6721147.7840909082</v>
      </c>
      <c r="N66">
        <v>2084286235.3252914</v>
      </c>
      <c r="O66">
        <v>113100000</v>
      </c>
      <c r="P66">
        <v>30.387261649999996</v>
      </c>
      <c r="Q66">
        <v>20773.386145408738</v>
      </c>
      <c r="R66">
        <v>250176248.06596226</v>
      </c>
      <c r="S66">
        <v>2204.1073831093827</v>
      </c>
      <c r="T66">
        <v>20803.773407058739</v>
      </c>
      <c r="U66">
        <f>Pro_Economic_Table[[#This Row],[Total Energy(MJ)]]*AHP!$P$3/TOPSIS!$B$4</f>
        <v>7.4779675302700374E-3</v>
      </c>
      <c r="V66">
        <f>Pro_Economic_Table[[#This Row],[Total Cost(LKR Million)]]*AHP!$P$4/TOPSIS!$C$4</f>
        <v>2.9092353554317999E-2</v>
      </c>
      <c r="W66">
        <f>Pro_Economic_Table[[#This Row],[Total Carbon (Metric T)]]*AHP!$P$5/TOPSIS!$D$4</f>
        <v>3.2119793190136569E-3</v>
      </c>
      <c r="X66">
        <f>((Pro_Economic_Table[[#This Row],[Weighted Energy]]-TOPSIS!$B$5)^2+(Pro_Economic_Table[[#This Row],[Weighted Cost]]-TOPSIS!$C$5)^2+(Pro_Economic_Table[[#This Row],[Weighted Co2]]-TOPSIS!$D$5)^2)^0.5</f>
        <v>1.0459433775648049E-3</v>
      </c>
      <c r="Y66">
        <f>((Pro_Economic_Table[[#This Row],[Weighted Energy]]-TOPSIS!$B$6)^2+(Pro_Economic_Table[[#This Row],[Weighted Cost]]-TOPSIS!$C$6)^2+(Pro_Economic_Table[[#This Row],[Weighted Co2]]-TOPSIS!$D$6)^2)^0.5</f>
        <v>5.7819948148436903E-3</v>
      </c>
      <c r="Z66">
        <f>Pro_Economic_Table[[#This Row],[S- Worst-Euclidean Distance]]/(Pro_Economic_Table[[#This Row],[S+ Best-Euclidean Distance]]+Pro_Economic_Table[[#This Row],[S- Worst-Euclidean Distance]])</f>
        <v>0.84681417023843075</v>
      </c>
      <c r="AA66">
        <v>65</v>
      </c>
    </row>
    <row r="67" spans="1:27" x14ac:dyDescent="0.3">
      <c r="A67">
        <v>35</v>
      </c>
      <c r="B67" t="s">
        <v>139</v>
      </c>
      <c r="C67" t="s">
        <v>147</v>
      </c>
      <c r="D67" t="s">
        <v>280</v>
      </c>
      <c r="E67" t="s">
        <v>280</v>
      </c>
      <c r="F67" t="s">
        <v>280</v>
      </c>
      <c r="G67" t="s">
        <v>220</v>
      </c>
      <c r="H67">
        <v>395.21901275054643</v>
      </c>
      <c r="I67">
        <v>29</v>
      </c>
      <c r="J67">
        <v>1389973.7564271083</v>
      </c>
      <c r="K67">
        <v>61899.826927272719</v>
      </c>
      <c r="L67">
        <v>250195276.15687951</v>
      </c>
      <c r="M67">
        <v>6725752.8590909084</v>
      </c>
      <c r="N67">
        <v>2084960634.6406624</v>
      </c>
      <c r="O67">
        <v>113100000</v>
      </c>
      <c r="P67">
        <v>30.378051499999998</v>
      </c>
      <c r="Q67">
        <v>20780.107658585268</v>
      </c>
      <c r="R67">
        <v>250257175.98380679</v>
      </c>
      <c r="S67">
        <v>2204.7863874997529</v>
      </c>
      <c r="T67">
        <v>20810.485710085268</v>
      </c>
      <c r="U67">
        <f>Pro_Economic_Table[[#This Row],[Total Energy(MJ)]]*AHP!$P$3/TOPSIS!$B$4</f>
        <v>7.4803865302614913E-3</v>
      </c>
      <c r="V67">
        <f>Pro_Economic_Table[[#This Row],[Total Cost(LKR Million)]]*AHP!$P$4/TOPSIS!$C$4</f>
        <v>2.9101315838071035E-2</v>
      </c>
      <c r="W67">
        <f>Pro_Economic_Table[[#This Row],[Total Carbon (Metric T)]]*AHP!$P$5/TOPSIS!$D$4</f>
        <v>3.2130156588200134E-3</v>
      </c>
      <c r="X67">
        <f>((Pro_Economic_Table[[#This Row],[Weighted Energy]]-TOPSIS!$B$5)^2+(Pro_Economic_Table[[#This Row],[Weighted Cost]]-TOPSIS!$C$5)^2+(Pro_Economic_Table[[#This Row],[Weighted Co2]]-TOPSIS!$D$5)^2)^0.5</f>
        <v>1.0552677581866119E-3</v>
      </c>
      <c r="Y67">
        <f>((Pro_Economic_Table[[#This Row],[Weighted Energy]]-TOPSIS!$B$6)^2+(Pro_Economic_Table[[#This Row],[Weighted Cost]]-TOPSIS!$C$6)^2+(Pro_Economic_Table[[#This Row],[Weighted Co2]]-TOPSIS!$D$6)^2)^0.5</f>
        <v>5.7726546872176512E-3</v>
      </c>
      <c r="Z67">
        <f>Pro_Economic_Table[[#This Row],[S- Worst-Euclidean Distance]]/(Pro_Economic_Table[[#This Row],[S+ Best-Euclidean Distance]]+Pro_Economic_Table[[#This Row],[S- Worst-Euclidean Distance]])</f>
        <v>0.84544819209291233</v>
      </c>
      <c r="AA67">
        <v>66</v>
      </c>
    </row>
    <row r="68" spans="1:27" x14ac:dyDescent="0.3">
      <c r="A68">
        <v>217</v>
      </c>
      <c r="B68" t="s">
        <v>141</v>
      </c>
      <c r="C68" t="s">
        <v>147</v>
      </c>
      <c r="D68" t="s">
        <v>151</v>
      </c>
      <c r="E68" t="s">
        <v>152</v>
      </c>
      <c r="F68" t="s">
        <v>154</v>
      </c>
      <c r="G68" t="s">
        <v>219</v>
      </c>
      <c r="H68">
        <v>383.99563542805612</v>
      </c>
      <c r="I68">
        <v>55</v>
      </c>
      <c r="J68">
        <v>1401933.4566031951</v>
      </c>
      <c r="K68">
        <v>41538.510563636359</v>
      </c>
      <c r="L68">
        <v>252348022.18857512</v>
      </c>
      <c r="M68">
        <v>5665616.6022727257</v>
      </c>
      <c r="N68">
        <v>2102900184.9047925</v>
      </c>
      <c r="O68">
        <v>102520000</v>
      </c>
      <c r="P68">
        <v>22.747897468181815</v>
      </c>
      <c r="Q68">
        <v>20958.905176217766</v>
      </c>
      <c r="R68">
        <v>252389560.69913876</v>
      </c>
      <c r="S68">
        <v>2211.0858015070653</v>
      </c>
      <c r="T68">
        <v>20981.653073685949</v>
      </c>
      <c r="U68">
        <f>Pro_Economic_Table[[#This Row],[Total Energy(MJ)]]*AHP!$P$3/TOPSIS!$B$4</f>
        <v>7.5441252096388085E-3</v>
      </c>
      <c r="V68">
        <f>Pro_Economic_Table[[#This Row],[Total Cost(LKR Million)]]*AHP!$P$4/TOPSIS!$C$4</f>
        <v>2.9184462775870054E-2</v>
      </c>
      <c r="W68">
        <f>Pro_Economic_Table[[#This Row],[Total Carbon (Metric T)]]*AHP!$P$5/TOPSIS!$D$4</f>
        <v>3.2394428853244582E-3</v>
      </c>
      <c r="X68">
        <f>((Pro_Economic_Table[[#This Row],[Weighted Energy]]-TOPSIS!$B$5)^2+(Pro_Economic_Table[[#This Row],[Weighted Cost]]-TOPSIS!$C$5)^2+(Pro_Economic_Table[[#This Row],[Weighted Co2]]-TOPSIS!$D$5)^2)^0.5</f>
        <v>1.1528218745904208E-3</v>
      </c>
      <c r="Y68">
        <f>((Pro_Economic_Table[[#This Row],[Weighted Energy]]-TOPSIS!$B$6)^2+(Pro_Economic_Table[[#This Row],[Weighted Cost]]-TOPSIS!$C$6)^2+(Pro_Economic_Table[[#This Row],[Weighted Co2]]-TOPSIS!$D$6)^2)^0.5</f>
        <v>5.6740731885145832E-3</v>
      </c>
      <c r="Z68">
        <f>Pro_Economic_Table[[#This Row],[S- Worst-Euclidean Distance]]/(Pro_Economic_Table[[#This Row],[S+ Best-Euclidean Distance]]+Pro_Economic_Table[[#This Row],[S- Worst-Euclidean Distance]])</f>
        <v>0.83113525783914788</v>
      </c>
      <c r="AA68">
        <v>67</v>
      </c>
    </row>
    <row r="69" spans="1:27" x14ac:dyDescent="0.3">
      <c r="A69">
        <v>235</v>
      </c>
      <c r="B69" t="s">
        <v>141</v>
      </c>
      <c r="C69" t="s">
        <v>147</v>
      </c>
      <c r="D69" t="s">
        <v>280</v>
      </c>
      <c r="E69" t="s">
        <v>152</v>
      </c>
      <c r="F69" t="s">
        <v>154</v>
      </c>
      <c r="G69" t="s">
        <v>219</v>
      </c>
      <c r="H69">
        <v>384.46009776646611</v>
      </c>
      <c r="I69">
        <v>55</v>
      </c>
      <c r="J69">
        <v>1402383.0561467756</v>
      </c>
      <c r="K69">
        <v>41538.510563636359</v>
      </c>
      <c r="L69">
        <v>252428950.10641959</v>
      </c>
      <c r="M69">
        <v>5670221.6772727259</v>
      </c>
      <c r="N69">
        <v>2103574584.2201633</v>
      </c>
      <c r="O69">
        <v>102520000</v>
      </c>
      <c r="P69">
        <v>22.738687318181814</v>
      </c>
      <c r="Q69">
        <v>20965.626689394292</v>
      </c>
      <c r="R69">
        <v>252470488.61698323</v>
      </c>
      <c r="S69">
        <v>2211.764805897436</v>
      </c>
      <c r="T69">
        <v>20988.365376712474</v>
      </c>
      <c r="U69">
        <f>Pro_Economic_Table[[#This Row],[Total Energy(MJ)]]*AHP!$P$3/TOPSIS!$B$4</f>
        <v>7.5465442096302624E-3</v>
      </c>
      <c r="V69">
        <f>Pro_Economic_Table[[#This Row],[Total Cost(LKR Million)]]*AHP!$P$4/TOPSIS!$C$4</f>
        <v>2.9193425059623097E-2</v>
      </c>
      <c r="W69">
        <f>Pro_Economic_Table[[#This Row],[Total Carbon (Metric T)]]*AHP!$P$5/TOPSIS!$D$4</f>
        <v>3.2404792251308143E-3</v>
      </c>
      <c r="X69">
        <f>((Pro_Economic_Table[[#This Row],[Weighted Energy]]-TOPSIS!$B$5)^2+(Pro_Economic_Table[[#This Row],[Weighted Cost]]-TOPSIS!$C$5)^2+(Pro_Economic_Table[[#This Row],[Weighted Co2]]-TOPSIS!$D$5)^2)^0.5</f>
        <v>1.162161253405049E-3</v>
      </c>
      <c r="Y69">
        <f>((Pro_Economic_Table[[#This Row],[Weighted Energy]]-TOPSIS!$B$6)^2+(Pro_Economic_Table[[#This Row],[Weighted Cost]]-TOPSIS!$C$6)^2+(Pro_Economic_Table[[#This Row],[Weighted Co2]]-TOPSIS!$D$6)^2)^0.5</f>
        <v>5.6647341208199576E-3</v>
      </c>
      <c r="Z69">
        <f>Pro_Economic_Table[[#This Row],[S- Worst-Euclidean Distance]]/(Pro_Economic_Table[[#This Row],[S+ Best-Euclidean Distance]]+Pro_Economic_Table[[#This Row],[S- Worst-Euclidean Distance]])</f>
        <v>0.82976723829798282</v>
      </c>
      <c r="AA69">
        <v>68</v>
      </c>
    </row>
    <row r="70" spans="1:27" x14ac:dyDescent="0.3">
      <c r="A70">
        <v>118</v>
      </c>
      <c r="B70" t="s">
        <v>140</v>
      </c>
      <c r="C70" t="s">
        <v>147</v>
      </c>
      <c r="D70" t="s">
        <v>151</v>
      </c>
      <c r="E70" t="s">
        <v>280</v>
      </c>
      <c r="F70" t="s">
        <v>154</v>
      </c>
      <c r="G70" t="s">
        <v>219</v>
      </c>
      <c r="H70">
        <v>398.17901341064658</v>
      </c>
      <c r="I70">
        <v>57</v>
      </c>
      <c r="J70">
        <v>1399475.3895579888</v>
      </c>
      <c r="K70">
        <v>56085.994200000001</v>
      </c>
      <c r="L70">
        <v>251905570.12043801</v>
      </c>
      <c r="M70">
        <v>7095106.8477272717</v>
      </c>
      <c r="N70">
        <v>2099213084.3369834</v>
      </c>
      <c r="O70">
        <v>106248000</v>
      </c>
      <c r="P70">
        <v>30.750303649999999</v>
      </c>
      <c r="Q70">
        <v>20922.157073891933</v>
      </c>
      <c r="R70">
        <v>251961656.114638</v>
      </c>
      <c r="S70">
        <v>2212.5561911847103</v>
      </c>
      <c r="T70">
        <v>20952.907377541931</v>
      </c>
      <c r="U70">
        <f>Pro_Economic_Table[[#This Row],[Total Energy(MJ)]]*AHP!$P$3/TOPSIS!$B$4</f>
        <v>7.531334800422557E-3</v>
      </c>
      <c r="V70">
        <f>Pro_Economic_Table[[#This Row],[Total Cost(LKR Million)]]*AHP!$P$4/TOPSIS!$C$4</f>
        <v>2.9203870676180393E-2</v>
      </c>
      <c r="W70">
        <f>Pro_Economic_Table[[#This Row],[Total Carbon (Metric T)]]*AHP!$P$5/TOPSIS!$D$4</f>
        <v>3.2350047202032253E-3</v>
      </c>
      <c r="X70">
        <f>((Pro_Economic_Table[[#This Row],[Weighted Energy]]-TOPSIS!$B$5)^2+(Pro_Economic_Table[[#This Row],[Weighted Cost]]-TOPSIS!$C$5)^2+(Pro_Economic_Table[[#This Row],[Weighted Co2]]-TOPSIS!$D$5)^2)^0.5</f>
        <v>1.1680860503393968E-3</v>
      </c>
      <c r="Y70">
        <f>((Pro_Economic_Table[[#This Row],[Weighted Energy]]-TOPSIS!$B$6)^2+(Pro_Economic_Table[[#This Row],[Weighted Cost]]-TOPSIS!$C$6)^2+(Pro_Economic_Table[[#This Row],[Weighted Co2]]-TOPSIS!$D$6)^2)^0.5</f>
        <v>5.6589469463956413E-3</v>
      </c>
      <c r="Z70">
        <f>Pro_Economic_Table[[#This Row],[S- Worst-Euclidean Distance]]/(Pro_Economic_Table[[#This Row],[S+ Best-Euclidean Distance]]+Pro_Economic_Table[[#This Row],[S- Worst-Euclidean Distance]])</f>
        <v>0.82890282632323253</v>
      </c>
      <c r="AA70">
        <v>69</v>
      </c>
    </row>
    <row r="71" spans="1:27" x14ac:dyDescent="0.3">
      <c r="A71">
        <v>136</v>
      </c>
      <c r="B71" t="s">
        <v>140</v>
      </c>
      <c r="C71" t="s">
        <v>147</v>
      </c>
      <c r="D71" t="s">
        <v>280</v>
      </c>
      <c r="E71" t="s">
        <v>280</v>
      </c>
      <c r="F71" t="s">
        <v>154</v>
      </c>
      <c r="G71" t="s">
        <v>219</v>
      </c>
      <c r="H71">
        <v>398.64347574905656</v>
      </c>
      <c r="I71">
        <v>57</v>
      </c>
      <c r="J71">
        <v>1399924.9891015699</v>
      </c>
      <c r="K71">
        <v>56085.994200000001</v>
      </c>
      <c r="L71">
        <v>251986498.0382826</v>
      </c>
      <c r="M71">
        <v>7099711.922727271</v>
      </c>
      <c r="N71">
        <v>2099887483.652355</v>
      </c>
      <c r="O71">
        <v>106248000</v>
      </c>
      <c r="P71">
        <v>30.741093499999995</v>
      </c>
      <c r="Q71">
        <v>20928.87858706847</v>
      </c>
      <c r="R71">
        <v>252042584.03248259</v>
      </c>
      <c r="S71">
        <v>2213.2351955750823</v>
      </c>
      <c r="T71">
        <v>20959.61968056847</v>
      </c>
      <c r="U71">
        <f>Pro_Economic_Table[[#This Row],[Total Energy(MJ)]]*AHP!$P$3/TOPSIS!$B$4</f>
        <v>7.5337538004140135E-3</v>
      </c>
      <c r="V71">
        <f>Pro_Economic_Table[[#This Row],[Total Cost(LKR Million)]]*AHP!$P$4/TOPSIS!$C$4</f>
        <v>2.921283295993345E-2</v>
      </c>
      <c r="W71">
        <f>Pro_Economic_Table[[#This Row],[Total Carbon (Metric T)]]*AHP!$P$5/TOPSIS!$D$4</f>
        <v>3.2360410600095835E-3</v>
      </c>
      <c r="X71">
        <f>((Pro_Economic_Table[[#This Row],[Weighted Energy]]-TOPSIS!$B$5)^2+(Pro_Economic_Table[[#This Row],[Weighted Cost]]-TOPSIS!$C$5)^2+(Pro_Economic_Table[[#This Row],[Weighted Co2]]-TOPSIS!$D$5)^2)^0.5</f>
        <v>1.1774218974966782E-3</v>
      </c>
      <c r="Y71">
        <f>((Pro_Economic_Table[[#This Row],[Weighted Energy]]-TOPSIS!$B$6)^2+(Pro_Economic_Table[[#This Row],[Weighted Cost]]-TOPSIS!$C$6)^2+(Pro_Economic_Table[[#This Row],[Weighted Co2]]-TOPSIS!$D$6)^2)^0.5</f>
        <v>5.6496073715265847E-3</v>
      </c>
      <c r="Z71">
        <f>Pro_Economic_Table[[#This Row],[S- Worst-Euclidean Distance]]/(Pro_Economic_Table[[#This Row],[S+ Best-Euclidean Distance]]+Pro_Economic_Table[[#This Row],[S- Worst-Euclidean Distance]])</f>
        <v>0.82753524979904902</v>
      </c>
      <c r="AA71">
        <v>70</v>
      </c>
    </row>
    <row r="72" spans="1:27" x14ac:dyDescent="0.3">
      <c r="A72">
        <v>219</v>
      </c>
      <c r="B72" t="s">
        <v>141</v>
      </c>
      <c r="C72" t="s">
        <v>147</v>
      </c>
      <c r="D72" t="s">
        <v>151</v>
      </c>
      <c r="E72" t="s">
        <v>152</v>
      </c>
      <c r="F72" t="s">
        <v>154</v>
      </c>
      <c r="G72" t="s">
        <v>218</v>
      </c>
      <c r="H72">
        <v>383.99563542805612</v>
      </c>
      <c r="I72">
        <v>28</v>
      </c>
      <c r="J72">
        <v>1401933.4566031951</v>
      </c>
      <c r="K72">
        <v>41538.510563636359</v>
      </c>
      <c r="L72">
        <v>252348022.18857512</v>
      </c>
      <c r="M72">
        <v>5665616.6022727257</v>
      </c>
      <c r="N72">
        <v>2102900184.9047925</v>
      </c>
      <c r="O72">
        <v>104893600</v>
      </c>
      <c r="P72">
        <v>22.747897468181815</v>
      </c>
      <c r="Q72">
        <v>20958.905176217766</v>
      </c>
      <c r="R72">
        <v>252389560.69913876</v>
      </c>
      <c r="S72">
        <v>2213.4594015070652</v>
      </c>
      <c r="T72">
        <v>20981.653073685949</v>
      </c>
      <c r="U72">
        <f>Pro_Economic_Table[[#This Row],[Total Energy(MJ)]]*AHP!$P$3/TOPSIS!$B$4</f>
        <v>7.5441252096388085E-3</v>
      </c>
      <c r="V72">
        <f>Pro_Economic_Table[[#This Row],[Total Cost(LKR Million)]]*AHP!$P$4/TOPSIS!$C$4</f>
        <v>2.9215792288635946E-2</v>
      </c>
      <c r="W72">
        <f>Pro_Economic_Table[[#This Row],[Total Carbon (Metric T)]]*AHP!$P$5/TOPSIS!$D$4</f>
        <v>3.2394428853244582E-3</v>
      </c>
      <c r="X72">
        <f>((Pro_Economic_Table[[#This Row],[Weighted Energy]]-TOPSIS!$B$5)^2+(Pro_Economic_Table[[#This Row],[Weighted Cost]]-TOPSIS!$C$5)^2+(Pro_Economic_Table[[#This Row],[Weighted Co2]]-TOPSIS!$D$5)^2)^0.5</f>
        <v>1.1830546214406314E-3</v>
      </c>
      <c r="Y72">
        <f>((Pro_Economic_Table[[#This Row],[Weighted Energy]]-TOPSIS!$B$6)^2+(Pro_Economic_Table[[#This Row],[Weighted Cost]]-TOPSIS!$C$6)^2+(Pro_Economic_Table[[#This Row],[Weighted Co2]]-TOPSIS!$D$6)^2)^0.5</f>
        <v>5.6438607495624647E-3</v>
      </c>
      <c r="Z72">
        <f>Pro_Economic_Table[[#This Row],[S- Worst-Euclidean Distance]]/(Pro_Economic_Table[[#This Row],[S+ Best-Euclidean Distance]]+Pro_Economic_Table[[#This Row],[S- Worst-Euclidean Distance]])</f>
        <v>0.82670729646575336</v>
      </c>
      <c r="AA72">
        <v>71</v>
      </c>
    </row>
    <row r="73" spans="1:27" x14ac:dyDescent="0.3">
      <c r="A73">
        <v>237</v>
      </c>
      <c r="B73" t="s">
        <v>141</v>
      </c>
      <c r="C73" t="s">
        <v>147</v>
      </c>
      <c r="D73" t="s">
        <v>280</v>
      </c>
      <c r="E73" t="s">
        <v>152</v>
      </c>
      <c r="F73" t="s">
        <v>154</v>
      </c>
      <c r="G73" t="s">
        <v>218</v>
      </c>
      <c r="H73">
        <v>384.46009776646611</v>
      </c>
      <c r="I73">
        <v>28</v>
      </c>
      <c r="J73">
        <v>1402383.0561467756</v>
      </c>
      <c r="K73">
        <v>41538.510563636359</v>
      </c>
      <c r="L73">
        <v>252428950.10641959</v>
      </c>
      <c r="M73">
        <v>5670221.6772727259</v>
      </c>
      <c r="N73">
        <v>2103574584.2201633</v>
      </c>
      <c r="O73">
        <v>104893600</v>
      </c>
      <c r="P73">
        <v>22.738687318181814</v>
      </c>
      <c r="Q73">
        <v>20965.626689394292</v>
      </c>
      <c r="R73">
        <v>252470488.61698323</v>
      </c>
      <c r="S73">
        <v>2214.1384058974363</v>
      </c>
      <c r="T73">
        <v>20988.365376712474</v>
      </c>
      <c r="U73">
        <f>Pro_Economic_Table[[#This Row],[Total Energy(MJ)]]*AHP!$P$3/TOPSIS!$B$4</f>
        <v>7.5465442096302624E-3</v>
      </c>
      <c r="V73">
        <f>Pro_Economic_Table[[#This Row],[Total Cost(LKR Million)]]*AHP!$P$4/TOPSIS!$C$4</f>
        <v>2.9224754572388992E-2</v>
      </c>
      <c r="W73">
        <f>Pro_Economic_Table[[#This Row],[Total Carbon (Metric T)]]*AHP!$P$5/TOPSIS!$D$4</f>
        <v>3.2404792251308143E-3</v>
      </c>
      <c r="X73">
        <f>((Pro_Economic_Table[[#This Row],[Weighted Energy]]-TOPSIS!$B$5)^2+(Pro_Economic_Table[[#This Row],[Weighted Cost]]-TOPSIS!$C$5)^2+(Pro_Economic_Table[[#This Row],[Weighted Co2]]-TOPSIS!$D$5)^2)^0.5</f>
        <v>1.1923926826596894E-3</v>
      </c>
      <c r="Y73">
        <f>((Pro_Economic_Table[[#This Row],[Weighted Energy]]-TOPSIS!$B$6)^2+(Pro_Economic_Table[[#This Row],[Weighted Cost]]-TOPSIS!$C$6)^2+(Pro_Economic_Table[[#This Row],[Weighted Co2]]-TOPSIS!$D$6)^2)^0.5</f>
        <v>5.6345214383636925E-3</v>
      </c>
      <c r="Z73">
        <f>Pro_Economic_Table[[#This Row],[S- Worst-Euclidean Distance]]/(Pro_Economic_Table[[#This Row],[S+ Best-Euclidean Distance]]+Pro_Economic_Table[[#This Row],[S- Worst-Euclidean Distance]])</f>
        <v>0.82533943425657963</v>
      </c>
      <c r="AA73">
        <v>72</v>
      </c>
    </row>
    <row r="74" spans="1:27" x14ac:dyDescent="0.3">
      <c r="A74">
        <v>120</v>
      </c>
      <c r="B74" t="s">
        <v>140</v>
      </c>
      <c r="C74" t="s">
        <v>147</v>
      </c>
      <c r="D74" t="s">
        <v>151</v>
      </c>
      <c r="E74" t="s">
        <v>280</v>
      </c>
      <c r="F74" t="s">
        <v>154</v>
      </c>
      <c r="G74" t="s">
        <v>218</v>
      </c>
      <c r="H74">
        <v>398.17901341064658</v>
      </c>
      <c r="I74">
        <v>29</v>
      </c>
      <c r="J74">
        <v>1399475.3895579888</v>
      </c>
      <c r="K74">
        <v>56085.994200000001</v>
      </c>
      <c r="L74">
        <v>251905570.12043801</v>
      </c>
      <c r="M74">
        <v>7095106.8477272717</v>
      </c>
      <c r="N74">
        <v>2099213084.3369834</v>
      </c>
      <c r="O74">
        <v>108639800</v>
      </c>
      <c r="P74">
        <v>30.750303649999999</v>
      </c>
      <c r="Q74">
        <v>20922.157073891933</v>
      </c>
      <c r="R74">
        <v>251961656.114638</v>
      </c>
      <c r="S74">
        <v>2214.9479911847106</v>
      </c>
      <c r="T74">
        <v>20952.907377541931</v>
      </c>
      <c r="U74">
        <f>Pro_Economic_Table[[#This Row],[Total Energy(MJ)]]*AHP!$P$3/TOPSIS!$B$4</f>
        <v>7.531334800422557E-3</v>
      </c>
      <c r="V74">
        <f>Pro_Economic_Table[[#This Row],[Total Cost(LKR Million)]]*AHP!$P$4/TOPSIS!$C$4</f>
        <v>2.9235440413555469E-2</v>
      </c>
      <c r="W74">
        <f>Pro_Economic_Table[[#This Row],[Total Carbon (Metric T)]]*AHP!$P$5/TOPSIS!$D$4</f>
        <v>3.2350047202032253E-3</v>
      </c>
      <c r="X74">
        <f>((Pro_Economic_Table[[#This Row],[Weighted Energy]]-TOPSIS!$B$5)^2+(Pro_Economic_Table[[#This Row],[Weighted Cost]]-TOPSIS!$C$5)^2+(Pro_Economic_Table[[#This Row],[Weighted Co2]]-TOPSIS!$D$5)^2)^0.5</f>
        <v>1.1986740438312861E-3</v>
      </c>
      <c r="Y74">
        <f>((Pro_Economic_Table[[#This Row],[Weighted Energy]]-TOPSIS!$B$6)^2+(Pro_Economic_Table[[#This Row],[Weighted Cost]]-TOPSIS!$C$6)^2+(Pro_Economic_Table[[#This Row],[Weighted Co2]]-TOPSIS!$D$6)^2)^0.5</f>
        <v>5.6285299358142119E-3</v>
      </c>
      <c r="Z74">
        <f>Pro_Economic_Table[[#This Row],[S- Worst-Euclidean Distance]]/(Pro_Economic_Table[[#This Row],[S+ Best-Euclidean Distance]]+Pro_Economic_Table[[#This Row],[S- Worst-Euclidean Distance]])</f>
        <v>0.82442680086826303</v>
      </c>
      <c r="AA74">
        <v>73</v>
      </c>
    </row>
    <row r="75" spans="1:27" x14ac:dyDescent="0.3">
      <c r="A75">
        <v>138</v>
      </c>
      <c r="B75" t="s">
        <v>140</v>
      </c>
      <c r="C75" t="s">
        <v>147</v>
      </c>
      <c r="D75" t="s">
        <v>280</v>
      </c>
      <c r="E75" t="s">
        <v>280</v>
      </c>
      <c r="F75" t="s">
        <v>154</v>
      </c>
      <c r="G75" t="s">
        <v>218</v>
      </c>
      <c r="H75">
        <v>398.64347574905656</v>
      </c>
      <c r="I75">
        <v>29</v>
      </c>
      <c r="J75">
        <v>1399924.9891015699</v>
      </c>
      <c r="K75">
        <v>56085.994200000001</v>
      </c>
      <c r="L75">
        <v>251986498.0382826</v>
      </c>
      <c r="M75">
        <v>7099711.922727271</v>
      </c>
      <c r="N75">
        <v>2099887483.652355</v>
      </c>
      <c r="O75">
        <v>108639800</v>
      </c>
      <c r="P75">
        <v>30.741093499999995</v>
      </c>
      <c r="Q75">
        <v>20928.87858706847</v>
      </c>
      <c r="R75">
        <v>252042584.03248259</v>
      </c>
      <c r="S75">
        <v>2215.6269955750822</v>
      </c>
      <c r="T75">
        <v>20959.61968056847</v>
      </c>
      <c r="U75">
        <f>Pro_Economic_Table[[#This Row],[Total Energy(MJ)]]*AHP!$P$3/TOPSIS!$B$4</f>
        <v>7.5337538004140135E-3</v>
      </c>
      <c r="V75">
        <f>Pro_Economic_Table[[#This Row],[Total Cost(LKR Million)]]*AHP!$P$4/TOPSIS!$C$4</f>
        <v>2.9244402697308519E-2</v>
      </c>
      <c r="W75">
        <f>Pro_Economic_Table[[#This Row],[Total Carbon (Metric T)]]*AHP!$P$5/TOPSIS!$D$4</f>
        <v>3.2360410600095835E-3</v>
      </c>
      <c r="X75">
        <f>((Pro_Economic_Table[[#This Row],[Weighted Energy]]-TOPSIS!$B$5)^2+(Pro_Economic_Table[[#This Row],[Weighted Cost]]-TOPSIS!$C$5)^2+(Pro_Economic_Table[[#This Row],[Weighted Co2]]-TOPSIS!$D$5)^2)^0.5</f>
        <v>1.2080077156006693E-3</v>
      </c>
      <c r="Y75">
        <f>((Pro_Economic_Table[[#This Row],[Weighted Energy]]-TOPSIS!$B$6)^2+(Pro_Economic_Table[[#This Row],[Weighted Cost]]-TOPSIS!$C$6)^2+(Pro_Economic_Table[[#This Row],[Weighted Co2]]-TOPSIS!$D$6)^2)^0.5</f>
        <v>5.6191901571785692E-3</v>
      </c>
      <c r="Z75">
        <f>Pro_Economic_Table[[#This Row],[S- Worst-Euclidean Distance]]/(Pro_Economic_Table[[#This Row],[S+ Best-Euclidean Distance]]+Pro_Economic_Table[[#This Row],[S- Worst-Euclidean Distance]])</f>
        <v>0.82305951312512493</v>
      </c>
      <c r="AA75">
        <v>74</v>
      </c>
    </row>
    <row r="76" spans="1:27" x14ac:dyDescent="0.3">
      <c r="A76">
        <v>218</v>
      </c>
      <c r="B76" t="s">
        <v>141</v>
      </c>
      <c r="C76" t="s">
        <v>147</v>
      </c>
      <c r="D76" t="s">
        <v>151</v>
      </c>
      <c r="E76" t="s">
        <v>152</v>
      </c>
      <c r="F76" t="s">
        <v>154</v>
      </c>
      <c r="G76" t="s">
        <v>220</v>
      </c>
      <c r="H76">
        <v>383.99563542805612</v>
      </c>
      <c r="I76">
        <v>28</v>
      </c>
      <c r="J76">
        <v>1401933.4566031951</v>
      </c>
      <c r="K76">
        <v>41538.510563636359</v>
      </c>
      <c r="L76">
        <v>252348022.18857512</v>
      </c>
      <c r="M76">
        <v>5665616.6022727257</v>
      </c>
      <c r="N76">
        <v>2102900184.9047925</v>
      </c>
      <c r="O76">
        <v>109200000</v>
      </c>
      <c r="P76">
        <v>22.747897468181815</v>
      </c>
      <c r="Q76">
        <v>20958.905176217766</v>
      </c>
      <c r="R76">
        <v>252389560.69913876</v>
      </c>
      <c r="S76">
        <v>2217.7658015070651</v>
      </c>
      <c r="T76">
        <v>20981.653073685949</v>
      </c>
      <c r="U76">
        <f>Pro_Economic_Table[[#This Row],[Total Energy(MJ)]]*AHP!$P$3/TOPSIS!$B$4</f>
        <v>7.5441252096388085E-3</v>
      </c>
      <c r="V76">
        <f>Pro_Economic_Table[[#This Row],[Total Cost(LKR Million)]]*AHP!$P$4/TOPSIS!$C$4</f>
        <v>2.9272633126930122E-2</v>
      </c>
      <c r="W76">
        <f>Pro_Economic_Table[[#This Row],[Total Carbon (Metric T)]]*AHP!$P$5/TOPSIS!$D$4</f>
        <v>3.2394428853244582E-3</v>
      </c>
      <c r="X76">
        <f>((Pro_Economic_Table[[#This Row],[Weighted Energy]]-TOPSIS!$B$5)^2+(Pro_Economic_Table[[#This Row],[Weighted Cost]]-TOPSIS!$C$5)^2+(Pro_Economic_Table[[#This Row],[Weighted Co2]]-TOPSIS!$D$5)^2)^0.5</f>
        <v>1.2380448471748047E-3</v>
      </c>
      <c r="Y76">
        <f>((Pro_Economic_Table[[#This Row],[Weighted Energy]]-TOPSIS!$B$6)^2+(Pro_Economic_Table[[#This Row],[Weighted Cost]]-TOPSIS!$C$6)^2+(Pro_Economic_Table[[#This Row],[Weighted Co2]]-TOPSIS!$D$6)^2)^0.5</f>
        <v>5.5890780099000807E-3</v>
      </c>
      <c r="Z76">
        <f>Pro_Economic_Table[[#This Row],[S- Worst-Euclidean Distance]]/(Pro_Economic_Table[[#This Row],[S+ Best-Euclidean Distance]]+Pro_Economic_Table[[#This Row],[S- Worst-Euclidean Distance]])</f>
        <v>0.81865789248367926</v>
      </c>
      <c r="AA76">
        <v>75</v>
      </c>
    </row>
    <row r="77" spans="1:27" x14ac:dyDescent="0.3">
      <c r="A77">
        <v>236</v>
      </c>
      <c r="B77" t="s">
        <v>141</v>
      </c>
      <c r="C77" t="s">
        <v>147</v>
      </c>
      <c r="D77" t="s">
        <v>280</v>
      </c>
      <c r="E77" t="s">
        <v>152</v>
      </c>
      <c r="F77" t="s">
        <v>154</v>
      </c>
      <c r="G77" t="s">
        <v>220</v>
      </c>
      <c r="H77">
        <v>384.46009776646611</v>
      </c>
      <c r="I77">
        <v>28</v>
      </c>
      <c r="J77">
        <v>1402383.0561467756</v>
      </c>
      <c r="K77">
        <v>41538.510563636359</v>
      </c>
      <c r="L77">
        <v>252428950.10641959</v>
      </c>
      <c r="M77">
        <v>5670221.6772727259</v>
      </c>
      <c r="N77">
        <v>2103574584.2201633</v>
      </c>
      <c r="O77">
        <v>109200000</v>
      </c>
      <c r="P77">
        <v>22.738687318181814</v>
      </c>
      <c r="Q77">
        <v>20965.626689394292</v>
      </c>
      <c r="R77">
        <v>252470488.61698323</v>
      </c>
      <c r="S77">
        <v>2218.4448058974363</v>
      </c>
      <c r="T77">
        <v>20988.365376712474</v>
      </c>
      <c r="U77">
        <f>Pro_Economic_Table[[#This Row],[Total Energy(MJ)]]*AHP!$P$3/TOPSIS!$B$4</f>
        <v>7.5465442096302624E-3</v>
      </c>
      <c r="V77">
        <f>Pro_Economic_Table[[#This Row],[Total Cost(LKR Million)]]*AHP!$P$4/TOPSIS!$C$4</f>
        <v>2.9281595410683165E-2</v>
      </c>
      <c r="W77">
        <f>Pro_Economic_Table[[#This Row],[Total Carbon (Metric T)]]*AHP!$P$5/TOPSIS!$D$4</f>
        <v>3.2404792251308143E-3</v>
      </c>
      <c r="X77">
        <f>((Pro_Economic_Table[[#This Row],[Weighted Energy]]-TOPSIS!$B$5)^2+(Pro_Economic_Table[[#This Row],[Weighted Cost]]-TOPSIS!$C$5)^2+(Pro_Economic_Table[[#This Row],[Weighted Co2]]-TOPSIS!$D$5)^2)^0.5</f>
        <v>1.2473796388459768E-3</v>
      </c>
      <c r="Y77">
        <f>((Pro_Economic_Table[[#This Row],[Weighted Energy]]-TOPSIS!$B$6)^2+(Pro_Economic_Table[[#This Row],[Weighted Cost]]-TOPSIS!$C$6)^2+(Pro_Economic_Table[[#This Row],[Weighted Co2]]-TOPSIS!$D$6)^2)^0.5</f>
        <v>5.5797383027450364E-3</v>
      </c>
      <c r="Z77">
        <f>Pro_Economic_Table[[#This Row],[S- Worst-Euclidean Distance]]/(Pro_Economic_Table[[#This Row],[S+ Best-Euclidean Distance]]+Pro_Economic_Table[[#This Row],[S- Worst-Euclidean Distance]])</f>
        <v>0.81729045118044596</v>
      </c>
      <c r="AA77">
        <v>76</v>
      </c>
    </row>
    <row r="78" spans="1:27" x14ac:dyDescent="0.3">
      <c r="A78">
        <v>119</v>
      </c>
      <c r="B78" t="s">
        <v>140</v>
      </c>
      <c r="C78" t="s">
        <v>147</v>
      </c>
      <c r="D78" t="s">
        <v>151</v>
      </c>
      <c r="E78" t="s">
        <v>280</v>
      </c>
      <c r="F78" t="s">
        <v>154</v>
      </c>
      <c r="G78" t="s">
        <v>220</v>
      </c>
      <c r="H78">
        <v>398.17901341064658</v>
      </c>
      <c r="I78">
        <v>29</v>
      </c>
      <c r="J78">
        <v>1399475.3895579888</v>
      </c>
      <c r="K78">
        <v>56085.994200000001</v>
      </c>
      <c r="L78">
        <v>251905570.12043801</v>
      </c>
      <c r="M78">
        <v>7095106.8477272717</v>
      </c>
      <c r="N78">
        <v>2099213084.3369834</v>
      </c>
      <c r="O78">
        <v>113100000</v>
      </c>
      <c r="P78">
        <v>30.750303649999999</v>
      </c>
      <c r="Q78">
        <v>20922.157073891933</v>
      </c>
      <c r="R78">
        <v>251961656.114638</v>
      </c>
      <c r="S78">
        <v>2219.4081911847106</v>
      </c>
      <c r="T78">
        <v>20952.907377541931</v>
      </c>
      <c r="U78">
        <f>Pro_Economic_Table[[#This Row],[Total Energy(MJ)]]*AHP!$P$3/TOPSIS!$B$4</f>
        <v>7.531334800422557E-3</v>
      </c>
      <c r="V78">
        <f>Pro_Economic_Table[[#This Row],[Total Cost(LKR Million)]]*AHP!$P$4/TOPSIS!$C$4</f>
        <v>2.9294311281788721E-2</v>
      </c>
      <c r="W78">
        <f>Pro_Economic_Table[[#This Row],[Total Carbon (Metric T)]]*AHP!$P$5/TOPSIS!$D$4</f>
        <v>3.2350047202032253E-3</v>
      </c>
      <c r="X78">
        <f>((Pro_Economic_Table[[#This Row],[Weighted Energy]]-TOPSIS!$B$5)^2+(Pro_Economic_Table[[#This Row],[Weighted Cost]]-TOPSIS!$C$5)^2+(Pro_Economic_Table[[#This Row],[Weighted Co2]]-TOPSIS!$D$5)^2)^0.5</f>
        <v>1.2558439670475436E-3</v>
      </c>
      <c r="Y78">
        <f>((Pro_Economic_Table[[#This Row],[Weighted Energy]]-TOPSIS!$B$6)^2+(Pro_Economic_Table[[#This Row],[Weighted Cost]]-TOPSIS!$C$6)^2+(Pro_Economic_Table[[#This Row],[Weighted Co2]]-TOPSIS!$D$6)^2)^0.5</f>
        <v>5.5718429133642172E-3</v>
      </c>
      <c r="Z78">
        <f>Pro_Economic_Table[[#This Row],[S- Worst-Euclidean Distance]]/(Pro_Economic_Table[[#This Row],[S+ Best-Euclidean Distance]]+Pro_Economic_Table[[#This Row],[S- Worst-Euclidean Distance]])</f>
        <v>0.81606596947928489</v>
      </c>
      <c r="AA78">
        <v>77</v>
      </c>
    </row>
    <row r="79" spans="1:27" x14ac:dyDescent="0.3">
      <c r="A79">
        <v>137</v>
      </c>
      <c r="B79" t="s">
        <v>140</v>
      </c>
      <c r="C79" t="s">
        <v>147</v>
      </c>
      <c r="D79" t="s">
        <v>280</v>
      </c>
      <c r="E79" t="s">
        <v>280</v>
      </c>
      <c r="F79" t="s">
        <v>154</v>
      </c>
      <c r="G79" t="s">
        <v>220</v>
      </c>
      <c r="H79">
        <v>398.64347574905656</v>
      </c>
      <c r="I79">
        <v>29</v>
      </c>
      <c r="J79">
        <v>1399924.9891015699</v>
      </c>
      <c r="K79">
        <v>56085.994200000001</v>
      </c>
      <c r="L79">
        <v>251986498.0382826</v>
      </c>
      <c r="M79">
        <v>7099711.922727271</v>
      </c>
      <c r="N79">
        <v>2099887483.652355</v>
      </c>
      <c r="O79">
        <v>113100000</v>
      </c>
      <c r="P79">
        <v>30.741093499999995</v>
      </c>
      <c r="Q79">
        <v>20928.87858706847</v>
      </c>
      <c r="R79">
        <v>252042584.03248259</v>
      </c>
      <c r="S79">
        <v>2220.0871955750822</v>
      </c>
      <c r="T79">
        <v>20959.61968056847</v>
      </c>
      <c r="U79">
        <f>Pro_Economic_Table[[#This Row],[Total Energy(MJ)]]*AHP!$P$3/TOPSIS!$B$4</f>
        <v>7.5337538004140135E-3</v>
      </c>
      <c r="V79">
        <f>Pro_Economic_Table[[#This Row],[Total Cost(LKR Million)]]*AHP!$P$4/TOPSIS!$C$4</f>
        <v>2.9303273565541774E-2</v>
      </c>
      <c r="W79">
        <f>Pro_Economic_Table[[#This Row],[Total Carbon (Metric T)]]*AHP!$P$5/TOPSIS!$D$4</f>
        <v>3.2360410600095835E-3</v>
      </c>
      <c r="X79">
        <f>((Pro_Economic_Table[[#This Row],[Weighted Energy]]-TOPSIS!$B$5)^2+(Pro_Economic_Table[[#This Row],[Weighted Cost]]-TOPSIS!$C$5)^2+(Pro_Economic_Table[[#This Row],[Weighted Co2]]-TOPSIS!$D$5)^2)^0.5</f>
        <v>1.2651729059766532E-3</v>
      </c>
      <c r="Y79">
        <f>((Pro_Economic_Table[[#This Row],[Weighted Energy]]-TOPSIS!$B$6)^2+(Pro_Economic_Table[[#This Row],[Weighted Cost]]-TOPSIS!$C$6)^2+(Pro_Economic_Table[[#This Row],[Weighted Co2]]-TOPSIS!$D$6)^2)^0.5</f>
        <v>5.562502806312512E-3</v>
      </c>
      <c r="Z79">
        <f>Pro_Economic_Table[[#This Row],[S- Worst-Euclidean Distance]]/(Pro_Economic_Table[[#This Row],[S+ Best-Euclidean Distance]]+Pro_Economic_Table[[#This Row],[S- Worst-Euclidean Distance]])</f>
        <v>0.81469932678562007</v>
      </c>
      <c r="AA79">
        <v>78</v>
      </c>
    </row>
    <row r="80" spans="1:27" x14ac:dyDescent="0.3">
      <c r="A80">
        <v>223</v>
      </c>
      <c r="B80" t="s">
        <v>141</v>
      </c>
      <c r="C80" t="s">
        <v>147</v>
      </c>
      <c r="D80" t="s">
        <v>151</v>
      </c>
      <c r="E80" t="s">
        <v>152</v>
      </c>
      <c r="F80" t="s">
        <v>280</v>
      </c>
      <c r="G80" t="s">
        <v>219</v>
      </c>
      <c r="H80">
        <v>386.59372462372517</v>
      </c>
      <c r="I80">
        <v>55</v>
      </c>
      <c r="J80">
        <v>1409763.796440803</v>
      </c>
      <c r="K80">
        <v>43721.923290909079</v>
      </c>
      <c r="L80">
        <v>253757483.35934457</v>
      </c>
      <c r="M80">
        <v>5654699.5386363622</v>
      </c>
      <c r="N80">
        <v>2114645694.6612046</v>
      </c>
      <c r="O80">
        <v>102520000</v>
      </c>
      <c r="P80">
        <v>22.747897468181815</v>
      </c>
      <c r="Q80">
        <v>21075.968756790004</v>
      </c>
      <c r="R80">
        <v>253801205.28263548</v>
      </c>
      <c r="S80">
        <v>2222.8203941998408</v>
      </c>
      <c r="T80">
        <v>21098.716654258187</v>
      </c>
      <c r="U80">
        <f>Pro_Economic_Table[[#This Row],[Total Energy(MJ)]]*AHP!$P$3/TOPSIS!$B$4</f>
        <v>7.5863203918004937E-3</v>
      </c>
      <c r="V80">
        <f>Pro_Economic_Table[[#This Row],[Total Cost(LKR Million)]]*AHP!$P$4/TOPSIS!$C$4</f>
        <v>2.9339349476060018E-2</v>
      </c>
      <c r="W80">
        <f>Pro_Economic_Table[[#This Row],[Total Carbon (Metric T)]]*AHP!$P$5/TOPSIS!$D$4</f>
        <v>3.2575168083792119E-3</v>
      </c>
      <c r="X80">
        <f>((Pro_Economic_Table[[#This Row],[Weighted Energy]]-TOPSIS!$B$5)^2+(Pro_Economic_Table[[#This Row],[Weighted Cost]]-TOPSIS!$C$5)^2+(Pro_Economic_Table[[#This Row],[Weighted Co2]]-TOPSIS!$D$5)^2)^0.5</f>
        <v>1.3143413925623868E-3</v>
      </c>
      <c r="Y80">
        <f>((Pro_Economic_Table[[#This Row],[Weighted Energy]]-TOPSIS!$B$6)^2+(Pro_Economic_Table[[#This Row],[Weighted Cost]]-TOPSIS!$C$6)^2+(Pro_Economic_Table[[#This Row],[Weighted Co2]]-TOPSIS!$D$6)^2)^0.5</f>
        <v>5.5125642640804235E-3</v>
      </c>
      <c r="Z80">
        <f>Pro_Economic_Table[[#This Row],[S- Worst-Euclidean Distance]]/(Pro_Economic_Table[[#This Row],[S+ Best-Euclidean Distance]]+Pro_Economic_Table[[#This Row],[S- Worst-Euclidean Distance]])</f>
        <v>0.80747626250210613</v>
      </c>
      <c r="AA80">
        <v>79</v>
      </c>
    </row>
    <row r="81" spans="1:27" x14ac:dyDescent="0.3">
      <c r="A81">
        <v>124</v>
      </c>
      <c r="B81" t="s">
        <v>140</v>
      </c>
      <c r="C81" t="s">
        <v>147</v>
      </c>
      <c r="D81" t="s">
        <v>151</v>
      </c>
      <c r="E81" t="s">
        <v>280</v>
      </c>
      <c r="F81" t="s">
        <v>280</v>
      </c>
      <c r="G81" t="s">
        <v>219</v>
      </c>
      <c r="H81">
        <v>400.77710260631562</v>
      </c>
      <c r="I81">
        <v>57</v>
      </c>
      <c r="J81">
        <v>1407305.7293955972</v>
      </c>
      <c r="K81">
        <v>58269.406927272721</v>
      </c>
      <c r="L81">
        <v>253315031.29120752</v>
      </c>
      <c r="M81">
        <v>7084189.7840909082</v>
      </c>
      <c r="N81">
        <v>2110958594.0933959</v>
      </c>
      <c r="O81">
        <v>106248000</v>
      </c>
      <c r="P81">
        <v>30.750303649999999</v>
      </c>
      <c r="Q81">
        <v>21039.220654464178</v>
      </c>
      <c r="R81">
        <v>253373300.69813481</v>
      </c>
      <c r="S81">
        <v>2224.2907838774872</v>
      </c>
      <c r="T81">
        <v>21069.970958114176</v>
      </c>
      <c r="U81">
        <f>Pro_Economic_Table[[#This Row],[Total Energy(MJ)]]*AHP!$P$3/TOPSIS!$B$4</f>
        <v>7.5735299825842439E-3</v>
      </c>
      <c r="V81">
        <f>Pro_Economic_Table[[#This Row],[Total Cost(LKR Million)]]*AHP!$P$4/TOPSIS!$C$4</f>
        <v>2.9358757376370372E-2</v>
      </c>
      <c r="W81">
        <f>Pro_Economic_Table[[#This Row],[Total Carbon (Metric T)]]*AHP!$P$5/TOPSIS!$D$4</f>
        <v>3.2530786432579803E-3</v>
      </c>
      <c r="X81">
        <f>((Pro_Economic_Table[[#This Row],[Weighted Energy]]-TOPSIS!$B$5)^2+(Pro_Economic_Table[[#This Row],[Weighted Cost]]-TOPSIS!$C$5)^2+(Pro_Economic_Table[[#This Row],[Weighted Co2]]-TOPSIS!$D$5)^2)^0.5</f>
        <v>1.3295458910982142E-3</v>
      </c>
      <c r="Y81">
        <f>((Pro_Economic_Table[[#This Row],[Weighted Energy]]-TOPSIS!$B$6)^2+(Pro_Economic_Table[[#This Row],[Weighted Cost]]-TOPSIS!$C$6)^2+(Pro_Economic_Table[[#This Row],[Weighted Co2]]-TOPSIS!$D$6)^2)^0.5</f>
        <v>5.4974276705552789E-3</v>
      </c>
      <c r="Z81">
        <f>Pro_Economic_Table[[#This Row],[S- Worst-Euclidean Distance]]/(Pro_Economic_Table[[#This Row],[S+ Best-Euclidean Distance]]+Pro_Economic_Table[[#This Row],[S- Worst-Euclidean Distance]])</f>
        <v>0.80525105610981773</v>
      </c>
      <c r="AA81">
        <v>80</v>
      </c>
    </row>
    <row r="82" spans="1:27" x14ac:dyDescent="0.3">
      <c r="A82">
        <v>225</v>
      </c>
      <c r="B82" t="s">
        <v>141</v>
      </c>
      <c r="C82" t="s">
        <v>147</v>
      </c>
      <c r="D82" t="s">
        <v>151</v>
      </c>
      <c r="E82" t="s">
        <v>152</v>
      </c>
      <c r="F82" t="s">
        <v>280</v>
      </c>
      <c r="G82" t="s">
        <v>218</v>
      </c>
      <c r="H82">
        <v>386.59372462372517</v>
      </c>
      <c r="I82">
        <v>28</v>
      </c>
      <c r="J82">
        <v>1409763.796440803</v>
      </c>
      <c r="K82">
        <v>43721.923290909079</v>
      </c>
      <c r="L82">
        <v>253757483.35934457</v>
      </c>
      <c r="M82">
        <v>5654699.5386363622</v>
      </c>
      <c r="N82">
        <v>2114645694.6612046</v>
      </c>
      <c r="O82">
        <v>104893600</v>
      </c>
      <c r="P82">
        <v>22.747897468181815</v>
      </c>
      <c r="Q82">
        <v>21075.968756790004</v>
      </c>
      <c r="R82">
        <v>253801205.28263548</v>
      </c>
      <c r="S82">
        <v>2225.1939941998412</v>
      </c>
      <c r="T82">
        <v>21098.716654258187</v>
      </c>
      <c r="U82">
        <f>Pro_Economic_Table[[#This Row],[Total Energy(MJ)]]*AHP!$P$3/TOPSIS!$B$4</f>
        <v>7.5863203918004937E-3</v>
      </c>
      <c r="V82">
        <f>Pro_Economic_Table[[#This Row],[Total Cost(LKR Million)]]*AHP!$P$4/TOPSIS!$C$4</f>
        <v>2.9370678988825914E-2</v>
      </c>
      <c r="W82">
        <f>Pro_Economic_Table[[#This Row],[Total Carbon (Metric T)]]*AHP!$P$5/TOPSIS!$D$4</f>
        <v>3.2575168083792119E-3</v>
      </c>
      <c r="X82">
        <f>((Pro_Economic_Table[[#This Row],[Weighted Energy]]-TOPSIS!$B$5)^2+(Pro_Economic_Table[[#This Row],[Weighted Cost]]-TOPSIS!$C$5)^2+(Pro_Economic_Table[[#This Row],[Weighted Co2]]-TOPSIS!$D$5)^2)^0.5</f>
        <v>1.3445513410362743E-3</v>
      </c>
      <c r="Y82">
        <f>((Pro_Economic_Table[[#This Row],[Weighted Energy]]-TOPSIS!$B$6)^2+(Pro_Economic_Table[[#This Row],[Weighted Cost]]-TOPSIS!$C$6)^2+(Pro_Economic_Table[[#This Row],[Weighted Co2]]-TOPSIS!$D$6)^2)^0.5</f>
        <v>5.4823468904429944E-3</v>
      </c>
      <c r="Z82">
        <f>Pro_Economic_Table[[#This Row],[S- Worst-Euclidean Distance]]/(Pro_Economic_Table[[#This Row],[S+ Best-Euclidean Distance]]+Pro_Economic_Table[[#This Row],[S- Worst-Euclidean Distance]])</f>
        <v>0.80305091778921489</v>
      </c>
      <c r="AA82">
        <v>81</v>
      </c>
    </row>
    <row r="83" spans="1:27" x14ac:dyDescent="0.3">
      <c r="A83">
        <v>241</v>
      </c>
      <c r="B83" t="s">
        <v>141</v>
      </c>
      <c r="C83" t="s">
        <v>147</v>
      </c>
      <c r="D83" t="s">
        <v>280</v>
      </c>
      <c r="E83" t="s">
        <v>152</v>
      </c>
      <c r="F83" t="s">
        <v>280</v>
      </c>
      <c r="G83" t="s">
        <v>219</v>
      </c>
      <c r="H83">
        <v>387.05818696213527</v>
      </c>
      <c r="I83">
        <v>56</v>
      </c>
      <c r="J83">
        <v>1410213.395984384</v>
      </c>
      <c r="K83">
        <v>43721.923290909079</v>
      </c>
      <c r="L83">
        <v>253838411.27718914</v>
      </c>
      <c r="M83">
        <v>5659304.6136363624</v>
      </c>
      <c r="N83">
        <v>2115320093.9765761</v>
      </c>
      <c r="O83">
        <v>104384000</v>
      </c>
      <c r="P83">
        <v>22.738687318181814</v>
      </c>
      <c r="Q83">
        <v>21082.690269966544</v>
      </c>
      <c r="R83">
        <v>253882133.20048004</v>
      </c>
      <c r="S83">
        <v>2225.3633985902125</v>
      </c>
      <c r="T83">
        <v>21105.428957284726</v>
      </c>
      <c r="U83">
        <f>Pro_Economic_Table[[#This Row],[Total Energy(MJ)]]*AHP!$P$3/TOPSIS!$B$4</f>
        <v>7.5887393917919502E-3</v>
      </c>
      <c r="V83">
        <f>Pro_Economic_Table[[#This Row],[Total Cost(LKR Million)]]*AHP!$P$4/TOPSIS!$C$4</f>
        <v>2.9372914983522045E-2</v>
      </c>
      <c r="W83">
        <f>Pro_Economic_Table[[#This Row],[Total Carbon (Metric T)]]*AHP!$P$5/TOPSIS!$D$4</f>
        <v>3.2585531481855701E-3</v>
      </c>
      <c r="X83">
        <f>((Pro_Economic_Table[[#This Row],[Weighted Energy]]-TOPSIS!$B$5)^2+(Pro_Economic_Table[[#This Row],[Weighted Cost]]-TOPSIS!$C$5)^2+(Pro_Economic_Table[[#This Row],[Weighted Co2]]-TOPSIS!$D$5)^2)^0.5</f>
        <v>1.3474000255585979E-3</v>
      </c>
      <c r="Y83">
        <f>((Pro_Economic_Table[[#This Row],[Weighted Energy]]-TOPSIS!$B$6)^2+(Pro_Economic_Table[[#This Row],[Weighted Cost]]-TOPSIS!$C$6)^2+(Pro_Economic_Table[[#This Row],[Weighted Co2]]-TOPSIS!$D$6)^2)^0.5</f>
        <v>5.4794941937026309E-3</v>
      </c>
      <c r="Z83">
        <f>Pro_Economic_Table[[#This Row],[S- Worst-Euclidean Distance]]/(Pro_Economic_Table[[#This Row],[S+ Best-Euclidean Distance]]+Pro_Economic_Table[[#This Row],[S- Worst-Euclidean Distance]])</f>
        <v>0.80263352817785327</v>
      </c>
      <c r="AA83">
        <v>82</v>
      </c>
    </row>
    <row r="84" spans="1:27" x14ac:dyDescent="0.3">
      <c r="A84">
        <v>243</v>
      </c>
      <c r="B84" t="s">
        <v>141</v>
      </c>
      <c r="C84" t="s">
        <v>147</v>
      </c>
      <c r="D84" t="s">
        <v>280</v>
      </c>
      <c r="E84" t="s">
        <v>152</v>
      </c>
      <c r="F84" t="s">
        <v>280</v>
      </c>
      <c r="G84" t="s">
        <v>218</v>
      </c>
      <c r="H84">
        <v>387.05818696213527</v>
      </c>
      <c r="I84">
        <v>28</v>
      </c>
      <c r="J84">
        <v>1410213.395984384</v>
      </c>
      <c r="K84">
        <v>43721.923290909079</v>
      </c>
      <c r="L84">
        <v>253838411.27718914</v>
      </c>
      <c r="M84">
        <v>5659304.6136363624</v>
      </c>
      <c r="N84">
        <v>2115320093.9765761</v>
      </c>
      <c r="O84">
        <v>104893600</v>
      </c>
      <c r="P84">
        <v>22.738687318181814</v>
      </c>
      <c r="Q84">
        <v>21082.690269966544</v>
      </c>
      <c r="R84">
        <v>253882133.20048004</v>
      </c>
      <c r="S84">
        <v>2225.8729985902123</v>
      </c>
      <c r="T84">
        <v>21105.428957284726</v>
      </c>
      <c r="U84">
        <f>Pro_Economic_Table[[#This Row],[Total Energy(MJ)]]*AHP!$P$3/TOPSIS!$B$4</f>
        <v>7.5887393917919502E-3</v>
      </c>
      <c r="V84">
        <f>Pro_Economic_Table[[#This Row],[Total Cost(LKR Million)]]*AHP!$P$4/TOPSIS!$C$4</f>
        <v>2.9379641272578961E-2</v>
      </c>
      <c r="W84">
        <f>Pro_Economic_Table[[#This Row],[Total Carbon (Metric T)]]*AHP!$P$5/TOPSIS!$D$4</f>
        <v>3.2585531481855701E-3</v>
      </c>
      <c r="X84">
        <f>((Pro_Economic_Table[[#This Row],[Weighted Energy]]-TOPSIS!$B$5)^2+(Pro_Economic_Table[[#This Row],[Weighted Cost]]-TOPSIS!$C$5)^2+(Pro_Economic_Table[[#This Row],[Weighted Co2]]-TOPSIS!$D$5)^2)^0.5</f>
        <v>1.3538900471923659E-3</v>
      </c>
      <c r="Y84">
        <f>((Pro_Economic_Table[[#This Row],[Weighted Energy]]-TOPSIS!$B$6)^2+(Pro_Economic_Table[[#This Row],[Weighted Cost]]-TOPSIS!$C$6)^2+(Pro_Economic_Table[[#This Row],[Weighted Co2]]-TOPSIS!$D$6)^2)^0.5</f>
        <v>5.4730076726544055E-3</v>
      </c>
      <c r="Z84">
        <f>Pro_Economic_Table[[#This Row],[S- Worst-Euclidean Distance]]/(Pro_Economic_Table[[#This Row],[S+ Best-Euclidean Distance]]+Pro_Economic_Table[[#This Row],[S- Worst-Euclidean Distance]])</f>
        <v>0.80168297479301431</v>
      </c>
      <c r="AA84">
        <v>83</v>
      </c>
    </row>
    <row r="85" spans="1:27" x14ac:dyDescent="0.3">
      <c r="A85">
        <v>126</v>
      </c>
      <c r="B85" t="s">
        <v>140</v>
      </c>
      <c r="C85" t="s">
        <v>147</v>
      </c>
      <c r="D85" t="s">
        <v>151</v>
      </c>
      <c r="E85" t="s">
        <v>280</v>
      </c>
      <c r="F85" t="s">
        <v>280</v>
      </c>
      <c r="G85" t="s">
        <v>218</v>
      </c>
      <c r="H85">
        <v>400.77710260631562</v>
      </c>
      <c r="I85">
        <v>29</v>
      </c>
      <c r="J85">
        <v>1407305.7293955972</v>
      </c>
      <c r="K85">
        <v>58269.406927272721</v>
      </c>
      <c r="L85">
        <v>253315031.29120752</v>
      </c>
      <c r="M85">
        <v>7084189.7840909082</v>
      </c>
      <c r="N85">
        <v>2110958594.0933959</v>
      </c>
      <c r="O85">
        <v>108639800</v>
      </c>
      <c r="P85">
        <v>30.750303649999999</v>
      </c>
      <c r="Q85">
        <v>21039.220654464178</v>
      </c>
      <c r="R85">
        <v>253373300.69813481</v>
      </c>
      <c r="S85">
        <v>2226.6825838774871</v>
      </c>
      <c r="T85">
        <v>21069.970958114176</v>
      </c>
      <c r="U85">
        <f>Pro_Economic_Table[[#This Row],[Total Energy(MJ)]]*AHP!$P$3/TOPSIS!$B$4</f>
        <v>7.5735299825842439E-3</v>
      </c>
      <c r="V85">
        <f>Pro_Economic_Table[[#This Row],[Total Cost(LKR Million)]]*AHP!$P$4/TOPSIS!$C$4</f>
        <v>2.9390327113745441E-2</v>
      </c>
      <c r="W85">
        <f>Pro_Economic_Table[[#This Row],[Total Carbon (Metric T)]]*AHP!$P$5/TOPSIS!$D$4</f>
        <v>3.2530786432579803E-3</v>
      </c>
      <c r="X85">
        <f>((Pro_Economic_Table[[#This Row],[Weighted Energy]]-TOPSIS!$B$5)^2+(Pro_Economic_Table[[#This Row],[Weighted Cost]]-TOPSIS!$C$5)^2+(Pro_Economic_Table[[#This Row],[Weighted Co2]]-TOPSIS!$D$5)^2)^0.5</f>
        <v>1.3600978581665591E-3</v>
      </c>
      <c r="Y85">
        <f>((Pro_Economic_Table[[#This Row],[Weighted Energy]]-TOPSIS!$B$6)^2+(Pro_Economic_Table[[#This Row],[Weighted Cost]]-TOPSIS!$C$6)^2+(Pro_Economic_Table[[#This Row],[Weighted Co2]]-TOPSIS!$D$6)^2)^0.5</f>
        <v>5.4670064161402698E-3</v>
      </c>
      <c r="Z85">
        <f>Pro_Economic_Table[[#This Row],[S- Worst-Euclidean Distance]]/(Pro_Economic_Table[[#This Row],[S+ Best-Euclidean Distance]]+Pro_Economic_Table[[#This Row],[S- Worst-Euclidean Distance]])</f>
        <v>0.80077968586401116</v>
      </c>
      <c r="AA85">
        <v>84</v>
      </c>
    </row>
    <row r="86" spans="1:27" x14ac:dyDescent="0.3">
      <c r="A86">
        <v>142</v>
      </c>
      <c r="B86" t="s">
        <v>140</v>
      </c>
      <c r="C86" t="s">
        <v>147</v>
      </c>
      <c r="D86" t="s">
        <v>280</v>
      </c>
      <c r="E86" t="s">
        <v>280</v>
      </c>
      <c r="F86" t="s">
        <v>280</v>
      </c>
      <c r="G86" t="s">
        <v>219</v>
      </c>
      <c r="H86">
        <v>401.24156494472561</v>
      </c>
      <c r="I86">
        <v>58</v>
      </c>
      <c r="J86">
        <v>1407755.328939178</v>
      </c>
      <c r="K86">
        <v>58269.406927272721</v>
      </c>
      <c r="L86">
        <v>253395959.20905206</v>
      </c>
      <c r="M86">
        <v>7088794.8590909075</v>
      </c>
      <c r="N86">
        <v>2111632993.408767</v>
      </c>
      <c r="O86">
        <v>108112000</v>
      </c>
      <c r="P86">
        <v>30.741093499999995</v>
      </c>
      <c r="Q86">
        <v>21045.942167640707</v>
      </c>
      <c r="R86">
        <v>253454228.61597934</v>
      </c>
      <c r="S86">
        <v>2226.8337882678575</v>
      </c>
      <c r="T86">
        <v>21076.683261140708</v>
      </c>
      <c r="U86">
        <f>Pro_Economic_Table[[#This Row],[Total Energy(MJ)]]*AHP!$P$3/TOPSIS!$B$4</f>
        <v>7.5759489825756995E-3</v>
      </c>
      <c r="V86">
        <f>Pro_Economic_Table[[#This Row],[Total Cost(LKR Million)]]*AHP!$P$4/TOPSIS!$C$4</f>
        <v>2.9392322883832388E-2</v>
      </c>
      <c r="W86">
        <f>Pro_Economic_Table[[#This Row],[Total Carbon (Metric T)]]*AHP!$P$5/TOPSIS!$D$4</f>
        <v>3.2541149830643376E-3</v>
      </c>
      <c r="X86">
        <f>((Pro_Economic_Table[[#This Row],[Weighted Energy]]-TOPSIS!$B$5)^2+(Pro_Economic_Table[[#This Row],[Weighted Cost]]-TOPSIS!$C$5)^2+(Pro_Economic_Table[[#This Row],[Weighted Co2]]-TOPSIS!$D$5)^2)^0.5</f>
        <v>1.3626876393216592E-3</v>
      </c>
      <c r="Y86">
        <f>((Pro_Economic_Table[[#This Row],[Weighted Energy]]-TOPSIS!$B$6)^2+(Pro_Economic_Table[[#This Row],[Weighted Cost]]-TOPSIS!$C$6)^2+(Pro_Economic_Table[[#This Row],[Weighted Co2]]-TOPSIS!$D$6)^2)^0.5</f>
        <v>5.4643787057032118E-3</v>
      </c>
      <c r="Z86">
        <f>Pro_Economic_Table[[#This Row],[S- Worst-Euclidean Distance]]/(Pro_Economic_Table[[#This Row],[S+ Best-Euclidean Distance]]+Pro_Economic_Table[[#This Row],[S- Worst-Euclidean Distance]])</f>
        <v>0.8003992387865545</v>
      </c>
      <c r="AA86">
        <v>85</v>
      </c>
    </row>
    <row r="87" spans="1:27" x14ac:dyDescent="0.3">
      <c r="A87">
        <v>144</v>
      </c>
      <c r="B87" t="s">
        <v>140</v>
      </c>
      <c r="C87" t="s">
        <v>147</v>
      </c>
      <c r="D87" t="s">
        <v>280</v>
      </c>
      <c r="E87" t="s">
        <v>280</v>
      </c>
      <c r="F87" t="s">
        <v>280</v>
      </c>
      <c r="G87" t="s">
        <v>218</v>
      </c>
      <c r="H87">
        <v>401.24156494472561</v>
      </c>
      <c r="I87">
        <v>29</v>
      </c>
      <c r="J87">
        <v>1407755.328939178</v>
      </c>
      <c r="K87">
        <v>58269.406927272721</v>
      </c>
      <c r="L87">
        <v>253395959.20905206</v>
      </c>
      <c r="M87">
        <v>7088794.8590909075</v>
      </c>
      <c r="N87">
        <v>2111632993.408767</v>
      </c>
      <c r="O87">
        <v>108639800</v>
      </c>
      <c r="P87">
        <v>30.741093499999995</v>
      </c>
      <c r="Q87">
        <v>21045.942167640707</v>
      </c>
      <c r="R87">
        <v>253454228.61597934</v>
      </c>
      <c r="S87">
        <v>2227.3615882678578</v>
      </c>
      <c r="T87">
        <v>21076.683261140708</v>
      </c>
      <c r="U87">
        <f>Pro_Economic_Table[[#This Row],[Total Energy(MJ)]]*AHP!$P$3/TOPSIS!$B$4</f>
        <v>7.5759489825756995E-3</v>
      </c>
      <c r="V87">
        <f>Pro_Economic_Table[[#This Row],[Total Cost(LKR Million)]]*AHP!$P$4/TOPSIS!$C$4</f>
        <v>2.9399289397498484E-2</v>
      </c>
      <c r="W87">
        <f>Pro_Economic_Table[[#This Row],[Total Carbon (Metric T)]]*AHP!$P$5/TOPSIS!$D$4</f>
        <v>3.2541149830643376E-3</v>
      </c>
      <c r="X87">
        <f>((Pro_Economic_Table[[#This Row],[Weighted Energy]]-TOPSIS!$B$5)^2+(Pro_Economic_Table[[#This Row],[Weighted Cost]]-TOPSIS!$C$5)^2+(Pro_Economic_Table[[#This Row],[Weighted Co2]]-TOPSIS!$D$5)^2)^0.5</f>
        <v>1.3694331821015981E-3</v>
      </c>
      <c r="Y87">
        <f>((Pro_Economic_Table[[#This Row],[Weighted Energy]]-TOPSIS!$B$6)^2+(Pro_Economic_Table[[#This Row],[Weighted Cost]]-TOPSIS!$C$6)^2+(Pro_Economic_Table[[#This Row],[Weighted Co2]]-TOPSIS!$D$6)^2)^0.5</f>
        <v>5.4576667008118494E-3</v>
      </c>
      <c r="Z87">
        <f>Pro_Economic_Table[[#This Row],[S- Worst-Euclidean Distance]]/(Pro_Economic_Table[[#This Row],[S+ Best-Euclidean Distance]]+Pro_Economic_Table[[#This Row],[S- Worst-Euclidean Distance]])</f>
        <v>0.79941216540145354</v>
      </c>
      <c r="AA87">
        <v>86</v>
      </c>
    </row>
    <row r="88" spans="1:27" x14ac:dyDescent="0.3">
      <c r="A88">
        <v>224</v>
      </c>
      <c r="B88" t="s">
        <v>141</v>
      </c>
      <c r="C88" t="s">
        <v>147</v>
      </c>
      <c r="D88" t="s">
        <v>151</v>
      </c>
      <c r="E88" t="s">
        <v>152</v>
      </c>
      <c r="F88" t="s">
        <v>280</v>
      </c>
      <c r="G88" t="s">
        <v>220</v>
      </c>
      <c r="H88">
        <v>386.59372462372517</v>
      </c>
      <c r="I88">
        <v>28</v>
      </c>
      <c r="J88">
        <v>1409763.796440803</v>
      </c>
      <c r="K88">
        <v>43721.923290909079</v>
      </c>
      <c r="L88">
        <v>253757483.35934457</v>
      </c>
      <c r="M88">
        <v>5654699.5386363622</v>
      </c>
      <c r="N88">
        <v>2114645694.6612046</v>
      </c>
      <c r="O88">
        <v>109200000</v>
      </c>
      <c r="P88">
        <v>22.747897468181815</v>
      </c>
      <c r="Q88">
        <v>21075.968756790004</v>
      </c>
      <c r="R88">
        <v>253801205.28263548</v>
      </c>
      <c r="S88">
        <v>2229.5003941998411</v>
      </c>
      <c r="T88">
        <v>21098.716654258187</v>
      </c>
      <c r="U88">
        <f>Pro_Economic_Table[[#This Row],[Total Energy(MJ)]]*AHP!$P$3/TOPSIS!$B$4</f>
        <v>7.5863203918004937E-3</v>
      </c>
      <c r="V88">
        <f>Pro_Economic_Table[[#This Row],[Total Cost(LKR Million)]]*AHP!$P$4/TOPSIS!$C$4</f>
        <v>2.9427519827120087E-2</v>
      </c>
      <c r="W88">
        <f>Pro_Economic_Table[[#This Row],[Total Carbon (Metric T)]]*AHP!$P$5/TOPSIS!$D$4</f>
        <v>3.2575168083792119E-3</v>
      </c>
      <c r="X88">
        <f>((Pro_Economic_Table[[#This Row],[Weighted Energy]]-TOPSIS!$B$5)^2+(Pro_Economic_Table[[#This Row],[Weighted Cost]]-TOPSIS!$C$5)^2+(Pro_Economic_Table[[#This Row],[Weighted Co2]]-TOPSIS!$D$5)^2)^0.5</f>
        <v>1.3994866540075746E-3</v>
      </c>
      <c r="Y88">
        <f>((Pro_Economic_Table[[#This Row],[Weighted Energy]]-TOPSIS!$B$6)^2+(Pro_Economic_Table[[#This Row],[Weighted Cost]]-TOPSIS!$C$6)^2+(Pro_Economic_Table[[#This Row],[Weighted Co2]]-TOPSIS!$D$6)^2)^0.5</f>
        <v>5.427555992083887E-3</v>
      </c>
      <c r="Z88">
        <f>Pro_Economic_Table[[#This Row],[S- Worst-Euclidean Distance]]/(Pro_Economic_Table[[#This Row],[S+ Best-Euclidean Distance]]+Pro_Economic_Table[[#This Row],[S- Worst-Euclidean Distance]])</f>
        <v>0.79500836210408143</v>
      </c>
      <c r="AA88">
        <v>87</v>
      </c>
    </row>
    <row r="89" spans="1:27" x14ac:dyDescent="0.3">
      <c r="A89">
        <v>242</v>
      </c>
      <c r="B89" t="s">
        <v>141</v>
      </c>
      <c r="C89" t="s">
        <v>147</v>
      </c>
      <c r="D89" t="s">
        <v>280</v>
      </c>
      <c r="E89" t="s">
        <v>152</v>
      </c>
      <c r="F89" t="s">
        <v>280</v>
      </c>
      <c r="G89" t="s">
        <v>220</v>
      </c>
      <c r="H89">
        <v>387.05818696213527</v>
      </c>
      <c r="I89">
        <v>28</v>
      </c>
      <c r="J89">
        <v>1410213.395984384</v>
      </c>
      <c r="K89">
        <v>43721.923290909079</v>
      </c>
      <c r="L89">
        <v>253838411.27718914</v>
      </c>
      <c r="M89">
        <v>5659304.6136363624</v>
      </c>
      <c r="N89">
        <v>2115320093.9765761</v>
      </c>
      <c r="O89">
        <v>109200000</v>
      </c>
      <c r="P89">
        <v>22.738687318181814</v>
      </c>
      <c r="Q89">
        <v>21082.690269966544</v>
      </c>
      <c r="R89">
        <v>253882133.20048004</v>
      </c>
      <c r="S89">
        <v>2230.1793985902123</v>
      </c>
      <c r="T89">
        <v>21105.428957284726</v>
      </c>
      <c r="U89">
        <f>Pro_Economic_Table[[#This Row],[Total Energy(MJ)]]*AHP!$P$3/TOPSIS!$B$4</f>
        <v>7.5887393917919502E-3</v>
      </c>
      <c r="V89">
        <f>Pro_Economic_Table[[#This Row],[Total Cost(LKR Million)]]*AHP!$P$4/TOPSIS!$C$4</f>
        <v>2.9436482110873134E-2</v>
      </c>
      <c r="W89">
        <f>Pro_Economic_Table[[#This Row],[Total Carbon (Metric T)]]*AHP!$P$5/TOPSIS!$D$4</f>
        <v>3.2585531481855701E-3</v>
      </c>
      <c r="X89">
        <f>((Pro_Economic_Table[[#This Row],[Weighted Energy]]-TOPSIS!$B$5)^2+(Pro_Economic_Table[[#This Row],[Weighted Cost]]-TOPSIS!$C$5)^2+(Pro_Economic_Table[[#This Row],[Weighted Co2]]-TOPSIS!$D$5)^2)^0.5</f>
        <v>1.4088228041143171E-3</v>
      </c>
      <c r="Y89">
        <f>((Pro_Economic_Table[[#This Row],[Weighted Energy]]-TOPSIS!$B$6)^2+(Pro_Economic_Table[[#This Row],[Weighted Cost]]-TOPSIS!$C$6)^2+(Pro_Economic_Table[[#This Row],[Weighted Co2]]-TOPSIS!$D$6)^2)^0.5</f>
        <v>5.418216353416762E-3</v>
      </c>
      <c r="Z89">
        <f>Pro_Economic_Table[[#This Row],[S- Worst-Euclidean Distance]]/(Pro_Economic_Table[[#This Row],[S+ Best-Euclidean Distance]]+Pro_Economic_Table[[#This Row],[S- Worst-Euclidean Distance]])</f>
        <v>0.79364073185954864</v>
      </c>
      <c r="AA89">
        <v>88</v>
      </c>
    </row>
    <row r="90" spans="1:27" x14ac:dyDescent="0.3">
      <c r="A90">
        <v>125</v>
      </c>
      <c r="B90" t="s">
        <v>140</v>
      </c>
      <c r="C90" t="s">
        <v>147</v>
      </c>
      <c r="D90" t="s">
        <v>151</v>
      </c>
      <c r="E90" t="s">
        <v>280</v>
      </c>
      <c r="F90" t="s">
        <v>280</v>
      </c>
      <c r="G90" t="s">
        <v>220</v>
      </c>
      <c r="H90">
        <v>400.77710260631562</v>
      </c>
      <c r="I90">
        <v>29</v>
      </c>
      <c r="J90">
        <v>1407305.7293955972</v>
      </c>
      <c r="K90">
        <v>58269.406927272721</v>
      </c>
      <c r="L90">
        <v>253315031.29120752</v>
      </c>
      <c r="M90">
        <v>7084189.7840909082</v>
      </c>
      <c r="N90">
        <v>2110958594.0933959</v>
      </c>
      <c r="O90">
        <v>113100000</v>
      </c>
      <c r="P90">
        <v>30.750303649999999</v>
      </c>
      <c r="Q90">
        <v>21039.220654464178</v>
      </c>
      <c r="R90">
        <v>253373300.69813481</v>
      </c>
      <c r="S90">
        <v>2231.1427838774871</v>
      </c>
      <c r="T90">
        <v>21069.970958114176</v>
      </c>
      <c r="U90">
        <f>Pro_Economic_Table[[#This Row],[Total Energy(MJ)]]*AHP!$P$3/TOPSIS!$B$4</f>
        <v>7.5735299825842439E-3</v>
      </c>
      <c r="V90">
        <f>Pro_Economic_Table[[#This Row],[Total Cost(LKR Million)]]*AHP!$P$4/TOPSIS!$C$4</f>
        <v>2.9449197981978693E-2</v>
      </c>
      <c r="W90">
        <f>Pro_Economic_Table[[#This Row],[Total Carbon (Metric T)]]*AHP!$P$5/TOPSIS!$D$4</f>
        <v>3.2530786432579803E-3</v>
      </c>
      <c r="X90">
        <f>((Pro_Economic_Table[[#This Row],[Weighted Energy]]-TOPSIS!$B$5)^2+(Pro_Economic_Table[[#This Row],[Weighted Cost]]-TOPSIS!$C$5)^2+(Pro_Economic_Table[[#This Row],[Weighted Co2]]-TOPSIS!$D$5)^2)^0.5</f>
        <v>1.4171899728124171E-3</v>
      </c>
      <c r="Y90">
        <f>((Pro_Economic_Table[[#This Row],[Weighted Energy]]-TOPSIS!$B$6)^2+(Pro_Economic_Table[[#This Row],[Weighted Cost]]-TOPSIS!$C$6)^2+(Pro_Economic_Table[[#This Row],[Weighted Co2]]-TOPSIS!$D$6)^2)^0.5</f>
        <v>5.4103123750856678E-3</v>
      </c>
      <c r="Z90">
        <f>Pro_Economic_Table[[#This Row],[S- Worst-Euclidean Distance]]/(Pro_Economic_Table[[#This Row],[S+ Best-Euclidean Distance]]+Pro_Economic_Table[[#This Row],[S- Worst-Euclidean Distance]])</f>
        <v>0.79242922219591572</v>
      </c>
      <c r="AA90">
        <v>89</v>
      </c>
    </row>
    <row r="91" spans="1:27" x14ac:dyDescent="0.3">
      <c r="A91">
        <v>229</v>
      </c>
      <c r="B91" t="s">
        <v>141</v>
      </c>
      <c r="C91" t="s">
        <v>147</v>
      </c>
      <c r="D91" t="s">
        <v>151</v>
      </c>
      <c r="E91" t="s">
        <v>280</v>
      </c>
      <c r="F91" t="s">
        <v>155</v>
      </c>
      <c r="G91" t="s">
        <v>219</v>
      </c>
      <c r="H91">
        <v>400.70916366325287</v>
      </c>
      <c r="I91">
        <v>57</v>
      </c>
      <c r="J91">
        <v>1412095.6675181873</v>
      </c>
      <c r="K91">
        <v>53274.353972727273</v>
      </c>
      <c r="L91">
        <v>254177220.1532737</v>
      </c>
      <c r="M91">
        <v>6850118.0068181809</v>
      </c>
      <c r="N91">
        <v>2118143501.2772808</v>
      </c>
      <c r="O91">
        <v>106248000</v>
      </c>
      <c r="P91">
        <v>29.025209059090905</v>
      </c>
      <c r="Q91">
        <v>21110.830229396899</v>
      </c>
      <c r="R91">
        <v>254230494.50724643</v>
      </c>
      <c r="S91">
        <v>2231.2416192840992</v>
      </c>
      <c r="T91">
        <v>21139.85543845599</v>
      </c>
      <c r="U91">
        <f>Pro_Economic_Table[[#This Row],[Total Energy(MJ)]]*AHP!$P$3/TOPSIS!$B$4</f>
        <v>7.5991521890136689E-3</v>
      </c>
      <c r="V91">
        <f>Pro_Economic_Table[[#This Row],[Total Cost(LKR Million)]]*AHP!$P$4/TOPSIS!$C$4</f>
        <v>2.9450502525765841E-2</v>
      </c>
      <c r="W91">
        <f>Pro_Economic_Table[[#This Row],[Total Carbon (Metric T)]]*AHP!$P$5/TOPSIS!$D$4</f>
        <v>3.2638683928474352E-3</v>
      </c>
      <c r="X91">
        <f>((Pro_Economic_Table[[#This Row],[Weighted Energy]]-TOPSIS!$B$5)^2+(Pro_Economic_Table[[#This Row],[Weighted Cost]]-TOPSIS!$C$5)^2+(Pro_Economic_Table[[#This Row],[Weighted Co2]]-TOPSIS!$D$5)^2)^0.5</f>
        <v>1.4253505080510647E-3</v>
      </c>
      <c r="Y91">
        <f>((Pro_Economic_Table[[#This Row],[Weighted Energy]]-TOPSIS!$B$6)^2+(Pro_Economic_Table[[#This Row],[Weighted Cost]]-TOPSIS!$C$6)^2+(Pro_Economic_Table[[#This Row],[Weighted Co2]]-TOPSIS!$D$6)^2)^0.5</f>
        <v>5.4015920179231545E-3</v>
      </c>
      <c r="Z91">
        <f>Pro_Economic_Table[[#This Row],[S- Worst-Euclidean Distance]]/(Pro_Economic_Table[[#This Row],[S+ Best-Euclidean Distance]]+Pro_Economic_Table[[#This Row],[S- Worst-Euclidean Distance]])</f>
        <v>0.79121685840651423</v>
      </c>
      <c r="AA91">
        <v>90</v>
      </c>
    </row>
    <row r="92" spans="1:27" x14ac:dyDescent="0.3">
      <c r="A92">
        <v>143</v>
      </c>
      <c r="B92" t="s">
        <v>140</v>
      </c>
      <c r="C92" t="s">
        <v>147</v>
      </c>
      <c r="D92" t="s">
        <v>280</v>
      </c>
      <c r="E92" t="s">
        <v>280</v>
      </c>
      <c r="F92" t="s">
        <v>280</v>
      </c>
      <c r="G92" t="s">
        <v>220</v>
      </c>
      <c r="H92">
        <v>401.24156494472561</v>
      </c>
      <c r="I92">
        <v>29</v>
      </c>
      <c r="J92">
        <v>1407755.328939178</v>
      </c>
      <c r="K92">
        <v>58269.406927272721</v>
      </c>
      <c r="L92">
        <v>253395959.20905206</v>
      </c>
      <c r="M92">
        <v>7088794.8590909075</v>
      </c>
      <c r="N92">
        <v>2111632993.408767</v>
      </c>
      <c r="O92">
        <v>113100000</v>
      </c>
      <c r="P92">
        <v>30.741093499999995</v>
      </c>
      <c r="Q92">
        <v>21045.942167640707</v>
      </c>
      <c r="R92">
        <v>253454228.61597934</v>
      </c>
      <c r="S92">
        <v>2231.8217882678578</v>
      </c>
      <c r="T92">
        <v>21076.683261140708</v>
      </c>
      <c r="U92">
        <f>Pro_Economic_Table[[#This Row],[Total Energy(MJ)]]*AHP!$P$3/TOPSIS!$B$4</f>
        <v>7.5759489825756995E-3</v>
      </c>
      <c r="V92">
        <f>Pro_Economic_Table[[#This Row],[Total Cost(LKR Million)]]*AHP!$P$4/TOPSIS!$C$4</f>
        <v>2.9458160265731732E-2</v>
      </c>
      <c r="W92">
        <f>Pro_Economic_Table[[#This Row],[Total Carbon (Metric T)]]*AHP!$P$5/TOPSIS!$D$4</f>
        <v>3.2541149830643376E-3</v>
      </c>
      <c r="X92">
        <f>((Pro_Economic_Table[[#This Row],[Weighted Energy]]-TOPSIS!$B$5)^2+(Pro_Economic_Table[[#This Row],[Weighted Cost]]-TOPSIS!$C$5)^2+(Pro_Economic_Table[[#This Row],[Weighted Co2]]-TOPSIS!$D$5)^2)^0.5</f>
        <v>1.4265215421939783E-3</v>
      </c>
      <c r="Y92">
        <f>((Pro_Economic_Table[[#This Row],[Weighted Energy]]-TOPSIS!$B$6)^2+(Pro_Economic_Table[[#This Row],[Weighted Cost]]-TOPSIS!$C$6)^2+(Pro_Economic_Table[[#This Row],[Weighted Co2]]-TOPSIS!$D$6)^2)^0.5</f>
        <v>5.4009723100464568E-3</v>
      </c>
      <c r="Z92">
        <f>Pro_Economic_Table[[#This Row],[S- Worst-Euclidean Distance]]/(Pro_Economic_Table[[#This Row],[S+ Best-Euclidean Distance]]+Pro_Economic_Table[[#This Row],[S- Worst-Euclidean Distance]])</f>
        <v>0.79106220041108255</v>
      </c>
      <c r="AA92">
        <v>91</v>
      </c>
    </row>
    <row r="93" spans="1:27" x14ac:dyDescent="0.3">
      <c r="A93">
        <v>231</v>
      </c>
      <c r="B93" t="s">
        <v>141</v>
      </c>
      <c r="C93" t="s">
        <v>147</v>
      </c>
      <c r="D93" t="s">
        <v>151</v>
      </c>
      <c r="E93" t="s">
        <v>280</v>
      </c>
      <c r="F93" t="s">
        <v>155</v>
      </c>
      <c r="G93" t="s">
        <v>218</v>
      </c>
      <c r="H93">
        <v>400.70916366325287</v>
      </c>
      <c r="I93">
        <v>29</v>
      </c>
      <c r="J93">
        <v>1412095.6675181873</v>
      </c>
      <c r="K93">
        <v>53274.353972727273</v>
      </c>
      <c r="L93">
        <v>254177220.1532737</v>
      </c>
      <c r="M93">
        <v>6850118.0068181809</v>
      </c>
      <c r="N93">
        <v>2118143501.2772808</v>
      </c>
      <c r="O93">
        <v>108639800</v>
      </c>
      <c r="P93">
        <v>29.025209059090905</v>
      </c>
      <c r="Q93">
        <v>21110.830229396899</v>
      </c>
      <c r="R93">
        <v>254230494.50724643</v>
      </c>
      <c r="S93">
        <v>2233.6334192840991</v>
      </c>
      <c r="T93">
        <v>21139.85543845599</v>
      </c>
      <c r="U93">
        <f>Pro_Economic_Table[[#This Row],[Total Energy(MJ)]]*AHP!$P$3/TOPSIS!$B$4</f>
        <v>7.5991521890136689E-3</v>
      </c>
      <c r="V93">
        <f>Pro_Economic_Table[[#This Row],[Total Cost(LKR Million)]]*AHP!$P$4/TOPSIS!$C$4</f>
        <v>2.948207226314091E-2</v>
      </c>
      <c r="W93">
        <f>Pro_Economic_Table[[#This Row],[Total Carbon (Metric T)]]*AHP!$P$5/TOPSIS!$D$4</f>
        <v>3.2638683928474352E-3</v>
      </c>
      <c r="X93">
        <f>((Pro_Economic_Table[[#This Row],[Weighted Energy]]-TOPSIS!$B$5)^2+(Pro_Economic_Table[[#This Row],[Weighted Cost]]-TOPSIS!$C$5)^2+(Pro_Economic_Table[[#This Row],[Weighted Co2]]-TOPSIS!$D$5)^2)^0.5</f>
        <v>1.4558814232616092E-3</v>
      </c>
      <c r="Y93">
        <f>((Pro_Economic_Table[[#This Row],[Weighted Energy]]-TOPSIS!$B$6)^2+(Pro_Economic_Table[[#This Row],[Weighted Cost]]-TOPSIS!$C$6)^2+(Pro_Economic_Table[[#This Row],[Weighted Co2]]-TOPSIS!$D$6)^2)^0.5</f>
        <v>5.3711672129777219E-3</v>
      </c>
      <c r="Z93">
        <f>Pro_Economic_Table[[#This Row],[S- Worst-Euclidean Distance]]/(Pro_Economic_Table[[#This Row],[S+ Best-Euclidean Distance]]+Pro_Economic_Table[[#This Row],[S- Worst-Euclidean Distance]])</f>
        <v>0.78674805163486006</v>
      </c>
      <c r="AA93">
        <v>92</v>
      </c>
    </row>
    <row r="94" spans="1:27" x14ac:dyDescent="0.3">
      <c r="A94">
        <v>247</v>
      </c>
      <c r="B94" t="s">
        <v>141</v>
      </c>
      <c r="C94" t="s">
        <v>147</v>
      </c>
      <c r="D94" t="s">
        <v>280</v>
      </c>
      <c r="E94" t="s">
        <v>280</v>
      </c>
      <c r="F94" t="s">
        <v>155</v>
      </c>
      <c r="G94" t="s">
        <v>219</v>
      </c>
      <c r="H94">
        <v>401.17362600166291</v>
      </c>
      <c r="I94">
        <v>58</v>
      </c>
      <c r="J94">
        <v>1412545.2670617683</v>
      </c>
      <c r="K94">
        <v>53274.353972727273</v>
      </c>
      <c r="L94">
        <v>254258148.07111832</v>
      </c>
      <c r="M94">
        <v>6854723.0818181802</v>
      </c>
      <c r="N94">
        <v>2118817900.5926528</v>
      </c>
      <c r="O94">
        <v>108112000</v>
      </c>
      <c r="P94">
        <v>29.015998909090907</v>
      </c>
      <c r="Q94">
        <v>21117.551742573436</v>
      </c>
      <c r="R94">
        <v>254311422.42509106</v>
      </c>
      <c r="S94">
        <v>2233.7846236744708</v>
      </c>
      <c r="T94">
        <v>21146.567741482526</v>
      </c>
      <c r="U94">
        <f>Pro_Economic_Table[[#This Row],[Total Energy(MJ)]]*AHP!$P$3/TOPSIS!$B$4</f>
        <v>7.6015711890051272E-3</v>
      </c>
      <c r="V94">
        <f>Pro_Economic_Table[[#This Row],[Total Cost(LKR Million)]]*AHP!$P$4/TOPSIS!$C$4</f>
        <v>2.9484068033227871E-2</v>
      </c>
      <c r="W94">
        <f>Pro_Economic_Table[[#This Row],[Total Carbon (Metric T)]]*AHP!$P$5/TOPSIS!$D$4</f>
        <v>3.2649047326537934E-3</v>
      </c>
      <c r="X94">
        <f>((Pro_Economic_Table[[#This Row],[Weighted Energy]]-TOPSIS!$B$5)^2+(Pro_Economic_Table[[#This Row],[Weighted Cost]]-TOPSIS!$C$5)^2+(Pro_Economic_Table[[#This Row],[Weighted Co2]]-TOPSIS!$D$5)^2)^0.5</f>
        <v>1.4584768306513836E-3</v>
      </c>
      <c r="Y94">
        <f>((Pro_Economic_Table[[#This Row],[Weighted Energy]]-TOPSIS!$B$6)^2+(Pro_Economic_Table[[#This Row],[Weighted Cost]]-TOPSIS!$C$6)^2+(Pro_Economic_Table[[#This Row],[Weighted Co2]]-TOPSIS!$D$6)^2)^0.5</f>
        <v>5.3685403270692109E-3</v>
      </c>
      <c r="Z94">
        <f>Pro_Economic_Table[[#This Row],[S- Worst-Euclidean Distance]]/(Pro_Economic_Table[[#This Row],[S+ Best-Euclidean Distance]]+Pro_Economic_Table[[#This Row],[S- Worst-Euclidean Distance]])</f>
        <v>0.78636690124588171</v>
      </c>
      <c r="AA94">
        <v>93</v>
      </c>
    </row>
    <row r="95" spans="1:27" x14ac:dyDescent="0.3">
      <c r="A95">
        <v>249</v>
      </c>
      <c r="B95" t="s">
        <v>141</v>
      </c>
      <c r="C95" t="s">
        <v>147</v>
      </c>
      <c r="D95" t="s">
        <v>280</v>
      </c>
      <c r="E95" t="s">
        <v>280</v>
      </c>
      <c r="F95" t="s">
        <v>155</v>
      </c>
      <c r="G95" t="s">
        <v>218</v>
      </c>
      <c r="H95">
        <v>401.17362600166291</v>
      </c>
      <c r="I95">
        <v>29</v>
      </c>
      <c r="J95">
        <v>1412545.2670617683</v>
      </c>
      <c r="K95">
        <v>53274.353972727273</v>
      </c>
      <c r="L95">
        <v>254258148.07111832</v>
      </c>
      <c r="M95">
        <v>6854723.0818181802</v>
      </c>
      <c r="N95">
        <v>2118817900.5926528</v>
      </c>
      <c r="O95">
        <v>108639800</v>
      </c>
      <c r="P95">
        <v>29.015998909090907</v>
      </c>
      <c r="Q95">
        <v>21117.551742573436</v>
      </c>
      <c r="R95">
        <v>254311422.42509106</v>
      </c>
      <c r="S95">
        <v>2234.3124236744711</v>
      </c>
      <c r="T95">
        <v>21146.567741482526</v>
      </c>
      <c r="U95">
        <f>Pro_Economic_Table[[#This Row],[Total Energy(MJ)]]*AHP!$P$3/TOPSIS!$B$4</f>
        <v>7.6015711890051272E-3</v>
      </c>
      <c r="V95">
        <f>Pro_Economic_Table[[#This Row],[Total Cost(LKR Million)]]*AHP!$P$4/TOPSIS!$C$4</f>
        <v>2.949103454689397E-2</v>
      </c>
      <c r="W95">
        <f>Pro_Economic_Table[[#This Row],[Total Carbon (Metric T)]]*AHP!$P$5/TOPSIS!$D$4</f>
        <v>3.2649047326537934E-3</v>
      </c>
      <c r="X95">
        <f>((Pro_Economic_Table[[#This Row],[Weighted Energy]]-TOPSIS!$B$5)^2+(Pro_Economic_Table[[#This Row],[Weighted Cost]]-TOPSIS!$C$5)^2+(Pro_Economic_Table[[#This Row],[Weighted Co2]]-TOPSIS!$D$5)^2)^0.5</f>
        <v>1.4652175917255123E-3</v>
      </c>
      <c r="Y95">
        <f>((Pro_Economic_Table[[#This Row],[Weighted Energy]]-TOPSIS!$B$6)^2+(Pro_Economic_Table[[#This Row],[Weighted Cost]]-TOPSIS!$C$6)^2+(Pro_Economic_Table[[#This Row],[Weighted Co2]]-TOPSIS!$D$6)^2)^0.5</f>
        <v>5.3618275530690337E-3</v>
      </c>
      <c r="Z95">
        <f>Pro_Economic_Table[[#This Row],[S- Worst-Euclidean Distance]]/(Pro_Economic_Table[[#This Row],[S+ Best-Euclidean Distance]]+Pro_Economic_Table[[#This Row],[S- Worst-Euclidean Distance]])</f>
        <v>0.7853804155897951</v>
      </c>
      <c r="AA95">
        <v>94</v>
      </c>
    </row>
    <row r="96" spans="1:27" x14ac:dyDescent="0.3">
      <c r="A96">
        <v>230</v>
      </c>
      <c r="B96" t="s">
        <v>141</v>
      </c>
      <c r="C96" t="s">
        <v>147</v>
      </c>
      <c r="D96" t="s">
        <v>151</v>
      </c>
      <c r="E96" t="s">
        <v>280</v>
      </c>
      <c r="F96" t="s">
        <v>155</v>
      </c>
      <c r="G96" t="s">
        <v>220</v>
      </c>
      <c r="H96">
        <v>400.70916366325287</v>
      </c>
      <c r="I96">
        <v>29</v>
      </c>
      <c r="J96">
        <v>1412095.6675181873</v>
      </c>
      <c r="K96">
        <v>53274.353972727273</v>
      </c>
      <c r="L96">
        <v>254177220.1532737</v>
      </c>
      <c r="M96">
        <v>6850118.0068181809</v>
      </c>
      <c r="N96">
        <v>2118143501.2772808</v>
      </c>
      <c r="O96">
        <v>113100000</v>
      </c>
      <c r="P96">
        <v>29.025209059090905</v>
      </c>
      <c r="Q96">
        <v>21110.830229396899</v>
      </c>
      <c r="R96">
        <v>254230494.50724643</v>
      </c>
      <c r="S96">
        <v>2238.0936192840991</v>
      </c>
      <c r="T96">
        <v>21139.85543845599</v>
      </c>
      <c r="U96">
        <f>Pro_Economic_Table[[#This Row],[Total Energy(MJ)]]*AHP!$P$3/TOPSIS!$B$4</f>
        <v>7.5991521890136689E-3</v>
      </c>
      <c r="V96">
        <f>Pro_Economic_Table[[#This Row],[Total Cost(LKR Million)]]*AHP!$P$4/TOPSIS!$C$4</f>
        <v>2.9540943131374165E-2</v>
      </c>
      <c r="W96">
        <f>Pro_Economic_Table[[#This Row],[Total Carbon (Metric T)]]*AHP!$P$5/TOPSIS!$D$4</f>
        <v>3.2638683928474352E-3</v>
      </c>
      <c r="X96">
        <f>((Pro_Economic_Table[[#This Row],[Weighted Energy]]-TOPSIS!$B$5)^2+(Pro_Economic_Table[[#This Row],[Weighted Cost]]-TOPSIS!$C$5)^2+(Pro_Economic_Table[[#This Row],[Weighted Co2]]-TOPSIS!$D$5)^2)^0.5</f>
        <v>1.5129290092569638E-3</v>
      </c>
      <c r="Y96">
        <f>((Pro_Economic_Table[[#This Row],[Weighted Energy]]-TOPSIS!$B$6)^2+(Pro_Economic_Table[[#This Row],[Weighted Cost]]-TOPSIS!$C$6)^2+(Pro_Economic_Table[[#This Row],[Weighted Co2]]-TOPSIS!$D$6)^2)^0.5</f>
        <v>5.3144670762791703E-3</v>
      </c>
      <c r="Z96">
        <f>Pro_Economic_Table[[#This Row],[S- Worst-Euclidean Distance]]/(Pro_Economic_Table[[#This Row],[S+ Best-Euclidean Distance]]+Pro_Economic_Table[[#This Row],[S- Worst-Euclidean Distance]])</f>
        <v>0.77840321693623282</v>
      </c>
      <c r="AA96">
        <v>95</v>
      </c>
    </row>
    <row r="97" spans="1:27" x14ac:dyDescent="0.3">
      <c r="A97">
        <v>436</v>
      </c>
      <c r="B97" t="s">
        <v>280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388.20487868695824</v>
      </c>
      <c r="I97">
        <v>56</v>
      </c>
      <c r="J97">
        <v>1418566.6145765933</v>
      </c>
      <c r="K97">
        <v>36911.660336363631</v>
      </c>
      <c r="L97">
        <v>255341990.62378681</v>
      </c>
      <c r="M97">
        <v>5819973.961363635</v>
      </c>
      <c r="N97">
        <v>2127849921.8648901</v>
      </c>
      <c r="O97">
        <v>104384000</v>
      </c>
      <c r="P97">
        <v>22.838012877272721</v>
      </c>
      <c r="Q97">
        <v>21207.570887920072</v>
      </c>
      <c r="R97">
        <v>255378902.28412318</v>
      </c>
      <c r="S97">
        <v>2238.0538958262537</v>
      </c>
      <c r="T97">
        <v>21230.408900797345</v>
      </c>
      <c r="U97">
        <f>Pro_Economic_Table[[#This Row],[Total Energy(MJ)]]*AHP!$P$3/TOPSIS!$B$4</f>
        <v>7.6334790131361964E-3</v>
      </c>
      <c r="V97">
        <f>Pro_Economic_Table[[#This Row],[Total Cost(LKR Million)]]*AHP!$P$4/TOPSIS!$C$4</f>
        <v>2.9540418815322732E-2</v>
      </c>
      <c r="W97">
        <f>Pro_Economic_Table[[#This Row],[Total Carbon (Metric T)]]*AHP!$P$5/TOPSIS!$D$4</f>
        <v>3.2778493107614337E-3</v>
      </c>
      <c r="X97">
        <f>((Pro_Economic_Table[[#This Row],[Weighted Energy]]-TOPSIS!$B$5)^2+(Pro_Economic_Table[[#This Row],[Weighted Cost]]-TOPSIS!$C$5)^2+(Pro_Economic_Table[[#This Row],[Weighted Co2]]-TOPSIS!$D$5)^2)^0.5</f>
        <v>1.5218250638989203E-3</v>
      </c>
      <c r="Y97">
        <f>((Pro_Economic_Table[[#This Row],[Weighted Energy]]-TOPSIS!$B$6)^2+(Pro_Economic_Table[[#This Row],[Weighted Cost]]-TOPSIS!$C$6)^2+(Pro_Economic_Table[[#This Row],[Weighted Co2]]-TOPSIS!$D$6)^2)^0.5</f>
        <v>5.3050693466275712E-3</v>
      </c>
      <c r="Z97">
        <f>Pro_Economic_Table[[#This Row],[S- Worst-Euclidean Distance]]/(Pro_Economic_Table[[#This Row],[S+ Best-Euclidean Distance]]+Pro_Economic_Table[[#This Row],[S- Worst-Euclidean Distance]])</f>
        <v>0.77708384334282432</v>
      </c>
      <c r="AA97">
        <v>96</v>
      </c>
    </row>
    <row r="98" spans="1:27" x14ac:dyDescent="0.3">
      <c r="A98">
        <v>248</v>
      </c>
      <c r="B98" t="s">
        <v>141</v>
      </c>
      <c r="C98" t="s">
        <v>147</v>
      </c>
      <c r="D98" t="s">
        <v>280</v>
      </c>
      <c r="E98" t="s">
        <v>280</v>
      </c>
      <c r="F98" t="s">
        <v>155</v>
      </c>
      <c r="G98" t="s">
        <v>220</v>
      </c>
      <c r="H98">
        <v>401.17362600166291</v>
      </c>
      <c r="I98">
        <v>29</v>
      </c>
      <c r="J98">
        <v>1412545.2670617683</v>
      </c>
      <c r="K98">
        <v>53274.353972727273</v>
      </c>
      <c r="L98">
        <v>254258148.07111832</v>
      </c>
      <c r="M98">
        <v>6854723.0818181802</v>
      </c>
      <c r="N98">
        <v>2118817900.5926528</v>
      </c>
      <c r="O98">
        <v>113100000</v>
      </c>
      <c r="P98">
        <v>29.015998909090907</v>
      </c>
      <c r="Q98">
        <v>21117.551742573436</v>
      </c>
      <c r="R98">
        <v>254311422.42509106</v>
      </c>
      <c r="S98">
        <v>2238.7726236744711</v>
      </c>
      <c r="T98">
        <v>21146.567741482526</v>
      </c>
      <c r="U98">
        <f>Pro_Economic_Table[[#This Row],[Total Energy(MJ)]]*AHP!$P$3/TOPSIS!$B$4</f>
        <v>7.6015711890051272E-3</v>
      </c>
      <c r="V98">
        <f>Pro_Economic_Table[[#This Row],[Total Cost(LKR Million)]]*AHP!$P$4/TOPSIS!$C$4</f>
        <v>2.9549905415127222E-2</v>
      </c>
      <c r="W98">
        <f>Pro_Economic_Table[[#This Row],[Total Carbon (Metric T)]]*AHP!$P$5/TOPSIS!$D$4</f>
        <v>3.2649047326537934E-3</v>
      </c>
      <c r="X98">
        <f>((Pro_Economic_Table[[#This Row],[Weighted Energy]]-TOPSIS!$B$5)^2+(Pro_Economic_Table[[#This Row],[Weighted Cost]]-TOPSIS!$C$5)^2+(Pro_Economic_Table[[#This Row],[Weighted Co2]]-TOPSIS!$D$5)^2)^0.5</f>
        <v>1.5222619007275655E-3</v>
      </c>
      <c r="Y98">
        <f>((Pro_Economic_Table[[#This Row],[Weighted Energy]]-TOPSIS!$B$6)^2+(Pro_Economic_Table[[#This Row],[Weighted Cost]]-TOPSIS!$C$6)^2+(Pro_Economic_Table[[#This Row],[Weighted Co2]]-TOPSIS!$D$6)^2)^0.5</f>
        <v>5.3051270502025207E-3</v>
      </c>
      <c r="Z98">
        <f>Pro_Economic_Table[[#This Row],[S- Worst-Euclidean Distance]]/(Pro_Economic_Table[[#This Row],[S+ Best-Euclidean Distance]]+Pro_Economic_Table[[#This Row],[S- Worst-Euclidean Distance]])</f>
        <v>0.77703600722495969</v>
      </c>
      <c r="AA98">
        <v>97</v>
      </c>
    </row>
    <row r="99" spans="1:27" x14ac:dyDescent="0.3">
      <c r="A99">
        <v>438</v>
      </c>
      <c r="B99" t="s">
        <v>280</v>
      </c>
      <c r="C99" t="s">
        <v>147</v>
      </c>
      <c r="D99" t="s">
        <v>151</v>
      </c>
      <c r="E99" t="s">
        <v>152</v>
      </c>
      <c r="F99" t="s">
        <v>155</v>
      </c>
      <c r="G99" t="s">
        <v>218</v>
      </c>
      <c r="H99">
        <v>388.20487868695824</v>
      </c>
      <c r="I99">
        <v>28</v>
      </c>
      <c r="J99">
        <v>1418566.6145765933</v>
      </c>
      <c r="K99">
        <v>36911.660336363631</v>
      </c>
      <c r="L99">
        <v>255341990.62378681</v>
      </c>
      <c r="M99">
        <v>5819973.961363635</v>
      </c>
      <c r="N99">
        <v>2127849921.8648901</v>
      </c>
      <c r="O99">
        <v>104893600</v>
      </c>
      <c r="P99">
        <v>22.838012877272721</v>
      </c>
      <c r="Q99">
        <v>21207.570887920072</v>
      </c>
      <c r="R99">
        <v>255378902.28412318</v>
      </c>
      <c r="S99">
        <v>2238.563495826254</v>
      </c>
      <c r="T99">
        <v>21230.408900797345</v>
      </c>
      <c r="U99">
        <f>Pro_Economic_Table[[#This Row],[Total Energy(MJ)]]*AHP!$P$3/TOPSIS!$B$4</f>
        <v>7.6334790131361964E-3</v>
      </c>
      <c r="V99">
        <f>Pro_Economic_Table[[#This Row],[Total Cost(LKR Million)]]*AHP!$P$4/TOPSIS!$C$4</f>
        <v>2.9547145104379655E-2</v>
      </c>
      <c r="W99">
        <f>Pro_Economic_Table[[#This Row],[Total Carbon (Metric T)]]*AHP!$P$5/TOPSIS!$D$4</f>
        <v>3.2778493107614337E-3</v>
      </c>
      <c r="X99">
        <f>((Pro_Economic_Table[[#This Row],[Weighted Energy]]-TOPSIS!$B$5)^2+(Pro_Economic_Table[[#This Row],[Weighted Cost]]-TOPSIS!$C$5)^2+(Pro_Economic_Table[[#This Row],[Weighted Co2]]-TOPSIS!$D$5)^2)^0.5</f>
        <v>1.5283115894685465E-3</v>
      </c>
      <c r="Y99">
        <f>((Pro_Economic_Table[[#This Row],[Weighted Energy]]-TOPSIS!$B$6)^2+(Pro_Economic_Table[[#This Row],[Weighted Cost]]-TOPSIS!$C$6)^2+(Pro_Economic_Table[[#This Row],[Weighted Co2]]-TOPSIS!$D$6)^2)^0.5</f>
        <v>5.2985819326516245E-3</v>
      </c>
      <c r="Z99">
        <f>Pro_Economic_Table[[#This Row],[S- Worst-Euclidean Distance]]/(Pro_Economic_Table[[#This Row],[S+ Best-Euclidean Distance]]+Pro_Economic_Table[[#This Row],[S- Worst-Euclidean Distance]])</f>
        <v>0.77613367126401123</v>
      </c>
      <c r="AA99">
        <v>98</v>
      </c>
    </row>
    <row r="100" spans="1:27" x14ac:dyDescent="0.3">
      <c r="A100">
        <v>454</v>
      </c>
      <c r="B100" t="s">
        <v>280</v>
      </c>
      <c r="C100" t="s">
        <v>147</v>
      </c>
      <c r="D100" t="s">
        <v>280</v>
      </c>
      <c r="E100" t="s">
        <v>152</v>
      </c>
      <c r="F100" t="s">
        <v>155</v>
      </c>
      <c r="G100" t="s">
        <v>219</v>
      </c>
      <c r="H100">
        <v>388.66934102536817</v>
      </c>
      <c r="I100">
        <v>56</v>
      </c>
      <c r="J100">
        <v>1419016.2141201741</v>
      </c>
      <c r="K100">
        <v>36911.660336363631</v>
      </c>
      <c r="L100">
        <v>255422918.54163134</v>
      </c>
      <c r="M100">
        <v>5824579.0363636352</v>
      </c>
      <c r="N100">
        <v>2128524321.1802611</v>
      </c>
      <c r="O100">
        <v>104384000</v>
      </c>
      <c r="P100">
        <v>22.828802727272723</v>
      </c>
      <c r="Q100">
        <v>21214.292401096602</v>
      </c>
      <c r="R100">
        <v>255459830.20196772</v>
      </c>
      <c r="S100">
        <v>2238.7329002166248</v>
      </c>
      <c r="T100">
        <v>21237.121203823874</v>
      </c>
      <c r="U100">
        <f>Pro_Economic_Table[[#This Row],[Total Energy(MJ)]]*AHP!$P$3/TOPSIS!$B$4</f>
        <v>7.6358980131276512E-3</v>
      </c>
      <c r="V100">
        <f>Pro_Economic_Table[[#This Row],[Total Cost(LKR Million)]]*AHP!$P$4/TOPSIS!$C$4</f>
        <v>2.9549381099075778E-2</v>
      </c>
      <c r="W100">
        <f>Pro_Economic_Table[[#This Row],[Total Carbon (Metric T)]]*AHP!$P$5/TOPSIS!$D$4</f>
        <v>3.2788856505677907E-3</v>
      </c>
      <c r="X100">
        <f>((Pro_Economic_Table[[#This Row],[Weighted Energy]]-TOPSIS!$B$5)^2+(Pro_Economic_Table[[#This Row],[Weighted Cost]]-TOPSIS!$C$5)^2+(Pro_Economic_Table[[#This Row],[Weighted Co2]]-TOPSIS!$D$5)^2)^0.5</f>
        <v>1.5311643561244327E-3</v>
      </c>
      <c r="Y100">
        <f>((Pro_Economic_Table[[#This Row],[Weighted Energy]]-TOPSIS!$B$6)^2+(Pro_Economic_Table[[#This Row],[Weighted Cost]]-TOPSIS!$C$6)^2+(Pro_Economic_Table[[#This Row],[Weighted Co2]]-TOPSIS!$D$6)^2)^0.5</f>
        <v>5.2957302744250871E-3</v>
      </c>
      <c r="Z100">
        <f>Pro_Economic_Table[[#This Row],[S- Worst-Euclidean Distance]]/(Pro_Economic_Table[[#This Row],[S+ Best-Euclidean Distance]]+Pro_Economic_Table[[#This Row],[S- Worst-Euclidean Distance]])</f>
        <v>0.77571583582487724</v>
      </c>
      <c r="AA100">
        <v>99</v>
      </c>
    </row>
    <row r="101" spans="1:27" x14ac:dyDescent="0.3">
      <c r="A101">
        <v>456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218</v>
      </c>
      <c r="H101">
        <v>388.66934102536817</v>
      </c>
      <c r="I101">
        <v>28</v>
      </c>
      <c r="J101">
        <v>1419016.2141201741</v>
      </c>
      <c r="K101">
        <v>36911.660336363631</v>
      </c>
      <c r="L101">
        <v>255422918.54163134</v>
      </c>
      <c r="M101">
        <v>5824579.0363636352</v>
      </c>
      <c r="N101">
        <v>2128524321.1802611</v>
      </c>
      <c r="O101">
        <v>104893600</v>
      </c>
      <c r="P101">
        <v>22.828802727272723</v>
      </c>
      <c r="Q101">
        <v>21214.292401096602</v>
      </c>
      <c r="R101">
        <v>255459830.20196772</v>
      </c>
      <c r="S101">
        <v>2239.2425002166246</v>
      </c>
      <c r="T101">
        <v>21237.121203823874</v>
      </c>
      <c r="U101">
        <f>Pro_Economic_Table[[#This Row],[Total Energy(MJ)]]*AHP!$P$3/TOPSIS!$B$4</f>
        <v>7.6358980131276512E-3</v>
      </c>
      <c r="V101">
        <f>Pro_Economic_Table[[#This Row],[Total Cost(LKR Million)]]*AHP!$P$4/TOPSIS!$C$4</f>
        <v>2.9556107388132694E-2</v>
      </c>
      <c r="W101">
        <f>Pro_Economic_Table[[#This Row],[Total Carbon (Metric T)]]*AHP!$P$5/TOPSIS!$D$4</f>
        <v>3.2788856505677907E-3</v>
      </c>
      <c r="X101">
        <f>((Pro_Economic_Table[[#This Row],[Weighted Energy]]-TOPSIS!$B$5)^2+(Pro_Economic_Table[[#This Row],[Weighted Cost]]-TOPSIS!$C$5)^2+(Pro_Economic_Table[[#This Row],[Weighted Co2]]-TOPSIS!$D$5)^2)^0.5</f>
        <v>1.5376506887720359E-3</v>
      </c>
      <c r="Y101">
        <f>((Pro_Economic_Table[[#This Row],[Weighted Energy]]-TOPSIS!$B$6)^2+(Pro_Economic_Table[[#This Row],[Weighted Cost]]-TOPSIS!$C$6)^2+(Pro_Economic_Table[[#This Row],[Weighted Co2]]-TOPSIS!$D$6)^2)^0.5</f>
        <v>5.289242803065434E-3</v>
      </c>
      <c r="Z101">
        <f>Pro_Economic_Table[[#This Row],[S- Worst-Euclidean Distance]]/(Pro_Economic_Table[[#This Row],[S+ Best-Euclidean Distance]]+Pro_Economic_Table[[#This Row],[S- Worst-Euclidean Distance]])</f>
        <v>0.77476568359964637</v>
      </c>
      <c r="AA101">
        <v>100</v>
      </c>
    </row>
    <row r="102" spans="1:27" x14ac:dyDescent="0.3">
      <c r="A102">
        <v>437</v>
      </c>
      <c r="B102" t="s">
        <v>280</v>
      </c>
      <c r="C102" t="s">
        <v>147</v>
      </c>
      <c r="D102" t="s">
        <v>151</v>
      </c>
      <c r="E102" t="s">
        <v>152</v>
      </c>
      <c r="F102" t="s">
        <v>155</v>
      </c>
      <c r="G102" t="s">
        <v>220</v>
      </c>
      <c r="H102">
        <v>388.20487868695824</v>
      </c>
      <c r="I102">
        <v>28</v>
      </c>
      <c r="J102">
        <v>1418566.6145765933</v>
      </c>
      <c r="K102">
        <v>36911.660336363631</v>
      </c>
      <c r="L102">
        <v>255341990.62378681</v>
      </c>
      <c r="M102">
        <v>5819973.961363635</v>
      </c>
      <c r="N102">
        <v>2127849921.8648901</v>
      </c>
      <c r="O102">
        <v>109200000</v>
      </c>
      <c r="P102">
        <v>22.838012877272721</v>
      </c>
      <c r="Q102">
        <v>21207.570887920072</v>
      </c>
      <c r="R102">
        <v>255378902.28412318</v>
      </c>
      <c r="S102">
        <v>2242.8698958262539</v>
      </c>
      <c r="T102">
        <v>21230.408900797345</v>
      </c>
      <c r="U102">
        <f>Pro_Economic_Table[[#This Row],[Total Energy(MJ)]]*AHP!$P$3/TOPSIS!$B$4</f>
        <v>7.6334790131361964E-3</v>
      </c>
      <c r="V102">
        <f>Pro_Economic_Table[[#This Row],[Total Cost(LKR Million)]]*AHP!$P$4/TOPSIS!$C$4</f>
        <v>2.9603985942673827E-2</v>
      </c>
      <c r="W102">
        <f>Pro_Economic_Table[[#This Row],[Total Carbon (Metric T)]]*AHP!$P$5/TOPSIS!$D$4</f>
        <v>3.2778493107614337E-3</v>
      </c>
      <c r="X102">
        <f>((Pro_Economic_Table[[#This Row],[Weighted Energy]]-TOPSIS!$B$5)^2+(Pro_Economic_Table[[#This Row],[Weighted Cost]]-TOPSIS!$C$5)^2+(Pro_Economic_Table[[#This Row],[Weighted Co2]]-TOPSIS!$D$5)^2)^0.5</f>
        <v>1.5832061977026021E-3</v>
      </c>
      <c r="Y102">
        <f>((Pro_Economic_Table[[#This Row],[Weighted Energy]]-TOPSIS!$B$6)^2+(Pro_Economic_Table[[#This Row],[Weighted Cost]]-TOPSIS!$C$6)^2+(Pro_Economic_Table[[#This Row],[Weighted Co2]]-TOPSIS!$D$6)^2)^0.5</f>
        <v>5.2437837561206827E-3</v>
      </c>
      <c r="Z102">
        <f>Pro_Economic_Table[[#This Row],[S- Worst-Euclidean Distance]]/(Pro_Economic_Table[[#This Row],[S+ Best-Euclidean Distance]]+Pro_Economic_Table[[#This Row],[S- Worst-Euclidean Distance]])</f>
        <v>0.76809601179858678</v>
      </c>
      <c r="AA102">
        <v>101</v>
      </c>
    </row>
    <row r="103" spans="1:27" x14ac:dyDescent="0.3">
      <c r="A103">
        <v>455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220</v>
      </c>
      <c r="H103">
        <v>388.66934102536817</v>
      </c>
      <c r="I103">
        <v>28</v>
      </c>
      <c r="J103">
        <v>1419016.2141201741</v>
      </c>
      <c r="K103">
        <v>36911.660336363631</v>
      </c>
      <c r="L103">
        <v>255422918.54163134</v>
      </c>
      <c r="M103">
        <v>5824579.0363636352</v>
      </c>
      <c r="N103">
        <v>2128524321.1802611</v>
      </c>
      <c r="O103">
        <v>109200000</v>
      </c>
      <c r="P103">
        <v>22.828802727272723</v>
      </c>
      <c r="Q103">
        <v>21214.292401096602</v>
      </c>
      <c r="R103">
        <v>255459830.20196772</v>
      </c>
      <c r="S103">
        <v>2243.5489002166246</v>
      </c>
      <c r="T103">
        <v>21237.121203823874</v>
      </c>
      <c r="U103">
        <f>Pro_Economic_Table[[#This Row],[Total Energy(MJ)]]*AHP!$P$3/TOPSIS!$B$4</f>
        <v>7.6358980131276512E-3</v>
      </c>
      <c r="V103">
        <f>Pro_Economic_Table[[#This Row],[Total Cost(LKR Million)]]*AHP!$P$4/TOPSIS!$C$4</f>
        <v>2.9612948226426867E-2</v>
      </c>
      <c r="W103">
        <f>Pro_Economic_Table[[#This Row],[Total Carbon (Metric T)]]*AHP!$P$5/TOPSIS!$D$4</f>
        <v>3.2788856505677907E-3</v>
      </c>
      <c r="X103">
        <f>((Pro_Economic_Table[[#This Row],[Weighted Energy]]-TOPSIS!$B$5)^2+(Pro_Economic_Table[[#This Row],[Weighted Cost]]-TOPSIS!$C$5)^2+(Pro_Economic_Table[[#This Row],[Weighted Co2]]-TOPSIS!$D$5)^2)^0.5</f>
        <v>1.5925432609710415E-3</v>
      </c>
      <c r="Y103">
        <f>((Pro_Economic_Table[[#This Row],[Weighted Energy]]-TOPSIS!$B$6)^2+(Pro_Economic_Table[[#This Row],[Weighted Cost]]-TOPSIS!$C$6)^2+(Pro_Economic_Table[[#This Row],[Weighted Co2]]-TOPSIS!$D$6)^2)^0.5</f>
        <v>5.2344441788174136E-3</v>
      </c>
      <c r="Z103">
        <f>Pro_Economic_Table[[#This Row],[S- Worst-Euclidean Distance]]/(Pro_Economic_Table[[#This Row],[S+ Best-Euclidean Distance]]+Pro_Economic_Table[[#This Row],[S- Worst-Euclidean Distance]])</f>
        <v>0.76672825678724421</v>
      </c>
      <c r="AA103">
        <v>102</v>
      </c>
    </row>
    <row r="104" spans="1:27" x14ac:dyDescent="0.3">
      <c r="A104">
        <v>226</v>
      </c>
      <c r="B104" t="s">
        <v>141</v>
      </c>
      <c r="C104" t="s">
        <v>147</v>
      </c>
      <c r="D104" t="s">
        <v>151</v>
      </c>
      <c r="E104" t="s">
        <v>280</v>
      </c>
      <c r="F104" t="s">
        <v>154</v>
      </c>
      <c r="G104" t="s">
        <v>219</v>
      </c>
      <c r="H104">
        <v>405.83784132787423</v>
      </c>
      <c r="I104">
        <v>58</v>
      </c>
      <c r="J104">
        <v>1423076.711914219</v>
      </c>
      <c r="K104">
        <v>52455.574200000003</v>
      </c>
      <c r="L104">
        <v>256153808.14455941</v>
      </c>
      <c r="M104">
        <v>6822825.3477272717</v>
      </c>
      <c r="N104">
        <v>2134615067.8713284</v>
      </c>
      <c r="O104">
        <v>108112000</v>
      </c>
      <c r="P104">
        <v>29.298135649999995</v>
      </c>
      <c r="Q104">
        <v>21274.996843117573</v>
      </c>
      <c r="R104">
        <v>256206263.71875942</v>
      </c>
      <c r="S104">
        <v>2249.5498932190558</v>
      </c>
      <c r="T104">
        <v>21304.294978767572</v>
      </c>
      <c r="U104">
        <f>Pro_Economic_Table[[#This Row],[Total Energy(MJ)]]*AHP!$P$3/TOPSIS!$B$4</f>
        <v>7.6582095061060009E-3</v>
      </c>
      <c r="V104">
        <f>Pro_Economic_Table[[#This Row],[Total Cost(LKR Million)]]*AHP!$P$4/TOPSIS!$C$4</f>
        <v>2.9692156259321086E-2</v>
      </c>
      <c r="W104">
        <f>Pro_Economic_Table[[#This Row],[Total Carbon (Metric T)]]*AHP!$P$5/TOPSIS!$D$4</f>
        <v>3.2892568833089637E-3</v>
      </c>
      <c r="X104">
        <f>((Pro_Economic_Table[[#This Row],[Weighted Energy]]-TOPSIS!$B$5)^2+(Pro_Economic_Table[[#This Row],[Weighted Cost]]-TOPSIS!$C$5)^2+(Pro_Economic_Table[[#This Row],[Weighted Co2]]-TOPSIS!$D$5)^2)^0.5</f>
        <v>1.6754082283580432E-3</v>
      </c>
      <c r="Y104">
        <f>((Pro_Economic_Table[[#This Row],[Weighted Energy]]-TOPSIS!$B$6)^2+(Pro_Economic_Table[[#This Row],[Weighted Cost]]-TOPSIS!$C$6)^2+(Pro_Economic_Table[[#This Row],[Weighted Co2]]-TOPSIS!$D$6)^2)^0.5</f>
        <v>5.1515457943931576E-3</v>
      </c>
      <c r="Z104">
        <f>Pro_Economic_Table[[#This Row],[S- Worst-Euclidean Distance]]/(Pro_Economic_Table[[#This Row],[S+ Best-Euclidean Distance]]+Pro_Economic_Table[[#This Row],[S- Worst-Euclidean Distance]])</f>
        <v>0.75458920291909792</v>
      </c>
      <c r="AA104">
        <v>103</v>
      </c>
    </row>
    <row r="105" spans="1:27" x14ac:dyDescent="0.3">
      <c r="A105">
        <v>228</v>
      </c>
      <c r="B105" t="s">
        <v>141</v>
      </c>
      <c r="C105" t="s">
        <v>147</v>
      </c>
      <c r="D105" t="s">
        <v>151</v>
      </c>
      <c r="E105" t="s">
        <v>280</v>
      </c>
      <c r="F105" t="s">
        <v>154</v>
      </c>
      <c r="G105" t="s">
        <v>218</v>
      </c>
      <c r="H105">
        <v>405.83784132787423</v>
      </c>
      <c r="I105">
        <v>29</v>
      </c>
      <c r="J105">
        <v>1423076.711914219</v>
      </c>
      <c r="K105">
        <v>52455.574200000003</v>
      </c>
      <c r="L105">
        <v>256153808.14455941</v>
      </c>
      <c r="M105">
        <v>6822825.3477272717</v>
      </c>
      <c r="N105">
        <v>2134615067.8713284</v>
      </c>
      <c r="O105">
        <v>108639800</v>
      </c>
      <c r="P105">
        <v>29.298135649999995</v>
      </c>
      <c r="Q105">
        <v>21274.996843117573</v>
      </c>
      <c r="R105">
        <v>256206263.71875942</v>
      </c>
      <c r="S105">
        <v>2250.0776932190556</v>
      </c>
      <c r="T105">
        <v>21304.294978767572</v>
      </c>
      <c r="U105">
        <f>Pro_Economic_Table[[#This Row],[Total Energy(MJ)]]*AHP!$P$3/TOPSIS!$B$4</f>
        <v>7.6582095061060009E-3</v>
      </c>
      <c r="V105">
        <f>Pro_Economic_Table[[#This Row],[Total Cost(LKR Million)]]*AHP!$P$4/TOPSIS!$C$4</f>
        <v>2.9699122772987179E-2</v>
      </c>
      <c r="W105">
        <f>Pro_Economic_Table[[#This Row],[Total Carbon (Metric T)]]*AHP!$P$5/TOPSIS!$D$4</f>
        <v>3.2892568833089637E-3</v>
      </c>
      <c r="X105">
        <f>((Pro_Economic_Table[[#This Row],[Weighted Energy]]-TOPSIS!$B$5)^2+(Pro_Economic_Table[[#This Row],[Weighted Cost]]-TOPSIS!$C$5)^2+(Pro_Economic_Table[[#This Row],[Weighted Co2]]-TOPSIS!$D$5)^2)^0.5</f>
        <v>1.682141479230117E-3</v>
      </c>
      <c r="Y105">
        <f>((Pro_Economic_Table[[#This Row],[Weighted Energy]]-TOPSIS!$B$6)^2+(Pro_Economic_Table[[#This Row],[Weighted Cost]]-TOPSIS!$C$6)^2+(Pro_Economic_Table[[#This Row],[Weighted Co2]]-TOPSIS!$D$6)^2)^0.5</f>
        <v>5.1448316625671477E-3</v>
      </c>
      <c r="Z105">
        <f>Pro_Economic_Table[[#This Row],[S- Worst-Euclidean Distance]]/(Pro_Economic_Table[[#This Row],[S+ Best-Euclidean Distance]]+Pro_Economic_Table[[#This Row],[S- Worst-Euclidean Distance]])</f>
        <v>0.75360361842770074</v>
      </c>
      <c r="AA105">
        <v>104</v>
      </c>
    </row>
    <row r="106" spans="1:27" x14ac:dyDescent="0.3">
      <c r="A106">
        <v>244</v>
      </c>
      <c r="B106" t="s">
        <v>141</v>
      </c>
      <c r="C106" t="s">
        <v>147</v>
      </c>
      <c r="D106" t="s">
        <v>280</v>
      </c>
      <c r="E106" t="s">
        <v>280</v>
      </c>
      <c r="F106" t="s">
        <v>154</v>
      </c>
      <c r="G106" t="s">
        <v>219</v>
      </c>
      <c r="H106">
        <v>406.30230366628433</v>
      </c>
      <c r="I106">
        <v>58</v>
      </c>
      <c r="J106">
        <v>1423526.3114577997</v>
      </c>
      <c r="K106">
        <v>52455.574200000003</v>
      </c>
      <c r="L106">
        <v>256234736.06240395</v>
      </c>
      <c r="M106">
        <v>6827430.422727271</v>
      </c>
      <c r="N106">
        <v>2135289467.1866994</v>
      </c>
      <c r="O106">
        <v>108112000</v>
      </c>
      <c r="P106">
        <v>29.288925499999998</v>
      </c>
      <c r="Q106">
        <v>21281.718356294103</v>
      </c>
      <c r="R106">
        <v>256287191.63660395</v>
      </c>
      <c r="S106">
        <v>2250.2288976094264</v>
      </c>
      <c r="T106">
        <v>21311.007281794104</v>
      </c>
      <c r="U106">
        <f>Pro_Economic_Table[[#This Row],[Total Energy(MJ)]]*AHP!$P$3/TOPSIS!$B$4</f>
        <v>7.6606285060974548E-3</v>
      </c>
      <c r="V106">
        <f>Pro_Economic_Table[[#This Row],[Total Cost(LKR Million)]]*AHP!$P$4/TOPSIS!$C$4</f>
        <v>2.9701118543074126E-2</v>
      </c>
      <c r="W106">
        <f>Pro_Economic_Table[[#This Row],[Total Carbon (Metric T)]]*AHP!$P$5/TOPSIS!$D$4</f>
        <v>3.290293223115321E-3</v>
      </c>
      <c r="X106">
        <f>((Pro_Economic_Table[[#This Row],[Weighted Energy]]-TOPSIS!$B$5)^2+(Pro_Economic_Table[[#This Row],[Weighted Cost]]-TOPSIS!$C$5)^2+(Pro_Economic_Table[[#This Row],[Weighted Co2]]-TOPSIS!$D$5)^2)^0.5</f>
        <v>1.6847458593006175E-3</v>
      </c>
      <c r="Y106">
        <f>((Pro_Economic_Table[[#This Row],[Weighted Energy]]-TOPSIS!$B$6)^2+(Pro_Economic_Table[[#This Row],[Weighted Cost]]-TOPSIS!$C$6)^2+(Pro_Economic_Table[[#This Row],[Weighted Co2]]-TOPSIS!$D$6)^2)^0.5</f>
        <v>5.1422062927395859E-3</v>
      </c>
      <c r="Z106">
        <f>Pro_Economic_Table[[#This Row],[S- Worst-Euclidean Distance]]/(Pro_Economic_Table[[#This Row],[S+ Best-Euclidean Distance]]+Pro_Economic_Table[[#This Row],[S- Worst-Euclidean Distance]])</f>
        <v>0.75322137583795157</v>
      </c>
      <c r="AA106">
        <v>105</v>
      </c>
    </row>
    <row r="107" spans="1:27" x14ac:dyDescent="0.3">
      <c r="A107">
        <v>246</v>
      </c>
      <c r="B107" t="s">
        <v>141</v>
      </c>
      <c r="C107" t="s">
        <v>147</v>
      </c>
      <c r="D107" t="s">
        <v>280</v>
      </c>
      <c r="E107" t="s">
        <v>280</v>
      </c>
      <c r="F107" t="s">
        <v>154</v>
      </c>
      <c r="G107" t="s">
        <v>218</v>
      </c>
      <c r="H107">
        <v>406.30230366628433</v>
      </c>
      <c r="I107">
        <v>29</v>
      </c>
      <c r="J107">
        <v>1423526.3114577997</v>
      </c>
      <c r="K107">
        <v>52455.574200000003</v>
      </c>
      <c r="L107">
        <v>256234736.06240395</v>
      </c>
      <c r="M107">
        <v>6827430.422727271</v>
      </c>
      <c r="N107">
        <v>2135289467.1866994</v>
      </c>
      <c r="O107">
        <v>108639800</v>
      </c>
      <c r="P107">
        <v>29.288925499999998</v>
      </c>
      <c r="Q107">
        <v>21281.718356294103</v>
      </c>
      <c r="R107">
        <v>256287191.63660395</v>
      </c>
      <c r="S107">
        <v>2250.7566976094263</v>
      </c>
      <c r="T107">
        <v>21311.007281794104</v>
      </c>
      <c r="U107">
        <f>Pro_Economic_Table[[#This Row],[Total Energy(MJ)]]*AHP!$P$3/TOPSIS!$B$4</f>
        <v>7.6606285060974548E-3</v>
      </c>
      <c r="V107">
        <f>Pro_Economic_Table[[#This Row],[Total Cost(LKR Million)]]*AHP!$P$4/TOPSIS!$C$4</f>
        <v>2.9708085056740215E-2</v>
      </c>
      <c r="W107">
        <f>Pro_Economic_Table[[#This Row],[Total Carbon (Metric T)]]*AHP!$P$5/TOPSIS!$D$4</f>
        <v>3.290293223115321E-3</v>
      </c>
      <c r="X107">
        <f>((Pro_Economic_Table[[#This Row],[Weighted Energy]]-TOPSIS!$B$5)^2+(Pro_Economic_Table[[#This Row],[Weighted Cost]]-TOPSIS!$C$5)^2+(Pro_Economic_Table[[#This Row],[Weighted Co2]]-TOPSIS!$D$5)^2)^0.5</f>
        <v>1.6914788519729424E-3</v>
      </c>
      <c r="Y107">
        <f>((Pro_Economic_Table[[#This Row],[Weighted Energy]]-TOPSIS!$B$6)^2+(Pro_Economic_Table[[#This Row],[Weighted Cost]]-TOPSIS!$C$6)^2+(Pro_Economic_Table[[#This Row],[Weighted Co2]]-TOPSIS!$D$6)^2)^0.5</f>
        <v>5.1354921081877567E-3</v>
      </c>
      <c r="Z107">
        <f>Pro_Economic_Table[[#This Row],[S- Worst-Euclidean Distance]]/(Pro_Economic_Table[[#This Row],[S+ Best-Euclidean Distance]]+Pro_Economic_Table[[#This Row],[S- Worst-Euclidean Distance]])</f>
        <v>0.75223582144355172</v>
      </c>
      <c r="AA107">
        <v>106</v>
      </c>
    </row>
    <row r="108" spans="1:27" x14ac:dyDescent="0.3">
      <c r="A108">
        <v>227</v>
      </c>
      <c r="B108" t="s">
        <v>141</v>
      </c>
      <c r="C108" t="s">
        <v>147</v>
      </c>
      <c r="D108" t="s">
        <v>151</v>
      </c>
      <c r="E108" t="s">
        <v>280</v>
      </c>
      <c r="F108" t="s">
        <v>154</v>
      </c>
      <c r="G108" t="s">
        <v>220</v>
      </c>
      <c r="H108">
        <v>405.83784132787423</v>
      </c>
      <c r="I108">
        <v>29</v>
      </c>
      <c r="J108">
        <v>1423076.711914219</v>
      </c>
      <c r="K108">
        <v>52455.574200000003</v>
      </c>
      <c r="L108">
        <v>256153808.14455941</v>
      </c>
      <c r="M108">
        <v>6822825.3477272717</v>
      </c>
      <c r="N108">
        <v>2134615067.8713284</v>
      </c>
      <c r="O108">
        <v>113100000</v>
      </c>
      <c r="P108">
        <v>29.298135649999995</v>
      </c>
      <c r="Q108">
        <v>21274.996843117573</v>
      </c>
      <c r="R108">
        <v>256206263.71875942</v>
      </c>
      <c r="S108">
        <v>2254.5378932190556</v>
      </c>
      <c r="T108">
        <v>21304.294978767572</v>
      </c>
      <c r="U108">
        <f>Pro_Economic_Table[[#This Row],[Total Energy(MJ)]]*AHP!$P$3/TOPSIS!$B$4</f>
        <v>7.6582095061060009E-3</v>
      </c>
      <c r="V108">
        <f>Pro_Economic_Table[[#This Row],[Total Cost(LKR Million)]]*AHP!$P$4/TOPSIS!$C$4</f>
        <v>2.9757993641220431E-2</v>
      </c>
      <c r="W108">
        <f>Pro_Economic_Table[[#This Row],[Total Carbon (Metric T)]]*AHP!$P$5/TOPSIS!$D$4</f>
        <v>3.2892568833089637E-3</v>
      </c>
      <c r="X108">
        <f>((Pro_Economic_Table[[#This Row],[Weighted Energy]]-TOPSIS!$B$5)^2+(Pro_Economic_Table[[#This Row],[Weighted Cost]]-TOPSIS!$C$5)^2+(Pro_Economic_Table[[#This Row],[Weighted Co2]]-TOPSIS!$D$5)^2)^0.5</f>
        <v>1.7391145242708214E-3</v>
      </c>
      <c r="Y108">
        <f>((Pro_Economic_Table[[#This Row],[Weighted Energy]]-TOPSIS!$B$6)^2+(Pro_Economic_Table[[#This Row],[Weighted Cost]]-TOPSIS!$C$6)^2+(Pro_Economic_Table[[#This Row],[Weighted Co2]]-TOPSIS!$D$6)^2)^0.5</f>
        <v>5.0881206565068912E-3</v>
      </c>
      <c r="Z108">
        <f>Pro_Economic_Table[[#This Row],[S- Worst-Euclidean Distance]]/(Pro_Economic_Table[[#This Row],[S+ Best-Euclidean Distance]]+Pro_Economic_Table[[#This Row],[S- Worst-Euclidean Distance]])</f>
        <v>0.74526810953175437</v>
      </c>
      <c r="AA108">
        <v>107</v>
      </c>
    </row>
    <row r="109" spans="1:27" x14ac:dyDescent="0.3">
      <c r="A109">
        <v>433</v>
      </c>
      <c r="B109" t="s">
        <v>280</v>
      </c>
      <c r="C109" t="s">
        <v>147</v>
      </c>
      <c r="D109" t="s">
        <v>151</v>
      </c>
      <c r="E109" t="s">
        <v>152</v>
      </c>
      <c r="F109" t="s">
        <v>154</v>
      </c>
      <c r="G109" t="s">
        <v>219</v>
      </c>
      <c r="H109">
        <v>393.3335563515796</v>
      </c>
      <c r="I109">
        <v>56</v>
      </c>
      <c r="J109">
        <v>1429547.6589726245</v>
      </c>
      <c r="K109">
        <v>36092.880563636354</v>
      </c>
      <c r="L109">
        <v>257318578.61507243</v>
      </c>
      <c r="M109">
        <v>5792681.3022727259</v>
      </c>
      <c r="N109">
        <v>2144321488.4589367</v>
      </c>
      <c r="O109">
        <v>104384000</v>
      </c>
      <c r="P109">
        <v>23.110939468181812</v>
      </c>
      <c r="Q109">
        <v>21371.737501640739</v>
      </c>
      <c r="R109">
        <v>257354671.49563608</v>
      </c>
      <c r="S109">
        <v>2254.4981697612093</v>
      </c>
      <c r="T109">
        <v>21394.848441108919</v>
      </c>
      <c r="U109">
        <f>Pro_Economic_Table[[#This Row],[Total Energy(MJ)]]*AHP!$P$3/TOPSIS!$B$4</f>
        <v>7.6925363302285249E-3</v>
      </c>
      <c r="V109">
        <f>Pro_Economic_Table[[#This Row],[Total Cost(LKR Million)]]*AHP!$P$4/TOPSIS!$C$4</f>
        <v>2.9757469325168984E-2</v>
      </c>
      <c r="W109">
        <f>Pro_Economic_Table[[#This Row],[Total Carbon (Metric T)]]*AHP!$P$5/TOPSIS!$D$4</f>
        <v>3.3032378012229613E-3</v>
      </c>
      <c r="X109">
        <f>((Pro_Economic_Table[[#This Row],[Weighted Energy]]-TOPSIS!$B$5)^2+(Pro_Economic_Table[[#This Row],[Weighted Cost]]-TOPSIS!$C$5)^2+(Pro_Economic_Table[[#This Row],[Weighted Co2]]-TOPSIS!$D$5)^2)^0.5</f>
        <v>1.7481571638536856E-3</v>
      </c>
      <c r="Y109">
        <f>((Pro_Economic_Table[[#This Row],[Weighted Energy]]-TOPSIS!$B$6)^2+(Pro_Economic_Table[[#This Row],[Weighted Cost]]-TOPSIS!$C$6)^2+(Pro_Economic_Table[[#This Row],[Weighted Co2]]-TOPSIS!$D$6)^2)^0.5</f>
        <v>5.0787507406633049E-3</v>
      </c>
      <c r="Z109">
        <f>Pro_Economic_Table[[#This Row],[S- Worst-Euclidean Distance]]/(Pro_Economic_Table[[#This Row],[S+ Best-Euclidean Distance]]+Pro_Economic_Table[[#This Row],[S- Worst-Euclidean Distance]])</f>
        <v>0.74393133929681021</v>
      </c>
      <c r="AA109">
        <v>108</v>
      </c>
    </row>
    <row r="110" spans="1:27" x14ac:dyDescent="0.3">
      <c r="A110">
        <v>245</v>
      </c>
      <c r="B110" t="s">
        <v>141</v>
      </c>
      <c r="C110" t="s">
        <v>147</v>
      </c>
      <c r="D110" t="s">
        <v>280</v>
      </c>
      <c r="E110" t="s">
        <v>280</v>
      </c>
      <c r="F110" t="s">
        <v>154</v>
      </c>
      <c r="G110" t="s">
        <v>220</v>
      </c>
      <c r="H110">
        <v>406.30230366628433</v>
      </c>
      <c r="I110">
        <v>29</v>
      </c>
      <c r="J110">
        <v>1423526.3114577997</v>
      </c>
      <c r="K110">
        <v>52455.574200000003</v>
      </c>
      <c r="L110">
        <v>256234736.06240395</v>
      </c>
      <c r="M110">
        <v>6827430.422727271</v>
      </c>
      <c r="N110">
        <v>2135289467.1866994</v>
      </c>
      <c r="O110">
        <v>113100000</v>
      </c>
      <c r="P110">
        <v>29.288925499999998</v>
      </c>
      <c r="Q110">
        <v>21281.718356294103</v>
      </c>
      <c r="R110">
        <v>256287191.63660395</v>
      </c>
      <c r="S110">
        <v>2255.2168976094267</v>
      </c>
      <c r="T110">
        <v>21311.007281794104</v>
      </c>
      <c r="U110">
        <f>Pro_Economic_Table[[#This Row],[Total Energy(MJ)]]*AHP!$P$3/TOPSIS!$B$4</f>
        <v>7.6606285060974548E-3</v>
      </c>
      <c r="V110">
        <f>Pro_Economic_Table[[#This Row],[Total Cost(LKR Million)]]*AHP!$P$4/TOPSIS!$C$4</f>
        <v>2.9766955924973474E-2</v>
      </c>
      <c r="W110">
        <f>Pro_Economic_Table[[#This Row],[Total Carbon (Metric T)]]*AHP!$P$5/TOPSIS!$D$4</f>
        <v>3.290293223115321E-3</v>
      </c>
      <c r="X110">
        <f>((Pro_Economic_Table[[#This Row],[Weighted Energy]]-TOPSIS!$B$5)^2+(Pro_Economic_Table[[#This Row],[Weighted Cost]]-TOPSIS!$C$5)^2+(Pro_Economic_Table[[#This Row],[Weighted Co2]]-TOPSIS!$D$5)^2)^0.5</f>
        <v>1.7484494027299599E-3</v>
      </c>
      <c r="Y110">
        <f>((Pro_Economic_Table[[#This Row],[Weighted Energy]]-TOPSIS!$B$6)^2+(Pro_Economic_Table[[#This Row],[Weighted Cost]]-TOPSIS!$C$6)^2+(Pro_Economic_Table[[#This Row],[Weighted Co2]]-TOPSIS!$D$6)^2)^0.5</f>
        <v>5.0787807008305774E-3</v>
      </c>
      <c r="Z110">
        <f>Pro_Economic_Table[[#This Row],[S- Worst-Euclidean Distance]]/(Pro_Economic_Table[[#This Row],[S+ Best-Euclidean Distance]]+Pro_Economic_Table[[#This Row],[S- Worst-Euclidean Distance]])</f>
        <v>0.74390061910787098</v>
      </c>
      <c r="AA110">
        <v>109</v>
      </c>
    </row>
    <row r="111" spans="1:27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Pro_Economic_Table[[#This Row],[Total Energy(MJ)]]*AHP!$P$3/TOPSIS!$B$4</f>
        <v>7.6925363302285249E-3</v>
      </c>
      <c r="V111">
        <f>Pro_Economic_Table[[#This Row],[Total Cost(LKR Million)]]*AHP!$P$4/TOPSIS!$C$4</f>
        <v>2.976419561422591E-2</v>
      </c>
      <c r="W111">
        <f>Pro_Economic_Table[[#This Row],[Total Carbon (Metric T)]]*AHP!$P$5/TOPSIS!$D$4</f>
        <v>3.3032378012229613E-3</v>
      </c>
      <c r="X111">
        <f>((Pro_Economic_Table[[#This Row],[Weighted Energy]]-TOPSIS!$B$5)^2+(Pro_Economic_Table[[#This Row],[Weighted Cost]]-TOPSIS!$C$5)^2+(Pro_Economic_Table[[#This Row],[Weighted Co2]]-TOPSIS!$D$5)^2)^0.5</f>
        <v>1.7546390363445844E-3</v>
      </c>
      <c r="Y111">
        <f>((Pro_Economic_Table[[#This Row],[Weighted Energy]]-TOPSIS!$B$6)^2+(Pro_Economic_Table[[#This Row],[Weighted Cost]]-TOPSIS!$C$6)^2+(Pro_Economic_Table[[#This Row],[Weighted Co2]]-TOPSIS!$D$6)^2)^0.5</f>
        <v>5.0722616946704477E-3</v>
      </c>
      <c r="Z111">
        <f>Pro_Economic_Table[[#This Row],[S- Worst-Euclidean Distance]]/(Pro_Economic_Table[[#This Row],[S+ Best-Euclidean Distance]]+Pro_Economic_Table[[#This Row],[S- Worst-Euclidean Distance]])</f>
        <v>0.74298160974083738</v>
      </c>
      <c r="AA111">
        <v>110</v>
      </c>
    </row>
    <row r="112" spans="1:27" x14ac:dyDescent="0.3">
      <c r="A112">
        <v>451</v>
      </c>
      <c r="B112" t="s">
        <v>280</v>
      </c>
      <c r="C112" t="s">
        <v>147</v>
      </c>
      <c r="D112" t="s">
        <v>280</v>
      </c>
      <c r="E112" t="s">
        <v>152</v>
      </c>
      <c r="F112" t="s">
        <v>154</v>
      </c>
      <c r="G112" t="s">
        <v>219</v>
      </c>
      <c r="H112">
        <v>393.79801868998959</v>
      </c>
      <c r="I112">
        <v>56</v>
      </c>
      <c r="J112">
        <v>1429997.2585162055</v>
      </c>
      <c r="K112">
        <v>36092.880563636354</v>
      </c>
      <c r="L112">
        <v>257399506.53291699</v>
      </c>
      <c r="M112">
        <v>5797286.377272726</v>
      </c>
      <c r="N112">
        <v>2144995887.7743082</v>
      </c>
      <c r="O112">
        <v>104384000</v>
      </c>
      <c r="P112">
        <v>23.101729318181814</v>
      </c>
      <c r="Q112">
        <v>21378.459014817272</v>
      </c>
      <c r="R112">
        <v>257435599.41348064</v>
      </c>
      <c r="S112">
        <v>2255.1771741515809</v>
      </c>
      <c r="T112">
        <v>21401.560744135455</v>
      </c>
      <c r="U112">
        <f>Pro_Economic_Table[[#This Row],[Total Energy(MJ)]]*AHP!$P$3/TOPSIS!$B$4</f>
        <v>7.6949553302199806E-3</v>
      </c>
      <c r="V112">
        <f>Pro_Economic_Table[[#This Row],[Total Cost(LKR Million)]]*AHP!$P$4/TOPSIS!$C$4</f>
        <v>2.9766431608922041E-2</v>
      </c>
      <c r="W112">
        <f>Pro_Economic_Table[[#This Row],[Total Carbon (Metric T)]]*AHP!$P$5/TOPSIS!$D$4</f>
        <v>3.3042741410293191E-3</v>
      </c>
      <c r="X112">
        <f>((Pro_Economic_Table[[#This Row],[Weighted Energy]]-TOPSIS!$B$5)^2+(Pro_Economic_Table[[#This Row],[Weighted Cost]]-TOPSIS!$C$5)^2+(Pro_Economic_Table[[#This Row],[Weighted Co2]]-TOPSIS!$D$5)^2)^0.5</f>
        <v>1.7574968301279025E-3</v>
      </c>
      <c r="Y112">
        <f>((Pro_Economic_Table[[#This Row],[Weighted Energy]]-TOPSIS!$B$6)^2+(Pro_Economic_Table[[#This Row],[Weighted Cost]]-TOPSIS!$C$6)^2+(Pro_Economic_Table[[#This Row],[Weighted Co2]]-TOPSIS!$D$6)^2)^0.5</f>
        <v>5.0694118328208967E-3</v>
      </c>
      <c r="Z112">
        <f>Pro_Economic_Table[[#This Row],[S- Worst-Euclidean Distance]]/(Pro_Economic_Table[[#This Row],[S+ Best-Euclidean Distance]]+Pro_Economic_Table[[#This Row],[S- Worst-Euclidean Distance]])</f>
        <v>0.74256330106388535</v>
      </c>
      <c r="AA112">
        <v>111</v>
      </c>
    </row>
    <row r="113" spans="1:27" x14ac:dyDescent="0.3">
      <c r="A113">
        <v>453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393.79801868998959</v>
      </c>
      <c r="I113">
        <v>28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104893600</v>
      </c>
      <c r="P113">
        <v>23.101729318181814</v>
      </c>
      <c r="Q113">
        <v>21378.459014817272</v>
      </c>
      <c r="R113">
        <v>257435599.41348064</v>
      </c>
      <c r="S113">
        <v>2255.6867741515807</v>
      </c>
      <c r="T113">
        <v>21401.560744135455</v>
      </c>
      <c r="U113">
        <f>Pro_Economic_Table[[#This Row],[Total Energy(MJ)]]*AHP!$P$3/TOPSIS!$B$4</f>
        <v>7.6949553302199806E-3</v>
      </c>
      <c r="V113">
        <f>Pro_Economic_Table[[#This Row],[Total Cost(LKR Million)]]*AHP!$P$4/TOPSIS!$C$4</f>
        <v>2.9773157897978957E-2</v>
      </c>
      <c r="W113">
        <f>Pro_Economic_Table[[#This Row],[Total Carbon (Metric T)]]*AHP!$P$5/TOPSIS!$D$4</f>
        <v>3.3042741410293191E-3</v>
      </c>
      <c r="X113">
        <f>((Pro_Economic_Table[[#This Row],[Weighted Energy]]-TOPSIS!$B$5)^2+(Pro_Economic_Table[[#This Row],[Weighted Cost]]-TOPSIS!$C$5)^2+(Pro_Economic_Table[[#This Row],[Weighted Co2]]-TOPSIS!$D$5)^2)^0.5</f>
        <v>1.7639785577107073E-3</v>
      </c>
      <c r="Y113">
        <f>((Pro_Economic_Table[[#This Row],[Weighted Energy]]-TOPSIS!$B$6)^2+(Pro_Economic_Table[[#This Row],[Weighted Cost]]-TOPSIS!$C$6)^2+(Pro_Economic_Table[[#This Row],[Weighted Co2]]-TOPSIS!$D$6)^2)^0.5</f>
        <v>5.062922724079438E-3</v>
      </c>
      <c r="Z113">
        <f>Pro_Economic_Table[[#This Row],[S- Worst-Euclidean Distance]]/(Pro_Economic_Table[[#This Row],[S+ Best-Euclidean Distance]]+Pro_Economic_Table[[#This Row],[S- Worst-Euclidean Distance]])</f>
        <v>0.74161358354252371</v>
      </c>
      <c r="AA113">
        <v>112</v>
      </c>
    </row>
    <row r="114" spans="1:27" x14ac:dyDescent="0.3">
      <c r="A114">
        <v>434</v>
      </c>
      <c r="B114" t="s">
        <v>280</v>
      </c>
      <c r="C114" t="s">
        <v>147</v>
      </c>
      <c r="D114" t="s">
        <v>151</v>
      </c>
      <c r="E114" t="s">
        <v>152</v>
      </c>
      <c r="F114" t="s">
        <v>154</v>
      </c>
      <c r="G114" t="s">
        <v>220</v>
      </c>
      <c r="H114">
        <v>393.3335563515796</v>
      </c>
      <c r="I114">
        <v>28</v>
      </c>
      <c r="J114">
        <v>1429547.6589726245</v>
      </c>
      <c r="K114">
        <v>36092.880563636354</v>
      </c>
      <c r="L114">
        <v>257318578.61507243</v>
      </c>
      <c r="M114">
        <v>5792681.3022727259</v>
      </c>
      <c r="N114">
        <v>2144321488.4589367</v>
      </c>
      <c r="O114">
        <v>109200000</v>
      </c>
      <c r="P114">
        <v>23.110939468181812</v>
      </c>
      <c r="Q114">
        <v>21371.737501640739</v>
      </c>
      <c r="R114">
        <v>257354671.49563608</v>
      </c>
      <c r="S114">
        <v>2259.3141697612095</v>
      </c>
      <c r="T114">
        <v>21394.848441108919</v>
      </c>
      <c r="U114">
        <f>Pro_Economic_Table[[#This Row],[Total Energy(MJ)]]*AHP!$P$3/TOPSIS!$B$4</f>
        <v>7.6925363302285249E-3</v>
      </c>
      <c r="V114">
        <f>Pro_Economic_Table[[#This Row],[Total Cost(LKR Million)]]*AHP!$P$4/TOPSIS!$C$4</f>
        <v>2.9821036452520083E-2</v>
      </c>
      <c r="W114">
        <f>Pro_Economic_Table[[#This Row],[Total Carbon (Metric T)]]*AHP!$P$5/TOPSIS!$D$4</f>
        <v>3.3032378012229613E-3</v>
      </c>
      <c r="X114">
        <f>((Pro_Economic_Table[[#This Row],[Weighted Energy]]-TOPSIS!$B$5)^2+(Pro_Economic_Table[[#This Row],[Weighted Cost]]-TOPSIS!$C$5)^2+(Pro_Economic_Table[[#This Row],[Weighted Co2]]-TOPSIS!$D$5)^2)^0.5</f>
        <v>1.8094856627417597E-3</v>
      </c>
      <c r="Y114">
        <f>((Pro_Economic_Table[[#This Row],[Weighted Energy]]-TOPSIS!$B$6)^2+(Pro_Economic_Table[[#This Row],[Weighted Cost]]-TOPSIS!$C$6)^2+(Pro_Economic_Table[[#This Row],[Weighted Co2]]-TOPSIS!$D$6)^2)^0.5</f>
        <v>5.0174506424097206E-3</v>
      </c>
      <c r="Z114">
        <f>Pro_Economic_Table[[#This Row],[S- Worst-Euclidean Distance]]/(Pro_Economic_Table[[#This Row],[S+ Best-Euclidean Distance]]+Pro_Economic_Table[[#This Row],[S- Worst-Euclidean Distance]])</f>
        <v>0.73494909255615071</v>
      </c>
      <c r="AA114">
        <v>113</v>
      </c>
    </row>
    <row r="115" spans="1:27" x14ac:dyDescent="0.3">
      <c r="A115">
        <v>452</v>
      </c>
      <c r="B115" t="s">
        <v>280</v>
      </c>
      <c r="C115" t="s">
        <v>147</v>
      </c>
      <c r="D115" t="s">
        <v>280</v>
      </c>
      <c r="E115" t="s">
        <v>152</v>
      </c>
      <c r="F115" t="s">
        <v>154</v>
      </c>
      <c r="G115" t="s">
        <v>220</v>
      </c>
      <c r="H115">
        <v>393.79801868998959</v>
      </c>
      <c r="I115">
        <v>28</v>
      </c>
      <c r="J115">
        <v>1429997.2585162055</v>
      </c>
      <c r="K115">
        <v>36092.880563636354</v>
      </c>
      <c r="L115">
        <v>257399506.53291699</v>
      </c>
      <c r="M115">
        <v>5797286.377272726</v>
      </c>
      <c r="N115">
        <v>2144995887.7743082</v>
      </c>
      <c r="O115">
        <v>109200000</v>
      </c>
      <c r="P115">
        <v>23.101729318181814</v>
      </c>
      <c r="Q115">
        <v>21378.459014817272</v>
      </c>
      <c r="R115">
        <v>257435599.41348064</v>
      </c>
      <c r="S115">
        <v>2259.9931741515807</v>
      </c>
      <c r="T115">
        <v>21401.560744135455</v>
      </c>
      <c r="U115">
        <f>Pro_Economic_Table[[#This Row],[Total Energy(MJ)]]*AHP!$P$3/TOPSIS!$B$4</f>
        <v>7.6949553302199806E-3</v>
      </c>
      <c r="V115">
        <f>Pro_Economic_Table[[#This Row],[Total Cost(LKR Million)]]*AHP!$P$4/TOPSIS!$C$4</f>
        <v>2.9829998736273129E-2</v>
      </c>
      <c r="W115">
        <f>Pro_Economic_Table[[#This Row],[Total Carbon (Metric T)]]*AHP!$P$5/TOPSIS!$D$4</f>
        <v>3.3042741410293191E-3</v>
      </c>
      <c r="X115">
        <f>((Pro_Economic_Table[[#This Row],[Weighted Energy]]-TOPSIS!$B$5)^2+(Pro_Economic_Table[[#This Row],[Weighted Cost]]-TOPSIS!$C$5)^2+(Pro_Economic_Table[[#This Row],[Weighted Co2]]-TOPSIS!$D$5)^2)^0.5</f>
        <v>1.8188236350207205E-3</v>
      </c>
      <c r="Y115">
        <f>((Pro_Economic_Table[[#This Row],[Weighted Energy]]-TOPSIS!$B$6)^2+(Pro_Economic_Table[[#This Row],[Weighted Cost]]-TOPSIS!$C$6)^2+(Pro_Economic_Table[[#This Row],[Weighted Co2]]-TOPSIS!$D$6)^2)^0.5</f>
        <v>5.0081111815972745E-3</v>
      </c>
      <c r="Z115">
        <f>Pro_Economic_Table[[#This Row],[S- Worst-Euclidean Distance]]/(Pro_Economic_Table[[#This Row],[S+ Best-Euclidean Distance]]+Pro_Economic_Table[[#This Row],[S- Worst-Euclidean Distance]])</f>
        <v>0.73358122145924487</v>
      </c>
      <c r="AA115">
        <v>114</v>
      </c>
    </row>
    <row r="116" spans="1:27" x14ac:dyDescent="0.3">
      <c r="A116">
        <v>232</v>
      </c>
      <c r="B116" t="s">
        <v>141</v>
      </c>
      <c r="C116" t="s">
        <v>147</v>
      </c>
      <c r="D116" t="s">
        <v>151</v>
      </c>
      <c r="E116" t="s">
        <v>280</v>
      </c>
      <c r="F116" t="s">
        <v>280</v>
      </c>
      <c r="G116" t="s">
        <v>219</v>
      </c>
      <c r="H116">
        <v>408.43593052354339</v>
      </c>
      <c r="I116">
        <v>59</v>
      </c>
      <c r="J116">
        <v>1430907.0517518269</v>
      </c>
      <c r="K116">
        <v>54638.986927272723</v>
      </c>
      <c r="L116">
        <v>257563269.31532887</v>
      </c>
      <c r="M116">
        <v>6811908.2840909082</v>
      </c>
      <c r="N116">
        <v>2146360577.6277404</v>
      </c>
      <c r="O116">
        <v>109976000</v>
      </c>
      <c r="P116">
        <v>29.298135649999995</v>
      </c>
      <c r="Q116">
        <v>21392.060423689811</v>
      </c>
      <c r="R116">
        <v>257617908.30225614</v>
      </c>
      <c r="S116">
        <v>2263.1484859118314</v>
      </c>
      <c r="T116">
        <v>21421.358559339809</v>
      </c>
      <c r="U116">
        <f>Pro_Economic_Table[[#This Row],[Total Energy(MJ)]]*AHP!$P$3/TOPSIS!$B$4</f>
        <v>7.7004046882676851E-3</v>
      </c>
      <c r="V116">
        <f>Pro_Economic_Table[[#This Row],[Total Cost(LKR Million)]]*AHP!$P$4/TOPSIS!$C$4</f>
        <v>2.9871646183220024E-2</v>
      </c>
      <c r="W116">
        <f>Pro_Economic_Table[[#This Row],[Total Carbon (Metric T)]]*AHP!$P$5/TOPSIS!$D$4</f>
        <v>3.3073308063637174E-3</v>
      </c>
      <c r="X116">
        <f>((Pro_Economic_Table[[#This Row],[Weighted Energy]]-TOPSIS!$B$5)^2+(Pro_Economic_Table[[#This Row],[Weighted Cost]]-TOPSIS!$C$5)^2+(Pro_Economic_Table[[#This Row],[Weighted Co2]]-TOPSIS!$D$5)^2)^0.5</f>
        <v>1.860667061594317E-3</v>
      </c>
      <c r="Y116">
        <f>((Pro_Economic_Table[[#This Row],[Weighted Energy]]-TOPSIS!$B$6)^2+(Pro_Economic_Table[[#This Row],[Weighted Cost]]-TOPSIS!$C$6)^2+(Pro_Economic_Table[[#This Row],[Weighted Co2]]-TOPSIS!$D$6)^2)^0.5</f>
        <v>4.9663154514651853E-3</v>
      </c>
      <c r="Z116">
        <f>Pro_Economic_Table[[#This Row],[S- Worst-Euclidean Distance]]/(Pro_Economic_Table[[#This Row],[S+ Best-Euclidean Distance]]+Pro_Economic_Table[[#This Row],[S- Worst-Euclidean Distance]])</f>
        <v>0.7274539581674625</v>
      </c>
      <c r="AA116">
        <v>115</v>
      </c>
    </row>
    <row r="117" spans="1:27" x14ac:dyDescent="0.3">
      <c r="A117">
        <v>250</v>
      </c>
      <c r="B117" t="s">
        <v>141</v>
      </c>
      <c r="C117" t="s">
        <v>147</v>
      </c>
      <c r="D117" t="s">
        <v>280</v>
      </c>
      <c r="E117" t="s">
        <v>280</v>
      </c>
      <c r="F117" t="s">
        <v>280</v>
      </c>
      <c r="G117" t="s">
        <v>219</v>
      </c>
      <c r="H117">
        <v>408.90039286195338</v>
      </c>
      <c r="I117">
        <v>59</v>
      </c>
      <c r="J117">
        <v>1431356.6512954079</v>
      </c>
      <c r="K117">
        <v>54638.986927272723</v>
      </c>
      <c r="L117">
        <v>257644197.23317346</v>
      </c>
      <c r="M117">
        <v>6816513.3590909075</v>
      </c>
      <c r="N117">
        <v>2147034976.9431119</v>
      </c>
      <c r="O117">
        <v>109976000</v>
      </c>
      <c r="P117">
        <v>29.288925499999998</v>
      </c>
      <c r="Q117">
        <v>21398.781936866351</v>
      </c>
      <c r="R117">
        <v>257698836.22010073</v>
      </c>
      <c r="S117">
        <v>2263.8274903022025</v>
      </c>
      <c r="T117">
        <v>21428.070862366352</v>
      </c>
      <c r="U117">
        <f>Pro_Economic_Table[[#This Row],[Total Energy(MJ)]]*AHP!$P$3/TOPSIS!$B$4</f>
        <v>7.7028236882591417E-3</v>
      </c>
      <c r="V117">
        <f>Pro_Economic_Table[[#This Row],[Total Cost(LKR Million)]]*AHP!$P$4/TOPSIS!$C$4</f>
        <v>2.9880608466973074E-2</v>
      </c>
      <c r="W117">
        <f>Pro_Economic_Table[[#This Row],[Total Carbon (Metric T)]]*AHP!$P$5/TOPSIS!$D$4</f>
        <v>3.3083671461700769E-3</v>
      </c>
      <c r="X117">
        <f>((Pro_Economic_Table[[#This Row],[Weighted Energy]]-TOPSIS!$B$5)^2+(Pro_Economic_Table[[#This Row],[Weighted Cost]]-TOPSIS!$C$5)^2+(Pro_Economic_Table[[#This Row],[Weighted Co2]]-TOPSIS!$D$5)^2)^0.5</f>
        <v>1.8700044582521216E-3</v>
      </c>
      <c r="Y117">
        <f>((Pro_Economic_Table[[#This Row],[Weighted Energy]]-TOPSIS!$B$6)^2+(Pro_Economic_Table[[#This Row],[Weighted Cost]]-TOPSIS!$C$6)^2+(Pro_Economic_Table[[#This Row],[Weighted Co2]]-TOPSIS!$D$6)^2)^0.5</f>
        <v>4.9569758451925615E-3</v>
      </c>
      <c r="Z117">
        <f>Pro_Economic_Table[[#This Row],[S- Worst-Euclidean Distance]]/(Pro_Economic_Table[[#This Row],[S+ Best-Euclidean Distance]]+Pro_Economic_Table[[#This Row],[S- Worst-Euclidean Distance]])</f>
        <v>0.72608615007888988</v>
      </c>
      <c r="AA117">
        <v>116</v>
      </c>
    </row>
    <row r="118" spans="1:27" x14ac:dyDescent="0.3">
      <c r="A118">
        <v>234</v>
      </c>
      <c r="B118" t="s">
        <v>141</v>
      </c>
      <c r="C118" t="s">
        <v>147</v>
      </c>
      <c r="D118" t="s">
        <v>151</v>
      </c>
      <c r="E118" t="s">
        <v>280</v>
      </c>
      <c r="F118" t="s">
        <v>280</v>
      </c>
      <c r="G118" t="s">
        <v>218</v>
      </c>
      <c r="H118">
        <v>408.43593052354339</v>
      </c>
      <c r="I118">
        <v>30</v>
      </c>
      <c r="J118">
        <v>1430907.0517518269</v>
      </c>
      <c r="K118">
        <v>54638.986927272723</v>
      </c>
      <c r="L118">
        <v>257563269.31532887</v>
      </c>
      <c r="M118">
        <v>6811908.2840909082</v>
      </c>
      <c r="N118">
        <v>2146360577.6277404</v>
      </c>
      <c r="O118">
        <v>112386000</v>
      </c>
      <c r="P118">
        <v>29.298135649999995</v>
      </c>
      <c r="Q118">
        <v>21392.060423689811</v>
      </c>
      <c r="R118">
        <v>257617908.30225614</v>
      </c>
      <c r="S118">
        <v>2265.5584859118312</v>
      </c>
      <c r="T118">
        <v>21421.358559339809</v>
      </c>
      <c r="U118">
        <f>Pro_Economic_Table[[#This Row],[Total Energy(MJ)]]*AHP!$P$3/TOPSIS!$B$4</f>
        <v>7.7004046882676851E-3</v>
      </c>
      <c r="V118">
        <f>Pro_Economic_Table[[#This Row],[Total Cost(LKR Million)]]*AHP!$P$4/TOPSIS!$C$4</f>
        <v>2.9903456145204267E-2</v>
      </c>
      <c r="W118">
        <f>Pro_Economic_Table[[#This Row],[Total Carbon (Metric T)]]*AHP!$P$5/TOPSIS!$D$4</f>
        <v>3.3073308063637174E-3</v>
      </c>
      <c r="X118">
        <f>((Pro_Economic_Table[[#This Row],[Weighted Energy]]-TOPSIS!$B$5)^2+(Pro_Economic_Table[[#This Row],[Weighted Cost]]-TOPSIS!$C$5)^2+(Pro_Economic_Table[[#This Row],[Weighted Co2]]-TOPSIS!$D$5)^2)^0.5</f>
        <v>1.8914329748419263E-3</v>
      </c>
      <c r="Y118">
        <f>((Pro_Economic_Table[[#This Row],[Weighted Energy]]-TOPSIS!$B$6)^2+(Pro_Economic_Table[[#This Row],[Weighted Cost]]-TOPSIS!$C$6)^2+(Pro_Economic_Table[[#This Row],[Weighted Co2]]-TOPSIS!$D$6)^2)^0.5</f>
        <v>4.9356698437378497E-3</v>
      </c>
      <c r="Z118">
        <f>Pro_Economic_Table[[#This Row],[S- Worst-Euclidean Distance]]/(Pro_Economic_Table[[#This Row],[S+ Best-Euclidean Distance]]+Pro_Economic_Table[[#This Row],[S- Worst-Euclidean Distance]])</f>
        <v>0.72295232324692071</v>
      </c>
      <c r="AA118">
        <v>117</v>
      </c>
    </row>
    <row r="119" spans="1:27" x14ac:dyDescent="0.3">
      <c r="A119">
        <v>252</v>
      </c>
      <c r="B119" t="s">
        <v>141</v>
      </c>
      <c r="C119" t="s">
        <v>147</v>
      </c>
      <c r="D119" t="s">
        <v>280</v>
      </c>
      <c r="E119" t="s">
        <v>280</v>
      </c>
      <c r="F119" t="s">
        <v>280</v>
      </c>
      <c r="G119" t="s">
        <v>218</v>
      </c>
      <c r="H119">
        <v>408.90039286195338</v>
      </c>
      <c r="I119">
        <v>30</v>
      </c>
      <c r="J119">
        <v>1431356.6512954079</v>
      </c>
      <c r="K119">
        <v>54638.986927272723</v>
      </c>
      <c r="L119">
        <v>257644197.23317346</v>
      </c>
      <c r="M119">
        <v>6816513.3590909075</v>
      </c>
      <c r="N119">
        <v>2147034976.9431119</v>
      </c>
      <c r="O119">
        <v>112386000</v>
      </c>
      <c r="P119">
        <v>29.288925499999998</v>
      </c>
      <c r="Q119">
        <v>21398.781936866351</v>
      </c>
      <c r="R119">
        <v>257698836.22010073</v>
      </c>
      <c r="S119">
        <v>2266.2374903022028</v>
      </c>
      <c r="T119">
        <v>21428.070862366352</v>
      </c>
      <c r="U119">
        <f>Pro_Economic_Table[[#This Row],[Total Energy(MJ)]]*AHP!$P$3/TOPSIS!$B$4</f>
        <v>7.7028236882591417E-3</v>
      </c>
      <c r="V119">
        <f>Pro_Economic_Table[[#This Row],[Total Cost(LKR Million)]]*AHP!$P$4/TOPSIS!$C$4</f>
        <v>2.9912418428957321E-2</v>
      </c>
      <c r="W119">
        <f>Pro_Economic_Table[[#This Row],[Total Carbon (Metric T)]]*AHP!$P$5/TOPSIS!$D$4</f>
        <v>3.3083671461700769E-3</v>
      </c>
      <c r="X119">
        <f>((Pro_Economic_Table[[#This Row],[Weighted Energy]]-TOPSIS!$B$5)^2+(Pro_Economic_Table[[#This Row],[Weighted Cost]]-TOPSIS!$C$5)^2+(Pro_Economic_Table[[#This Row],[Weighted Co2]]-TOPSIS!$D$5)^2)^0.5</f>
        <v>1.9007692226862066E-3</v>
      </c>
      <c r="Y119">
        <f>((Pro_Economic_Table[[#This Row],[Weighted Energy]]-TOPSIS!$B$6)^2+(Pro_Economic_Table[[#This Row],[Weighted Cost]]-TOPSIS!$C$6)^2+(Pro_Economic_Table[[#This Row],[Weighted Co2]]-TOPSIS!$D$6)^2)^0.5</f>
        <v>4.9263300084905794E-3</v>
      </c>
      <c r="Z119">
        <f>Pro_Economic_Table[[#This Row],[S- Worst-Euclidean Distance]]/(Pro_Economic_Table[[#This Row],[S+ Best-Euclidean Distance]]+Pro_Economic_Table[[#This Row],[S- Worst-Euclidean Distance]])</f>
        <v>0.72158464988964699</v>
      </c>
      <c r="AA119">
        <v>118</v>
      </c>
    </row>
    <row r="120" spans="1:27" x14ac:dyDescent="0.3">
      <c r="A120">
        <v>439</v>
      </c>
      <c r="B120" t="s">
        <v>280</v>
      </c>
      <c r="C120" t="s">
        <v>147</v>
      </c>
      <c r="D120" t="s">
        <v>151</v>
      </c>
      <c r="E120" t="s">
        <v>152</v>
      </c>
      <c r="F120" t="s">
        <v>280</v>
      </c>
      <c r="G120" t="s">
        <v>219</v>
      </c>
      <c r="H120">
        <v>395.93164554724865</v>
      </c>
      <c r="I120">
        <v>57</v>
      </c>
      <c r="J120">
        <v>1437377.9988102326</v>
      </c>
      <c r="K120">
        <v>38276.293290909089</v>
      </c>
      <c r="L120">
        <v>258728039.78584188</v>
      </c>
      <c r="M120">
        <v>5781764.2386363624</v>
      </c>
      <c r="N120">
        <v>2156066998.2153487</v>
      </c>
      <c r="O120">
        <v>106248000</v>
      </c>
      <c r="P120">
        <v>23.110939468181812</v>
      </c>
      <c r="Q120">
        <v>21488.801082212976</v>
      </c>
      <c r="R120">
        <v>258766316.0791328</v>
      </c>
      <c r="S120">
        <v>2268.0967624539853</v>
      </c>
      <c r="T120">
        <v>21511.912021681157</v>
      </c>
      <c r="U120">
        <f>Pro_Economic_Table[[#This Row],[Total Energy(MJ)]]*AHP!$P$3/TOPSIS!$B$4</f>
        <v>7.7347315123902092E-3</v>
      </c>
      <c r="V120">
        <f>Pro_Economic_Table[[#This Row],[Total Cost(LKR Million)]]*AHP!$P$4/TOPSIS!$C$4</f>
        <v>2.9936959249067936E-2</v>
      </c>
      <c r="W120">
        <f>Pro_Economic_Table[[#This Row],[Total Carbon (Metric T)]]*AHP!$P$5/TOPSIS!$D$4</f>
        <v>3.3213117242777155E-3</v>
      </c>
      <c r="X120">
        <f>((Pro_Economic_Table[[#This Row],[Weighted Energy]]-TOPSIS!$B$5)^2+(Pro_Economic_Table[[#This Row],[Weighted Cost]]-TOPSIS!$C$5)^2+(Pro_Economic_Table[[#This Row],[Weighted Co2]]-TOPSIS!$D$5)^2)^0.5</f>
        <v>1.9333884657992261E-3</v>
      </c>
      <c r="Y120">
        <f>((Pro_Economic_Table[[#This Row],[Weighted Energy]]-TOPSIS!$B$6)^2+(Pro_Economic_Table[[#This Row],[Weighted Cost]]-TOPSIS!$C$6)^2+(Pro_Economic_Table[[#This Row],[Weighted Co2]]-TOPSIS!$D$6)^2)^0.5</f>
        <v>4.8935081981355899E-3</v>
      </c>
      <c r="Z120">
        <f>Pro_Economic_Table[[#This Row],[S- Worst-Euclidean Distance]]/(Pro_Economic_Table[[#This Row],[S+ Best-Euclidean Distance]]+Pro_Economic_Table[[#This Row],[S- Worst-Euclidean Distance]])</f>
        <v>0.71679834030402922</v>
      </c>
      <c r="AA120">
        <v>119</v>
      </c>
    </row>
    <row r="121" spans="1:27" x14ac:dyDescent="0.3">
      <c r="A121">
        <v>457</v>
      </c>
      <c r="B121" t="s">
        <v>280</v>
      </c>
      <c r="C121" t="s">
        <v>147</v>
      </c>
      <c r="D121" t="s">
        <v>280</v>
      </c>
      <c r="E121" t="s">
        <v>152</v>
      </c>
      <c r="F121" t="s">
        <v>280</v>
      </c>
      <c r="G121" t="s">
        <v>219</v>
      </c>
      <c r="H121">
        <v>396.39610788565864</v>
      </c>
      <c r="I121">
        <v>57</v>
      </c>
      <c r="J121">
        <v>1437827.5983538136</v>
      </c>
      <c r="K121">
        <v>38276.293290909089</v>
      </c>
      <c r="L121">
        <v>258808967.70368645</v>
      </c>
      <c r="M121">
        <v>5786369.3136363626</v>
      </c>
      <c r="N121">
        <v>2156741397.5307202</v>
      </c>
      <c r="O121">
        <v>106248000</v>
      </c>
      <c r="P121">
        <v>23.101729318181814</v>
      </c>
      <c r="Q121">
        <v>21495.52259538951</v>
      </c>
      <c r="R121">
        <v>258847243.99697736</v>
      </c>
      <c r="S121">
        <v>2268.7757668443564</v>
      </c>
      <c r="T121">
        <v>21518.624324707693</v>
      </c>
      <c r="U121">
        <f>Pro_Economic_Table[[#This Row],[Total Energy(MJ)]]*AHP!$P$3/TOPSIS!$B$4</f>
        <v>7.7371505123816657E-3</v>
      </c>
      <c r="V121">
        <f>Pro_Economic_Table[[#This Row],[Total Cost(LKR Million)]]*AHP!$P$4/TOPSIS!$C$4</f>
        <v>2.9945921532820979E-2</v>
      </c>
      <c r="W121">
        <f>Pro_Economic_Table[[#This Row],[Total Carbon (Metric T)]]*AHP!$P$5/TOPSIS!$D$4</f>
        <v>3.3223480640840728E-3</v>
      </c>
      <c r="X121">
        <f>((Pro_Economic_Table[[#This Row],[Weighted Energy]]-TOPSIS!$B$5)^2+(Pro_Economic_Table[[#This Row],[Weighted Cost]]-TOPSIS!$C$5)^2+(Pro_Economic_Table[[#This Row],[Weighted Co2]]-TOPSIS!$D$5)^2)^0.5</f>
        <v>1.9427278448259568E-3</v>
      </c>
      <c r="Y121">
        <f>((Pro_Economic_Table[[#This Row],[Weighted Energy]]-TOPSIS!$B$6)^2+(Pro_Economic_Table[[#This Row],[Weighted Cost]]-TOPSIS!$C$6)^2+(Pro_Economic_Table[[#This Row],[Weighted Co2]]-TOPSIS!$D$6)^2)^0.5</f>
        <v>4.8841691833081315E-3</v>
      </c>
      <c r="Z121">
        <f>Pro_Economic_Table[[#This Row],[S- Worst-Euclidean Distance]]/(Pro_Economic_Table[[#This Row],[S+ Best-Euclidean Distance]]+Pro_Economic_Table[[#This Row],[S- Worst-Euclidean Distance]])</f>
        <v>0.71543032847575572</v>
      </c>
      <c r="AA121">
        <v>120</v>
      </c>
    </row>
    <row r="122" spans="1:27" x14ac:dyDescent="0.3">
      <c r="A122">
        <v>233</v>
      </c>
      <c r="B122" t="s">
        <v>141</v>
      </c>
      <c r="C122" t="s">
        <v>147</v>
      </c>
      <c r="D122" t="s">
        <v>151</v>
      </c>
      <c r="E122" t="s">
        <v>280</v>
      </c>
      <c r="F122" t="s">
        <v>280</v>
      </c>
      <c r="G122" t="s">
        <v>220</v>
      </c>
      <c r="H122">
        <v>408.43593052354339</v>
      </c>
      <c r="I122">
        <v>30</v>
      </c>
      <c r="J122">
        <v>1430907.0517518269</v>
      </c>
      <c r="K122">
        <v>54638.986927272723</v>
      </c>
      <c r="L122">
        <v>257563269.31532887</v>
      </c>
      <c r="M122">
        <v>6811908.2840909082</v>
      </c>
      <c r="N122">
        <v>2146360577.6277404</v>
      </c>
      <c r="O122">
        <v>117000000</v>
      </c>
      <c r="P122">
        <v>29.298135649999995</v>
      </c>
      <c r="Q122">
        <v>21392.060423689811</v>
      </c>
      <c r="R122">
        <v>257617908.30225614</v>
      </c>
      <c r="S122">
        <v>2270.1724859118312</v>
      </c>
      <c r="T122">
        <v>21421.358559339809</v>
      </c>
      <c r="U122">
        <f>Pro_Economic_Table[[#This Row],[Total Energy(MJ)]]*AHP!$P$3/TOPSIS!$B$4</f>
        <v>7.7004046882676851E-3</v>
      </c>
      <c r="V122">
        <f>Pro_Economic_Table[[#This Row],[Total Cost(LKR Million)]]*AHP!$P$4/TOPSIS!$C$4</f>
        <v>2.9964357043376598E-2</v>
      </c>
      <c r="W122">
        <f>Pro_Economic_Table[[#This Row],[Total Carbon (Metric T)]]*AHP!$P$5/TOPSIS!$D$4</f>
        <v>3.3073308063637174E-3</v>
      </c>
      <c r="X122">
        <f>((Pro_Economic_Table[[#This Row],[Weighted Energy]]-TOPSIS!$B$5)^2+(Pro_Economic_Table[[#This Row],[Weighted Cost]]-TOPSIS!$C$5)^2+(Pro_Economic_Table[[#This Row],[Weighted Co2]]-TOPSIS!$D$5)^2)^0.5</f>
        <v>1.9504284736454245E-3</v>
      </c>
      <c r="Y122">
        <f>((Pro_Economic_Table[[#This Row],[Weighted Energy]]-TOPSIS!$B$6)^2+(Pro_Economic_Table[[#This Row],[Weighted Cost]]-TOPSIS!$C$6)^2+(Pro_Economic_Table[[#This Row],[Weighted Co2]]-TOPSIS!$D$6)^2)^0.5</f>
        <v>4.8770397289901873E-3</v>
      </c>
      <c r="Z122">
        <f>Pro_Economic_Table[[#This Row],[S- Worst-Euclidean Distance]]/(Pro_Economic_Table[[#This Row],[S+ Best-Euclidean Distance]]+Pro_Economic_Table[[#This Row],[S- Worst-Euclidean Distance]])</f>
        <v>0.71432624572422032</v>
      </c>
      <c r="AA122">
        <v>121</v>
      </c>
    </row>
    <row r="123" spans="1:27" x14ac:dyDescent="0.3">
      <c r="A123">
        <v>328</v>
      </c>
      <c r="B123" t="s">
        <v>142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399.51152748379343</v>
      </c>
      <c r="I123">
        <v>57</v>
      </c>
      <c r="J123">
        <v>1438476.79272393</v>
      </c>
      <c r="K123">
        <v>38726.87033636363</v>
      </c>
      <c r="L123">
        <v>258925822.69030738</v>
      </c>
      <c r="M123">
        <v>5783669.7613636348</v>
      </c>
      <c r="N123">
        <v>2157715189.0858946</v>
      </c>
      <c r="O123">
        <v>106248000</v>
      </c>
      <c r="P123">
        <v>23.201054877272725</v>
      </c>
      <c r="Q123">
        <v>21505.228051222748</v>
      </c>
      <c r="R123">
        <v>258964549.56064373</v>
      </c>
      <c r="S123">
        <v>2269.746858847258</v>
      </c>
      <c r="T123">
        <v>21528.429106100022</v>
      </c>
      <c r="U123">
        <f>Pro_Economic_Table[[#This Row],[Total Energy(MJ)]]*AHP!$P$3/TOPSIS!$B$4</f>
        <v>7.7406568692120941E-3</v>
      </c>
      <c r="V123">
        <f>Pro_Economic_Table[[#This Row],[Total Cost(LKR Million)]]*AHP!$P$4/TOPSIS!$C$4</f>
        <v>2.9958739126055626E-2</v>
      </c>
      <c r="W123">
        <f>Pro_Economic_Table[[#This Row],[Total Carbon (Metric T)]]*AHP!$P$5/TOPSIS!$D$4</f>
        <v>3.3238618642223174E-3</v>
      </c>
      <c r="X123">
        <f>((Pro_Economic_Table[[#This Row],[Weighted Energy]]-TOPSIS!$B$5)^2+(Pro_Economic_Table[[#This Row],[Weighted Cost]]-TOPSIS!$C$5)^2+(Pro_Economic_Table[[#This Row],[Weighted Co2]]-TOPSIS!$D$5)^2)^0.5</f>
        <v>1.9560995201515774E-3</v>
      </c>
      <c r="Y123">
        <f>((Pro_Economic_Table[[#This Row],[Weighted Energy]]-TOPSIS!$B$6)^2+(Pro_Economic_Table[[#This Row],[Weighted Cost]]-TOPSIS!$C$6)^2+(Pro_Economic_Table[[#This Row],[Weighted Co2]]-TOPSIS!$D$6)^2)^0.5</f>
        <v>4.8707981907990068E-3</v>
      </c>
      <c r="Z123">
        <f>Pro_Economic_Table[[#This Row],[S- Worst-Euclidean Distance]]/(Pro_Economic_Table[[#This Row],[S+ Best-Euclidean Distance]]+Pro_Economic_Table[[#This Row],[S- Worst-Euclidean Distance]])</f>
        <v>0.71347168172537212</v>
      </c>
      <c r="AA123">
        <v>122</v>
      </c>
    </row>
    <row r="124" spans="1:27" x14ac:dyDescent="0.3">
      <c r="A124">
        <v>251</v>
      </c>
      <c r="B124" t="s">
        <v>141</v>
      </c>
      <c r="C124" t="s">
        <v>147</v>
      </c>
      <c r="D124" t="s">
        <v>280</v>
      </c>
      <c r="E124" t="s">
        <v>280</v>
      </c>
      <c r="F124" t="s">
        <v>280</v>
      </c>
      <c r="G124" t="s">
        <v>220</v>
      </c>
      <c r="H124">
        <v>408.90039286195338</v>
      </c>
      <c r="I124">
        <v>30</v>
      </c>
      <c r="J124">
        <v>1431356.6512954079</v>
      </c>
      <c r="K124">
        <v>54638.986927272723</v>
      </c>
      <c r="L124">
        <v>257644197.23317346</v>
      </c>
      <c r="M124">
        <v>6816513.3590909075</v>
      </c>
      <c r="N124">
        <v>2147034976.9431119</v>
      </c>
      <c r="O124">
        <v>117000000</v>
      </c>
      <c r="P124">
        <v>29.288925499999998</v>
      </c>
      <c r="Q124">
        <v>21398.781936866351</v>
      </c>
      <c r="R124">
        <v>257698836.22010073</v>
      </c>
      <c r="S124">
        <v>2270.8514903022028</v>
      </c>
      <c r="T124">
        <v>21428.070862366352</v>
      </c>
      <c r="U124">
        <f>Pro_Economic_Table[[#This Row],[Total Energy(MJ)]]*AHP!$P$3/TOPSIS!$B$4</f>
        <v>7.7028236882591417E-3</v>
      </c>
      <c r="V124">
        <f>Pro_Economic_Table[[#This Row],[Total Cost(LKR Million)]]*AHP!$P$4/TOPSIS!$C$4</f>
        <v>2.9973319327129648E-2</v>
      </c>
      <c r="W124">
        <f>Pro_Economic_Table[[#This Row],[Total Carbon (Metric T)]]*AHP!$P$5/TOPSIS!$D$4</f>
        <v>3.3083671461700769E-3</v>
      </c>
      <c r="X124">
        <f>((Pro_Economic_Table[[#This Row],[Weighted Energy]]-TOPSIS!$B$5)^2+(Pro_Economic_Table[[#This Row],[Weighted Cost]]-TOPSIS!$C$5)^2+(Pro_Economic_Table[[#This Row],[Weighted Co2]]-TOPSIS!$D$5)^2)^0.5</f>
        <v>1.9597621775764087E-3</v>
      </c>
      <c r="Y124">
        <f>((Pro_Economic_Table[[#This Row],[Weighted Energy]]-TOPSIS!$B$6)^2+(Pro_Economic_Table[[#This Row],[Weighted Cost]]-TOPSIS!$C$6)^2+(Pro_Economic_Table[[#This Row],[Weighted Co2]]-TOPSIS!$D$6)^2)^0.5</f>
        <v>4.8676995271463462E-3</v>
      </c>
      <c r="Z124">
        <f>Pro_Economic_Table[[#This Row],[S- Worst-Euclidean Distance]]/(Pro_Economic_Table[[#This Row],[S+ Best-Euclidean Distance]]+Pro_Economic_Table[[#This Row],[S- Worst-Euclidean Distance]])</f>
        <v>0.7129588912639695</v>
      </c>
      <c r="AA124">
        <v>123</v>
      </c>
    </row>
    <row r="125" spans="1:27" x14ac:dyDescent="0.3">
      <c r="A125">
        <v>441</v>
      </c>
      <c r="B125" t="s">
        <v>280</v>
      </c>
      <c r="C125" t="s">
        <v>147</v>
      </c>
      <c r="D125" t="s">
        <v>151</v>
      </c>
      <c r="E125" t="s">
        <v>152</v>
      </c>
      <c r="F125" t="s">
        <v>280</v>
      </c>
      <c r="G125" t="s">
        <v>218</v>
      </c>
      <c r="H125">
        <v>395.93164554724865</v>
      </c>
      <c r="I125">
        <v>29</v>
      </c>
      <c r="J125">
        <v>1437377.9988102326</v>
      </c>
      <c r="K125">
        <v>38276.293290909089</v>
      </c>
      <c r="L125">
        <v>258728039.78584188</v>
      </c>
      <c r="M125">
        <v>5781764.2386363624</v>
      </c>
      <c r="N125">
        <v>2156066998.2153487</v>
      </c>
      <c r="O125">
        <v>108639800</v>
      </c>
      <c r="P125">
        <v>23.110939468181812</v>
      </c>
      <c r="Q125">
        <v>21488.801082212976</v>
      </c>
      <c r="R125">
        <v>258766316.0791328</v>
      </c>
      <c r="S125">
        <v>2270.4885624539852</v>
      </c>
      <c r="T125">
        <v>21511.912021681157</v>
      </c>
      <c r="U125">
        <f>Pro_Economic_Table[[#This Row],[Total Energy(MJ)]]*AHP!$P$3/TOPSIS!$B$4</f>
        <v>7.7347315123902092E-3</v>
      </c>
      <c r="V125">
        <f>Pro_Economic_Table[[#This Row],[Total Cost(LKR Million)]]*AHP!$P$4/TOPSIS!$C$4</f>
        <v>2.9968528986443001E-2</v>
      </c>
      <c r="W125">
        <f>Pro_Economic_Table[[#This Row],[Total Carbon (Metric T)]]*AHP!$P$5/TOPSIS!$D$4</f>
        <v>3.3213117242777155E-3</v>
      </c>
      <c r="X125">
        <f>((Pro_Economic_Table[[#This Row],[Weighted Energy]]-TOPSIS!$B$5)^2+(Pro_Economic_Table[[#This Row],[Weighted Cost]]-TOPSIS!$C$5)^2+(Pro_Economic_Table[[#This Row],[Weighted Co2]]-TOPSIS!$D$5)^2)^0.5</f>
        <v>1.9638411925306642E-3</v>
      </c>
      <c r="Y125">
        <f>((Pro_Economic_Table[[#This Row],[Weighted Energy]]-TOPSIS!$B$6)^2+(Pro_Economic_Table[[#This Row],[Weighted Cost]]-TOPSIS!$C$6)^2+(Pro_Economic_Table[[#This Row],[Weighted Co2]]-TOPSIS!$D$6)^2)^0.5</f>
        <v>4.8630626161806686E-3</v>
      </c>
      <c r="Z125">
        <f>Pro_Economic_Table[[#This Row],[S- Worst-Euclidean Distance]]/(Pro_Economic_Table[[#This Row],[S+ Best-Euclidean Distance]]+Pro_Economic_Table[[#This Row],[S- Worst-Euclidean Distance]])</f>
        <v>0.71233794300357001</v>
      </c>
      <c r="AA125">
        <v>124</v>
      </c>
    </row>
    <row r="126" spans="1:27" x14ac:dyDescent="0.3">
      <c r="A126">
        <v>346</v>
      </c>
      <c r="B126" t="s">
        <v>142</v>
      </c>
      <c r="C126" t="s">
        <v>147</v>
      </c>
      <c r="D126" t="s">
        <v>280</v>
      </c>
      <c r="E126" t="s">
        <v>152</v>
      </c>
      <c r="F126" t="s">
        <v>155</v>
      </c>
      <c r="G126" t="s">
        <v>219</v>
      </c>
      <c r="H126">
        <v>399.97598982220342</v>
      </c>
      <c r="I126">
        <v>57</v>
      </c>
      <c r="J126">
        <v>1438926.3922675105</v>
      </c>
      <c r="K126">
        <v>38726.87033636363</v>
      </c>
      <c r="L126">
        <v>259006750.60815191</v>
      </c>
      <c r="M126">
        <v>5788274.836363635</v>
      </c>
      <c r="N126">
        <v>2158389588.4012661</v>
      </c>
      <c r="O126">
        <v>106248000</v>
      </c>
      <c r="P126">
        <v>23.19184472727272</v>
      </c>
      <c r="Q126">
        <v>21511.949564399285</v>
      </c>
      <c r="R126">
        <v>259045477.47848827</v>
      </c>
      <c r="S126">
        <v>2270.42586323763</v>
      </c>
      <c r="T126">
        <v>21535.141409126558</v>
      </c>
      <c r="U126">
        <f>Pro_Economic_Table[[#This Row],[Total Energy(MJ)]]*AHP!$P$3/TOPSIS!$B$4</f>
        <v>7.7430758692035489E-3</v>
      </c>
      <c r="V126">
        <f>Pro_Economic_Table[[#This Row],[Total Cost(LKR Million)]]*AHP!$P$4/TOPSIS!$C$4</f>
        <v>2.9967701409808686E-2</v>
      </c>
      <c r="W126">
        <f>Pro_Economic_Table[[#This Row],[Total Carbon (Metric T)]]*AHP!$P$5/TOPSIS!$D$4</f>
        <v>3.3248982040286752E-3</v>
      </c>
      <c r="X126">
        <f>((Pro_Economic_Table[[#This Row],[Weighted Energy]]-TOPSIS!$B$5)^2+(Pro_Economic_Table[[#This Row],[Weighted Cost]]-TOPSIS!$C$5)^2+(Pro_Economic_Table[[#This Row],[Weighted Co2]]-TOPSIS!$D$5)^2)^0.5</f>
        <v>1.965438933034688E-3</v>
      </c>
      <c r="Y126">
        <f>((Pro_Economic_Table[[#This Row],[Weighted Energy]]-TOPSIS!$B$6)^2+(Pro_Economic_Table[[#This Row],[Weighted Cost]]-TOPSIS!$C$6)^2+(Pro_Economic_Table[[#This Row],[Weighted Co2]]-TOPSIS!$D$6)^2)^0.5</f>
        <v>4.8614591933720816E-3</v>
      </c>
      <c r="Z126">
        <f>Pro_Economic_Table[[#This Row],[S- Worst-Euclidean Distance]]/(Pro_Economic_Table[[#This Row],[S+ Best-Euclidean Distance]]+Pro_Economic_Table[[#This Row],[S- Worst-Euclidean Distance]])</f>
        <v>0.71210366748666187</v>
      </c>
      <c r="AA126">
        <v>125</v>
      </c>
    </row>
    <row r="127" spans="1:27" x14ac:dyDescent="0.3">
      <c r="A127">
        <v>459</v>
      </c>
      <c r="B127" t="s">
        <v>280</v>
      </c>
      <c r="C127" t="s">
        <v>147</v>
      </c>
      <c r="D127" t="s">
        <v>280</v>
      </c>
      <c r="E127" t="s">
        <v>152</v>
      </c>
      <c r="F127" t="s">
        <v>280</v>
      </c>
      <c r="G127" t="s">
        <v>218</v>
      </c>
      <c r="H127">
        <v>396.39610788565864</v>
      </c>
      <c r="I127">
        <v>29</v>
      </c>
      <c r="J127">
        <v>1437827.5983538136</v>
      </c>
      <c r="K127">
        <v>38276.293290909089</v>
      </c>
      <c r="L127">
        <v>258808967.70368645</v>
      </c>
      <c r="M127">
        <v>5786369.3136363626</v>
      </c>
      <c r="N127">
        <v>2156741397.5307202</v>
      </c>
      <c r="O127">
        <v>108639800</v>
      </c>
      <c r="P127">
        <v>23.101729318181814</v>
      </c>
      <c r="Q127">
        <v>21495.52259538951</v>
      </c>
      <c r="R127">
        <v>258847243.99697736</v>
      </c>
      <c r="S127">
        <v>2271.1675668443563</v>
      </c>
      <c r="T127">
        <v>21518.624324707693</v>
      </c>
      <c r="U127">
        <f>Pro_Economic_Table[[#This Row],[Total Energy(MJ)]]*AHP!$P$3/TOPSIS!$B$4</f>
        <v>7.7371505123816657E-3</v>
      </c>
      <c r="V127">
        <f>Pro_Economic_Table[[#This Row],[Total Cost(LKR Million)]]*AHP!$P$4/TOPSIS!$C$4</f>
        <v>2.9977491270196048E-2</v>
      </c>
      <c r="W127">
        <f>Pro_Economic_Table[[#This Row],[Total Carbon (Metric T)]]*AHP!$P$5/TOPSIS!$D$4</f>
        <v>3.3223480640840728E-3</v>
      </c>
      <c r="X127">
        <f>((Pro_Economic_Table[[#This Row],[Weighted Energy]]-TOPSIS!$B$5)^2+(Pro_Economic_Table[[#This Row],[Weighted Cost]]-TOPSIS!$C$5)^2+(Pro_Economic_Table[[#This Row],[Weighted Co2]]-TOPSIS!$D$5)^2)^0.5</f>
        <v>1.9731798252429055E-3</v>
      </c>
      <c r="Y127">
        <f>((Pro_Economic_Table[[#This Row],[Weighted Energy]]-TOPSIS!$B$6)^2+(Pro_Economic_Table[[#This Row],[Weighted Cost]]-TOPSIS!$C$6)^2+(Pro_Economic_Table[[#This Row],[Weighted Co2]]-TOPSIS!$D$6)^2)^0.5</f>
        <v>4.853723313986826E-3</v>
      </c>
      <c r="Z127">
        <f>Pro_Economic_Table[[#This Row],[S- Worst-Euclidean Distance]]/(Pro_Economic_Table[[#This Row],[S+ Best-Euclidean Distance]]+Pro_Economic_Table[[#This Row],[S- Worst-Euclidean Distance]])</f>
        <v>0.71096999840171515</v>
      </c>
      <c r="AA127">
        <v>126</v>
      </c>
    </row>
    <row r="128" spans="1:27" x14ac:dyDescent="0.3">
      <c r="A128">
        <v>330</v>
      </c>
      <c r="B128" t="s">
        <v>142</v>
      </c>
      <c r="C128" t="s">
        <v>147</v>
      </c>
      <c r="D128" t="s">
        <v>151</v>
      </c>
      <c r="E128" t="s">
        <v>152</v>
      </c>
      <c r="F128" t="s">
        <v>155</v>
      </c>
      <c r="G128" t="s">
        <v>218</v>
      </c>
      <c r="H128">
        <v>399.51152748379343</v>
      </c>
      <c r="I128">
        <v>29</v>
      </c>
      <c r="J128">
        <v>1438476.79272393</v>
      </c>
      <c r="K128">
        <v>38726.87033636363</v>
      </c>
      <c r="L128">
        <v>258925822.69030738</v>
      </c>
      <c r="M128">
        <v>5783669.7613636348</v>
      </c>
      <c r="N128">
        <v>2157715189.0858946</v>
      </c>
      <c r="O128">
        <v>108639800</v>
      </c>
      <c r="P128">
        <v>23.201054877272725</v>
      </c>
      <c r="Q128">
        <v>21505.228051222748</v>
      </c>
      <c r="R128">
        <v>258964549.56064373</v>
      </c>
      <c r="S128">
        <v>2272.1386588472583</v>
      </c>
      <c r="T128">
        <v>21528.429106100022</v>
      </c>
      <c r="U128">
        <f>Pro_Economic_Table[[#This Row],[Total Energy(MJ)]]*AHP!$P$3/TOPSIS!$B$4</f>
        <v>7.7406568692120941E-3</v>
      </c>
      <c r="V128">
        <f>Pro_Economic_Table[[#This Row],[Total Cost(LKR Million)]]*AHP!$P$4/TOPSIS!$C$4</f>
        <v>2.9990308863430702E-2</v>
      </c>
      <c r="W128">
        <f>Pro_Economic_Table[[#This Row],[Total Carbon (Metric T)]]*AHP!$P$5/TOPSIS!$D$4</f>
        <v>3.3238618642223174E-3</v>
      </c>
      <c r="X128">
        <f>((Pro_Economic_Table[[#This Row],[Weighted Energy]]-TOPSIS!$B$5)^2+(Pro_Economic_Table[[#This Row],[Weighted Cost]]-TOPSIS!$C$5)^2+(Pro_Economic_Table[[#This Row],[Weighted Co2]]-TOPSIS!$D$5)^2)^0.5</f>
        <v>1.9865502189789141E-3</v>
      </c>
      <c r="Y128">
        <f>((Pro_Economic_Table[[#This Row],[Weighted Energy]]-TOPSIS!$B$6)^2+(Pro_Economic_Table[[#This Row],[Weighted Cost]]-TOPSIS!$C$6)^2+(Pro_Economic_Table[[#This Row],[Weighted Co2]]-TOPSIS!$D$6)^2)^0.5</f>
        <v>4.8403518166717638E-3</v>
      </c>
      <c r="Z128">
        <f>Pro_Economic_Table[[#This Row],[S- Worst-Euclidean Distance]]/(Pro_Economic_Table[[#This Row],[S+ Best-Euclidean Distance]]+Pro_Economic_Table[[#This Row],[S- Worst-Euclidean Distance]])</f>
        <v>0.70901146543410531</v>
      </c>
      <c r="AA128">
        <v>127</v>
      </c>
    </row>
    <row r="129" spans="1:27" x14ac:dyDescent="0.3">
      <c r="A129">
        <v>348</v>
      </c>
      <c r="B129" t="s">
        <v>142</v>
      </c>
      <c r="C129" t="s">
        <v>147</v>
      </c>
      <c r="D129" t="s">
        <v>280</v>
      </c>
      <c r="E129" t="s">
        <v>152</v>
      </c>
      <c r="F129" t="s">
        <v>155</v>
      </c>
      <c r="G129" t="s">
        <v>218</v>
      </c>
      <c r="H129">
        <v>399.97598982220342</v>
      </c>
      <c r="I129">
        <v>29</v>
      </c>
      <c r="J129">
        <v>1438926.3922675105</v>
      </c>
      <c r="K129">
        <v>38726.87033636363</v>
      </c>
      <c r="L129">
        <v>259006750.60815191</v>
      </c>
      <c r="M129">
        <v>5788274.836363635</v>
      </c>
      <c r="N129">
        <v>2158389588.4012661</v>
      </c>
      <c r="O129">
        <v>108639800</v>
      </c>
      <c r="P129">
        <v>23.19184472727272</v>
      </c>
      <c r="Q129">
        <v>21511.949564399285</v>
      </c>
      <c r="R129">
        <v>259045477.47848827</v>
      </c>
      <c r="S129">
        <v>2272.8176632376299</v>
      </c>
      <c r="T129">
        <v>21535.141409126558</v>
      </c>
      <c r="U129">
        <f>Pro_Economic_Table[[#This Row],[Total Energy(MJ)]]*AHP!$P$3/TOPSIS!$B$4</f>
        <v>7.7430758692035489E-3</v>
      </c>
      <c r="V129">
        <f>Pro_Economic_Table[[#This Row],[Total Cost(LKR Million)]]*AHP!$P$4/TOPSIS!$C$4</f>
        <v>2.9999271147183756E-2</v>
      </c>
      <c r="W129">
        <f>Pro_Economic_Table[[#This Row],[Total Carbon (Metric T)]]*AHP!$P$5/TOPSIS!$D$4</f>
        <v>3.3248982040286752E-3</v>
      </c>
      <c r="X129">
        <f>((Pro_Economic_Table[[#This Row],[Weighted Energy]]-TOPSIS!$B$5)^2+(Pro_Economic_Table[[#This Row],[Weighted Cost]]-TOPSIS!$C$5)^2+(Pro_Economic_Table[[#This Row],[Weighted Co2]]-TOPSIS!$D$5)^2)^0.5</f>
        <v>1.9958889030116823E-3</v>
      </c>
      <c r="Y129">
        <f>((Pro_Economic_Table[[#This Row],[Weighted Energy]]-TOPSIS!$B$6)^2+(Pro_Economic_Table[[#This Row],[Weighted Cost]]-TOPSIS!$C$6)^2+(Pro_Economic_Table[[#This Row],[Weighted Co2]]-TOPSIS!$D$6)^2)^0.5</f>
        <v>4.8310125291058286E-3</v>
      </c>
      <c r="Z129">
        <f>Pro_Economic_Table[[#This Row],[S- Worst-Euclidean Distance]]/(Pro_Economic_Table[[#This Row],[S+ Best-Euclidean Distance]]+Pro_Economic_Table[[#This Row],[S- Worst-Euclidean Distance]])</f>
        <v>0.70764351545755155</v>
      </c>
      <c r="AA129">
        <v>128</v>
      </c>
    </row>
    <row r="130" spans="1:27" x14ac:dyDescent="0.3">
      <c r="A130">
        <v>440</v>
      </c>
      <c r="B130" t="s">
        <v>280</v>
      </c>
      <c r="C130" t="s">
        <v>147</v>
      </c>
      <c r="D130" t="s">
        <v>151</v>
      </c>
      <c r="E130" t="s">
        <v>152</v>
      </c>
      <c r="F130" t="s">
        <v>280</v>
      </c>
      <c r="G130" t="s">
        <v>220</v>
      </c>
      <c r="H130">
        <v>395.93164554724865</v>
      </c>
      <c r="I130">
        <v>29</v>
      </c>
      <c r="J130">
        <v>1437377.9988102326</v>
      </c>
      <c r="K130">
        <v>38276.293290909089</v>
      </c>
      <c r="L130">
        <v>258728039.78584188</v>
      </c>
      <c r="M130">
        <v>5781764.2386363624</v>
      </c>
      <c r="N130">
        <v>2156066998.2153487</v>
      </c>
      <c r="O130">
        <v>113100000</v>
      </c>
      <c r="P130">
        <v>23.110939468181812</v>
      </c>
      <c r="Q130">
        <v>21488.801082212976</v>
      </c>
      <c r="R130">
        <v>258766316.0791328</v>
      </c>
      <c r="S130">
        <v>2274.9487624539852</v>
      </c>
      <c r="T130">
        <v>21511.912021681157</v>
      </c>
      <c r="U130">
        <f>Pro_Economic_Table[[#This Row],[Total Energy(MJ)]]*AHP!$P$3/TOPSIS!$B$4</f>
        <v>7.7347315123902092E-3</v>
      </c>
      <c r="V130">
        <f>Pro_Economic_Table[[#This Row],[Total Cost(LKR Million)]]*AHP!$P$4/TOPSIS!$C$4</f>
        <v>3.0027399854676253E-2</v>
      </c>
      <c r="W130">
        <f>Pro_Economic_Table[[#This Row],[Total Carbon (Metric T)]]*AHP!$P$5/TOPSIS!$D$4</f>
        <v>3.3213117242777155E-3</v>
      </c>
      <c r="X130">
        <f>((Pro_Economic_Table[[#This Row],[Weighted Energy]]-TOPSIS!$B$5)^2+(Pro_Economic_Table[[#This Row],[Weighted Cost]]-TOPSIS!$C$5)^2+(Pro_Economic_Table[[#This Row],[Weighted Co2]]-TOPSIS!$D$5)^2)^0.5</f>
        <v>2.0207206529480153E-3</v>
      </c>
      <c r="Y130">
        <f>((Pro_Economic_Table[[#This Row],[Weighted Energy]]-TOPSIS!$B$6)^2+(Pro_Economic_Table[[#This Row],[Weighted Cost]]-TOPSIS!$C$6)^2+(Pro_Economic_Table[[#This Row],[Weighted Co2]]-TOPSIS!$D$6)^2)^0.5</f>
        <v>4.8063268036307944E-3</v>
      </c>
      <c r="Z130">
        <f>Pro_Economic_Table[[#This Row],[S- Worst-Euclidean Distance]]/(Pro_Economic_Table[[#This Row],[S+ Best-Euclidean Distance]]+Pro_Economic_Table[[#This Row],[S- Worst-Euclidean Distance]])</f>
        <v>0.70401250821820938</v>
      </c>
      <c r="AA130">
        <v>129</v>
      </c>
    </row>
    <row r="131" spans="1:27" x14ac:dyDescent="0.3">
      <c r="A131">
        <v>458</v>
      </c>
      <c r="B131" t="s">
        <v>280</v>
      </c>
      <c r="C131" t="s">
        <v>147</v>
      </c>
      <c r="D131" t="s">
        <v>280</v>
      </c>
      <c r="E131" t="s">
        <v>152</v>
      </c>
      <c r="F131" t="s">
        <v>280</v>
      </c>
      <c r="G131" t="s">
        <v>220</v>
      </c>
      <c r="H131">
        <v>396.39610788565864</v>
      </c>
      <c r="I131">
        <v>29</v>
      </c>
      <c r="J131">
        <v>1437827.5983538136</v>
      </c>
      <c r="K131">
        <v>38276.293290909089</v>
      </c>
      <c r="L131">
        <v>258808967.70368645</v>
      </c>
      <c r="M131">
        <v>5786369.3136363626</v>
      </c>
      <c r="N131">
        <v>2156741397.5307202</v>
      </c>
      <c r="O131">
        <v>113100000</v>
      </c>
      <c r="P131">
        <v>23.101729318181814</v>
      </c>
      <c r="Q131">
        <v>21495.52259538951</v>
      </c>
      <c r="R131">
        <v>258847243.99697736</v>
      </c>
      <c r="S131">
        <v>2275.6277668443568</v>
      </c>
      <c r="T131">
        <v>21518.624324707693</v>
      </c>
      <c r="U131">
        <f>Pro_Economic_Table[[#This Row],[Total Energy(MJ)]]*AHP!$P$3/TOPSIS!$B$4</f>
        <v>7.7371505123816657E-3</v>
      </c>
      <c r="V131">
        <f>Pro_Economic_Table[[#This Row],[Total Cost(LKR Million)]]*AHP!$P$4/TOPSIS!$C$4</f>
        <v>3.0036362138429303E-2</v>
      </c>
      <c r="W131">
        <f>Pro_Economic_Table[[#This Row],[Total Carbon (Metric T)]]*AHP!$P$5/TOPSIS!$D$4</f>
        <v>3.3223480640840728E-3</v>
      </c>
      <c r="X131">
        <f>((Pro_Economic_Table[[#This Row],[Weighted Energy]]-TOPSIS!$B$5)^2+(Pro_Economic_Table[[#This Row],[Weighted Cost]]-TOPSIS!$C$5)^2+(Pro_Economic_Table[[#This Row],[Weighted Co2]]-TOPSIS!$D$5)^2)^0.5</f>
        <v>2.0300575325265585E-3</v>
      </c>
      <c r="Y131">
        <f>((Pro_Economic_Table[[#This Row],[Weighted Energy]]-TOPSIS!$B$6)^2+(Pro_Economic_Table[[#This Row],[Weighted Cost]]-TOPSIS!$C$6)^2+(Pro_Economic_Table[[#This Row],[Weighted Co2]]-TOPSIS!$D$6)^2)^0.5</f>
        <v>4.7969870312516844E-3</v>
      </c>
      <c r="Z131">
        <f>Pro_Economic_Table[[#This Row],[S- Worst-Euclidean Distance]]/(Pro_Economic_Table[[#This Row],[S+ Best-Euclidean Distance]]+Pro_Economic_Table[[#This Row],[S- Worst-Euclidean Distance]])</f>
        <v>0.70264475153754113</v>
      </c>
      <c r="AA131">
        <v>130</v>
      </c>
    </row>
    <row r="132" spans="1:27" x14ac:dyDescent="0.3">
      <c r="A132">
        <v>329</v>
      </c>
      <c r="B132" t="s">
        <v>142</v>
      </c>
      <c r="C132" t="s">
        <v>147</v>
      </c>
      <c r="D132" t="s">
        <v>151</v>
      </c>
      <c r="E132" t="s">
        <v>152</v>
      </c>
      <c r="F132" t="s">
        <v>155</v>
      </c>
      <c r="G132" t="s">
        <v>220</v>
      </c>
      <c r="H132">
        <v>399.51152748379343</v>
      </c>
      <c r="I132">
        <v>29</v>
      </c>
      <c r="J132">
        <v>1438476.79272393</v>
      </c>
      <c r="K132">
        <v>38726.87033636363</v>
      </c>
      <c r="L132">
        <v>258925822.69030738</v>
      </c>
      <c r="M132">
        <v>5783669.7613636348</v>
      </c>
      <c r="N132">
        <v>2157715189.0858946</v>
      </c>
      <c r="O132">
        <v>113100000</v>
      </c>
      <c r="P132">
        <v>23.201054877272725</v>
      </c>
      <c r="Q132">
        <v>21505.228051222748</v>
      </c>
      <c r="R132">
        <v>258964549.56064373</v>
      </c>
      <c r="S132">
        <v>2276.5988588472583</v>
      </c>
      <c r="T132">
        <v>21528.429106100022</v>
      </c>
      <c r="U132">
        <f>Pro_Economic_Table[[#This Row],[Total Energy(MJ)]]*AHP!$P$3/TOPSIS!$B$4</f>
        <v>7.7406568692120941E-3</v>
      </c>
      <c r="V132">
        <f>Pro_Economic_Table[[#This Row],[Total Cost(LKR Million)]]*AHP!$P$4/TOPSIS!$C$4</f>
        <v>3.0049179731663954E-2</v>
      </c>
      <c r="W132">
        <f>Pro_Economic_Table[[#This Row],[Total Carbon (Metric T)]]*AHP!$P$5/TOPSIS!$D$4</f>
        <v>3.3238618642223174E-3</v>
      </c>
      <c r="X132">
        <f>((Pro_Economic_Table[[#This Row],[Weighted Energy]]-TOPSIS!$B$5)^2+(Pro_Economic_Table[[#This Row],[Weighted Cost]]-TOPSIS!$C$5)^2+(Pro_Economic_Table[[#This Row],[Weighted Co2]]-TOPSIS!$D$5)^2)^0.5</f>
        <v>2.043425041647509E-3</v>
      </c>
      <c r="Y132">
        <f>((Pro_Economic_Table[[#This Row],[Weighted Energy]]-TOPSIS!$B$6)^2+(Pro_Economic_Table[[#This Row],[Weighted Cost]]-TOPSIS!$C$6)^2+(Pro_Economic_Table[[#This Row],[Weighted Co2]]-TOPSIS!$D$6)^2)^0.5</f>
        <v>4.78361468390798E-3</v>
      </c>
      <c r="Z132">
        <f>Pro_Economic_Table[[#This Row],[S- Worst-Euclidean Distance]]/(Pro_Economic_Table[[#This Row],[S+ Best-Euclidean Distance]]+Pro_Economic_Table[[#This Row],[S- Worst-Euclidean Distance]])</f>
        <v>0.70068651658808923</v>
      </c>
      <c r="AA132">
        <v>131</v>
      </c>
    </row>
    <row r="133" spans="1:27" x14ac:dyDescent="0.3">
      <c r="A133">
        <v>445</v>
      </c>
      <c r="B133" t="s">
        <v>280</v>
      </c>
      <c r="C133" t="s">
        <v>147</v>
      </c>
      <c r="D133" t="s">
        <v>151</v>
      </c>
      <c r="E133" t="s">
        <v>280</v>
      </c>
      <c r="F133" t="s">
        <v>155</v>
      </c>
      <c r="G133" t="s">
        <v>219</v>
      </c>
      <c r="H133">
        <v>410.04708458677646</v>
      </c>
      <c r="I133">
        <v>59</v>
      </c>
      <c r="J133">
        <v>1439709.8698876172</v>
      </c>
      <c r="K133">
        <v>47828.723972727268</v>
      </c>
      <c r="L133">
        <v>259147776.5797711</v>
      </c>
      <c r="M133">
        <v>6977182.7068181811</v>
      </c>
      <c r="N133">
        <v>2159564804.8314257</v>
      </c>
      <c r="O133">
        <v>109976000</v>
      </c>
      <c r="P133">
        <v>29.388251059090909</v>
      </c>
      <c r="Q133">
        <v>21523.662554819879</v>
      </c>
      <c r="R133">
        <v>259195605.30374384</v>
      </c>
      <c r="S133">
        <v>2276.5179875382437</v>
      </c>
      <c r="T133">
        <v>21553.050805878971</v>
      </c>
      <c r="U133">
        <f>Pro_Economic_Table[[#This Row],[Total Energy(MJ)]]*AHP!$P$3/TOPSIS!$B$4</f>
        <v>7.747563309603387E-3</v>
      </c>
      <c r="V133">
        <f>Pro_Economic_Table[[#This Row],[Total Cost(LKR Million)]]*AHP!$P$4/TOPSIS!$C$4</f>
        <v>3.0048112298773758E-2</v>
      </c>
      <c r="W133">
        <f>Pro_Economic_Table[[#This Row],[Total Carbon (Metric T)]]*AHP!$P$5/TOPSIS!$D$4</f>
        <v>3.3276633087459401E-3</v>
      </c>
      <c r="X133">
        <f>((Pro_Economic_Table[[#This Row],[Weighted Energy]]-TOPSIS!$B$5)^2+(Pro_Economic_Table[[#This Row],[Weighted Cost]]-TOPSIS!$C$5)^2+(Pro_Economic_Table[[#This Row],[Weighted Co2]]-TOPSIS!$D$5)^2)^0.5</f>
        <v>2.0444053395285559E-3</v>
      </c>
      <c r="Y133">
        <f>((Pro_Economic_Table[[#This Row],[Weighted Energy]]-TOPSIS!$B$6)^2+(Pro_Economic_Table[[#This Row],[Weighted Cost]]-TOPSIS!$C$6)^2+(Pro_Economic_Table[[#This Row],[Weighted Co2]]-TOPSIS!$D$6)^2)^0.5</f>
        <v>4.7825438320734303E-3</v>
      </c>
      <c r="Z133">
        <f>Pro_Economic_Table[[#This Row],[S- Worst-Euclidean Distance]]/(Pro_Economic_Table[[#This Row],[S+ Best-Euclidean Distance]]+Pro_Economic_Table[[#This Row],[S- Worst-Euclidean Distance]])</f>
        <v>0.70053895405686406</v>
      </c>
      <c r="AA133">
        <v>132</v>
      </c>
    </row>
    <row r="134" spans="1:27" x14ac:dyDescent="0.3">
      <c r="A134">
        <v>347</v>
      </c>
      <c r="B134" t="s">
        <v>142</v>
      </c>
      <c r="C134" t="s">
        <v>147</v>
      </c>
      <c r="D134" t="s">
        <v>280</v>
      </c>
      <c r="E134" t="s">
        <v>152</v>
      </c>
      <c r="F134" t="s">
        <v>155</v>
      </c>
      <c r="G134" t="s">
        <v>220</v>
      </c>
      <c r="H134">
        <v>399.97598982220342</v>
      </c>
      <c r="I134">
        <v>29</v>
      </c>
      <c r="J134">
        <v>1438926.3922675105</v>
      </c>
      <c r="K134">
        <v>38726.87033636363</v>
      </c>
      <c r="L134">
        <v>259006750.60815191</v>
      </c>
      <c r="M134">
        <v>5788274.836363635</v>
      </c>
      <c r="N134">
        <v>2158389588.4012661</v>
      </c>
      <c r="O134">
        <v>113100000</v>
      </c>
      <c r="P134">
        <v>23.19184472727272</v>
      </c>
      <c r="Q134">
        <v>21511.949564399285</v>
      </c>
      <c r="R134">
        <v>259045477.47848827</v>
      </c>
      <c r="S134">
        <v>2277.2778632376298</v>
      </c>
      <c r="T134">
        <v>21535.141409126558</v>
      </c>
      <c r="U134">
        <f>Pro_Economic_Table[[#This Row],[Total Energy(MJ)]]*AHP!$P$3/TOPSIS!$B$4</f>
        <v>7.7430758692035489E-3</v>
      </c>
      <c r="V134">
        <f>Pro_Economic_Table[[#This Row],[Total Cost(LKR Million)]]*AHP!$P$4/TOPSIS!$C$4</f>
        <v>3.0058142015417007E-2</v>
      </c>
      <c r="W134">
        <f>Pro_Economic_Table[[#This Row],[Total Carbon (Metric T)]]*AHP!$P$5/TOPSIS!$D$4</f>
        <v>3.3248982040286752E-3</v>
      </c>
      <c r="X134">
        <f>((Pro_Economic_Table[[#This Row],[Weighted Energy]]-TOPSIS!$B$5)^2+(Pro_Economic_Table[[#This Row],[Weighted Cost]]-TOPSIS!$C$5)^2+(Pro_Economic_Table[[#This Row],[Weighted Co2]]-TOPSIS!$D$5)^2)^0.5</f>
        <v>2.0527620116136012E-3</v>
      </c>
      <c r="Y134">
        <f>((Pro_Economic_Table[[#This Row],[Weighted Energy]]-TOPSIS!$B$6)^2+(Pro_Economic_Table[[#This Row],[Weighted Cost]]-TOPSIS!$C$6)^2+(Pro_Economic_Table[[#This Row],[Weighted Co2]]-TOPSIS!$D$6)^2)^0.5</f>
        <v>4.7742749215112946E-3</v>
      </c>
      <c r="Z134">
        <f>Pro_Economic_Table[[#This Row],[S- Worst-Euclidean Distance]]/(Pro_Economic_Table[[#This Row],[S+ Best-Euclidean Distance]]+Pro_Economic_Table[[#This Row],[S- Worst-Euclidean Distance]])</f>
        <v>0.6993187481301637</v>
      </c>
      <c r="AA134">
        <v>133</v>
      </c>
    </row>
    <row r="135" spans="1:27" x14ac:dyDescent="0.3">
      <c r="A135">
        <v>463</v>
      </c>
      <c r="B135" t="s">
        <v>280</v>
      </c>
      <c r="C135" t="s">
        <v>147</v>
      </c>
      <c r="D135" t="s">
        <v>280</v>
      </c>
      <c r="E135" t="s">
        <v>280</v>
      </c>
      <c r="F135" t="s">
        <v>155</v>
      </c>
      <c r="G135" t="s">
        <v>219</v>
      </c>
      <c r="H135">
        <v>410.51154692518639</v>
      </c>
      <c r="I135">
        <v>59</v>
      </c>
      <c r="J135">
        <v>1440159.469431198</v>
      </c>
      <c r="K135">
        <v>47828.723972727268</v>
      </c>
      <c r="L135">
        <v>259228704.49761564</v>
      </c>
      <c r="M135">
        <v>6981787.7818181813</v>
      </c>
      <c r="N135">
        <v>2160239204.1467967</v>
      </c>
      <c r="O135">
        <v>109976000</v>
      </c>
      <c r="P135">
        <v>29.379040909090907</v>
      </c>
      <c r="Q135">
        <v>21530.384067996409</v>
      </c>
      <c r="R135">
        <v>259276533.22158837</v>
      </c>
      <c r="S135">
        <v>2277.1969919286153</v>
      </c>
      <c r="T135">
        <v>21559.763108905499</v>
      </c>
      <c r="U135">
        <f>Pro_Economic_Table[[#This Row],[Total Energy(MJ)]]*AHP!$P$3/TOPSIS!$B$4</f>
        <v>7.7499823095948427E-3</v>
      </c>
      <c r="V135">
        <f>Pro_Economic_Table[[#This Row],[Total Cost(LKR Million)]]*AHP!$P$4/TOPSIS!$C$4</f>
        <v>3.0057074582526811E-2</v>
      </c>
      <c r="W135">
        <f>Pro_Economic_Table[[#This Row],[Total Carbon (Metric T)]]*AHP!$P$5/TOPSIS!$D$4</f>
        <v>3.3286996485522966E-3</v>
      </c>
      <c r="X135">
        <f>((Pro_Economic_Table[[#This Row],[Weighted Energy]]-TOPSIS!$B$5)^2+(Pro_Economic_Table[[#This Row],[Weighted Cost]]-TOPSIS!$C$5)^2+(Pro_Economic_Table[[#This Row],[Weighted Co2]]-TOPSIS!$D$5)^2)^0.5</f>
        <v>2.0537432475961608E-3</v>
      </c>
      <c r="Y135">
        <f>((Pro_Economic_Table[[#This Row],[Weighted Energy]]-TOPSIS!$B$6)^2+(Pro_Economic_Table[[#This Row],[Weighted Cost]]-TOPSIS!$C$6)^2+(Pro_Economic_Table[[#This Row],[Weighted Co2]]-TOPSIS!$D$6)^2)^0.5</f>
        <v>4.7732042955479503E-3</v>
      </c>
      <c r="Z135">
        <f>Pro_Economic_Table[[#This Row],[S- Worst-Euclidean Distance]]/(Pro_Economic_Table[[#This Row],[S+ Best-Euclidean Distance]]+Pro_Economic_Table[[#This Row],[S- Worst-Euclidean Distance]])</f>
        <v>0.69917108127502603</v>
      </c>
      <c r="AA135">
        <v>134</v>
      </c>
    </row>
    <row r="136" spans="1:27" x14ac:dyDescent="0.3">
      <c r="A136">
        <v>76</v>
      </c>
      <c r="B136" t="s">
        <v>139</v>
      </c>
      <c r="C136" t="s">
        <v>280</v>
      </c>
      <c r="D136" t="s">
        <v>151</v>
      </c>
      <c r="E136" t="s">
        <v>152</v>
      </c>
      <c r="F136" t="s">
        <v>155</v>
      </c>
      <c r="G136" t="s">
        <v>219</v>
      </c>
      <c r="H136">
        <v>407.14569014649896</v>
      </c>
      <c r="I136">
        <v>58</v>
      </c>
      <c r="J136">
        <v>1442953.2243521425</v>
      </c>
      <c r="K136">
        <v>47784.409136363625</v>
      </c>
      <c r="L136">
        <v>259731580.38338566</v>
      </c>
      <c r="M136">
        <v>4990908.3613636354</v>
      </c>
      <c r="N136">
        <v>2164429836.528214</v>
      </c>
      <c r="O136">
        <v>108112000</v>
      </c>
      <c r="P136">
        <v>19.896654477272726</v>
      </c>
      <c r="Q136">
        <v>21572.15070406453</v>
      </c>
      <c r="R136">
        <v>259779364.79252201</v>
      </c>
      <c r="S136">
        <v>2277.5327448895773</v>
      </c>
      <c r="T136">
        <v>21592.047358541804</v>
      </c>
      <c r="U136">
        <f>Pro_Economic_Table[[#This Row],[Total Energy(MJ)]]*AHP!$P$3/TOPSIS!$B$4</f>
        <v>7.7650123461778719E-3</v>
      </c>
      <c r="V136">
        <f>Pro_Economic_Table[[#This Row],[Total Cost(LKR Million)]]*AHP!$P$4/TOPSIS!$C$4</f>
        <v>3.0061506237682122E-2</v>
      </c>
      <c r="W136">
        <f>Pro_Economic_Table[[#This Row],[Total Carbon (Metric T)]]*AHP!$P$5/TOPSIS!$D$4</f>
        <v>3.3336841453612508E-3</v>
      </c>
      <c r="X136">
        <f>((Pro_Economic_Table[[#This Row],[Weighted Energy]]-TOPSIS!$B$5)^2+(Pro_Economic_Table[[#This Row],[Weighted Cost]]-TOPSIS!$C$5)^2+(Pro_Economic_Table[[#This Row],[Weighted Co2]]-TOPSIS!$D$5)^2)^0.5</f>
        <v>2.0621493134090232E-3</v>
      </c>
      <c r="Y136">
        <f>((Pro_Economic_Table[[#This Row],[Weighted Energy]]-TOPSIS!$B$6)^2+(Pro_Economic_Table[[#This Row],[Weighted Cost]]-TOPSIS!$C$6)^2+(Pro_Economic_Table[[#This Row],[Weighted Co2]]-TOPSIS!$D$6)^2)^0.5</f>
        <v>4.7647452372493052E-3</v>
      </c>
      <c r="Z136">
        <f>Pro_Economic_Table[[#This Row],[S- Worst-Euclidean Distance]]/(Pro_Economic_Table[[#This Row],[S+ Best-Euclidean Distance]]+Pro_Economic_Table[[#This Row],[S- Worst-Euclidean Distance]])</f>
        <v>0.69793742995339414</v>
      </c>
      <c r="AA136">
        <v>135</v>
      </c>
    </row>
    <row r="137" spans="1:27" x14ac:dyDescent="0.3">
      <c r="A137">
        <v>78</v>
      </c>
      <c r="B137" t="s">
        <v>139</v>
      </c>
      <c r="C137" t="s">
        <v>280</v>
      </c>
      <c r="D137" t="s">
        <v>151</v>
      </c>
      <c r="E137" t="s">
        <v>152</v>
      </c>
      <c r="F137" t="s">
        <v>155</v>
      </c>
      <c r="G137" t="s">
        <v>218</v>
      </c>
      <c r="H137">
        <v>407.14569014649896</v>
      </c>
      <c r="I137">
        <v>29</v>
      </c>
      <c r="J137">
        <v>1442953.2243521425</v>
      </c>
      <c r="K137">
        <v>47784.409136363625</v>
      </c>
      <c r="L137">
        <v>259731580.38338566</v>
      </c>
      <c r="M137">
        <v>4990908.3613636354</v>
      </c>
      <c r="N137">
        <v>2164429836.528214</v>
      </c>
      <c r="O137">
        <v>108639800</v>
      </c>
      <c r="P137">
        <v>19.896654477272726</v>
      </c>
      <c r="Q137">
        <v>21572.15070406453</v>
      </c>
      <c r="R137">
        <v>259779364.79252201</v>
      </c>
      <c r="S137">
        <v>2278.0605448895776</v>
      </c>
      <c r="T137">
        <v>21592.047358541804</v>
      </c>
      <c r="U137">
        <f>Pro_Economic_Table[[#This Row],[Total Energy(MJ)]]*AHP!$P$3/TOPSIS!$B$4</f>
        <v>7.7650123461778719E-3</v>
      </c>
      <c r="V137">
        <f>Pro_Economic_Table[[#This Row],[Total Cost(LKR Million)]]*AHP!$P$4/TOPSIS!$C$4</f>
        <v>3.0068472751348219E-2</v>
      </c>
      <c r="W137">
        <f>Pro_Economic_Table[[#This Row],[Total Carbon (Metric T)]]*AHP!$P$5/TOPSIS!$D$4</f>
        <v>3.3336841453612508E-3</v>
      </c>
      <c r="X137">
        <f>((Pro_Economic_Table[[#This Row],[Weighted Energy]]-TOPSIS!$B$5)^2+(Pro_Economic_Table[[#This Row],[Weighted Cost]]-TOPSIS!$C$5)^2+(Pro_Economic_Table[[#This Row],[Weighted Co2]]-TOPSIS!$D$5)^2)^0.5</f>
        <v>2.0688676078071343E-3</v>
      </c>
      <c r="Y137">
        <f>((Pro_Economic_Table[[#This Row],[Weighted Energy]]-TOPSIS!$B$6)^2+(Pro_Economic_Table[[#This Row],[Weighted Cost]]-TOPSIS!$C$6)^2+(Pro_Economic_Table[[#This Row],[Weighted Co2]]-TOPSIS!$D$6)^2)^0.5</f>
        <v>4.758026072191824E-3</v>
      </c>
      <c r="Z137">
        <f>Pro_Economic_Table[[#This Row],[S- Worst-Euclidean Distance]]/(Pro_Economic_Table[[#This Row],[S+ Best-Euclidean Distance]]+Pro_Economic_Table[[#This Row],[S- Worst-Euclidean Distance]])</f>
        <v>0.69695329899916503</v>
      </c>
      <c r="AA137">
        <v>136</v>
      </c>
    </row>
    <row r="138" spans="1:27" x14ac:dyDescent="0.3">
      <c r="A138">
        <v>94</v>
      </c>
      <c r="B138" t="s">
        <v>139</v>
      </c>
      <c r="C138" t="s">
        <v>280</v>
      </c>
      <c r="D138" t="s">
        <v>280</v>
      </c>
      <c r="E138" t="s">
        <v>152</v>
      </c>
      <c r="F138" t="s">
        <v>155</v>
      </c>
      <c r="G138" t="s">
        <v>219</v>
      </c>
      <c r="H138">
        <v>407.61015248490895</v>
      </c>
      <c r="I138">
        <v>58</v>
      </c>
      <c r="J138">
        <v>1443402.8238957236</v>
      </c>
      <c r="K138">
        <v>47784.409136363625</v>
      </c>
      <c r="L138">
        <v>259812508.30123025</v>
      </c>
      <c r="M138">
        <v>4995513.4363636356</v>
      </c>
      <c r="N138">
        <v>2165104235.8435855</v>
      </c>
      <c r="O138">
        <v>108112000</v>
      </c>
      <c r="P138">
        <v>19.887444327272725</v>
      </c>
      <c r="Q138">
        <v>21578.872217241067</v>
      </c>
      <c r="R138">
        <v>259860292.71036661</v>
      </c>
      <c r="S138">
        <v>2278.2117492799493</v>
      </c>
      <c r="T138">
        <v>21598.75966156834</v>
      </c>
      <c r="U138">
        <f>Pro_Economic_Table[[#This Row],[Total Energy(MJ)]]*AHP!$P$3/TOPSIS!$B$4</f>
        <v>7.7674313461693284E-3</v>
      </c>
      <c r="V138">
        <f>Pro_Economic_Table[[#This Row],[Total Cost(LKR Million)]]*AHP!$P$4/TOPSIS!$C$4</f>
        <v>3.0070468521435179E-2</v>
      </c>
      <c r="W138">
        <f>Pro_Economic_Table[[#This Row],[Total Carbon (Metric T)]]*AHP!$P$5/TOPSIS!$D$4</f>
        <v>3.3347204851676086E-3</v>
      </c>
      <c r="X138">
        <f>((Pro_Economic_Table[[#This Row],[Weighted Energy]]-TOPSIS!$B$5)^2+(Pro_Economic_Table[[#This Row],[Weighted Cost]]-TOPSIS!$C$5)^2+(Pro_Economic_Table[[#This Row],[Weighted Co2]]-TOPSIS!$D$5)^2)^0.5</f>
        <v>2.0714885719726682E-3</v>
      </c>
      <c r="Y138">
        <f>((Pro_Economic_Table[[#This Row],[Weighted Energy]]-TOPSIS!$B$6)^2+(Pro_Economic_Table[[#This Row],[Weighted Cost]]-TOPSIS!$C$6)^2+(Pro_Economic_Table[[#This Row],[Weighted Co2]]-TOPSIS!$D$6)^2)^0.5</f>
        <v>4.7554061756583717E-3</v>
      </c>
      <c r="Z138">
        <f>Pro_Economic_Table[[#This Row],[S- Worst-Euclidean Distance]]/(Pro_Economic_Table[[#This Row],[S+ Best-Euclidean Distance]]+Pro_Economic_Table[[#This Row],[S- Worst-Euclidean Distance]])</f>
        <v>0.69656942892059626</v>
      </c>
      <c r="AA138">
        <v>137</v>
      </c>
    </row>
    <row r="139" spans="1:27" x14ac:dyDescent="0.3">
      <c r="A139">
        <v>447</v>
      </c>
      <c r="B139" t="s">
        <v>280</v>
      </c>
      <c r="C139" t="s">
        <v>147</v>
      </c>
      <c r="D139" t="s">
        <v>151</v>
      </c>
      <c r="E139" t="s">
        <v>280</v>
      </c>
      <c r="F139" t="s">
        <v>155</v>
      </c>
      <c r="G139" t="s">
        <v>218</v>
      </c>
      <c r="H139">
        <v>410.04708458677646</v>
      </c>
      <c r="I139">
        <v>30</v>
      </c>
      <c r="J139">
        <v>1439709.8698876172</v>
      </c>
      <c r="K139">
        <v>47828.723972727268</v>
      </c>
      <c r="L139">
        <v>259147776.5797711</v>
      </c>
      <c r="M139">
        <v>6977182.7068181811</v>
      </c>
      <c r="N139">
        <v>2159564804.8314257</v>
      </c>
      <c r="O139">
        <v>112386000</v>
      </c>
      <c r="P139">
        <v>29.388251059090909</v>
      </c>
      <c r="Q139">
        <v>21523.662554819879</v>
      </c>
      <c r="R139">
        <v>259195605.30374384</v>
      </c>
      <c r="S139">
        <v>2278.927987538244</v>
      </c>
      <c r="T139">
        <v>21553.050805878971</v>
      </c>
      <c r="U139">
        <f>Pro_Economic_Table[[#This Row],[Total Energy(MJ)]]*AHP!$P$3/TOPSIS!$B$4</f>
        <v>7.747563309603387E-3</v>
      </c>
      <c r="V139">
        <f>Pro_Economic_Table[[#This Row],[Total Cost(LKR Million)]]*AHP!$P$4/TOPSIS!$C$4</f>
        <v>3.0079922260758011E-2</v>
      </c>
      <c r="W139">
        <f>Pro_Economic_Table[[#This Row],[Total Carbon (Metric T)]]*AHP!$P$5/TOPSIS!$D$4</f>
        <v>3.3276633087459401E-3</v>
      </c>
      <c r="X139">
        <f>((Pro_Economic_Table[[#This Row],[Weighted Energy]]-TOPSIS!$B$5)^2+(Pro_Economic_Table[[#This Row],[Weighted Cost]]-TOPSIS!$C$5)^2+(Pro_Economic_Table[[#This Row],[Weighted Co2]]-TOPSIS!$D$5)^2)^0.5</f>
        <v>2.0751522202876599E-3</v>
      </c>
      <c r="Y139">
        <f>((Pro_Economic_Table[[#This Row],[Weighted Energy]]-TOPSIS!$B$6)^2+(Pro_Economic_Table[[#This Row],[Weighted Cost]]-TOPSIS!$C$6)^2+(Pro_Economic_Table[[#This Row],[Weighted Co2]]-TOPSIS!$D$6)^2)^0.5</f>
        <v>4.7518943495704338E-3</v>
      </c>
      <c r="Z139">
        <f>Pro_Economic_Table[[#This Row],[S- Worst-Euclidean Distance]]/(Pro_Economic_Table[[#This Row],[S+ Best-Euclidean Distance]]+Pro_Economic_Table[[#This Row],[S- Worst-Euclidean Distance]])</f>
        <v>0.69603953934493323</v>
      </c>
      <c r="AA139">
        <v>138</v>
      </c>
    </row>
    <row r="140" spans="1:27" x14ac:dyDescent="0.3">
      <c r="A140">
        <v>96</v>
      </c>
      <c r="B140" t="s">
        <v>139</v>
      </c>
      <c r="C140" t="s">
        <v>280</v>
      </c>
      <c r="D140" t="s">
        <v>280</v>
      </c>
      <c r="E140" t="s">
        <v>152</v>
      </c>
      <c r="F140" t="s">
        <v>155</v>
      </c>
      <c r="G140" t="s">
        <v>218</v>
      </c>
      <c r="H140">
        <v>407.61015248490895</v>
      </c>
      <c r="I140">
        <v>29</v>
      </c>
      <c r="J140">
        <v>1443402.8238957236</v>
      </c>
      <c r="K140">
        <v>47784.409136363625</v>
      </c>
      <c r="L140">
        <v>259812508.30123025</v>
      </c>
      <c r="M140">
        <v>4995513.4363636356</v>
      </c>
      <c r="N140">
        <v>2165104235.8435855</v>
      </c>
      <c r="O140">
        <v>108639800</v>
      </c>
      <c r="P140">
        <v>19.887444327272725</v>
      </c>
      <c r="Q140">
        <v>21578.872217241067</v>
      </c>
      <c r="R140">
        <v>259860292.71036661</v>
      </c>
      <c r="S140">
        <v>2278.7395492799492</v>
      </c>
      <c r="T140">
        <v>21598.75966156834</v>
      </c>
      <c r="U140">
        <f>Pro_Economic_Table[[#This Row],[Total Energy(MJ)]]*AHP!$P$3/TOPSIS!$B$4</f>
        <v>7.7674313461693284E-3</v>
      </c>
      <c r="V140">
        <f>Pro_Economic_Table[[#This Row],[Total Cost(LKR Million)]]*AHP!$P$4/TOPSIS!$C$4</f>
        <v>3.0077435035101272E-2</v>
      </c>
      <c r="W140">
        <f>Pro_Economic_Table[[#This Row],[Total Carbon (Metric T)]]*AHP!$P$5/TOPSIS!$D$4</f>
        <v>3.3347204851676086E-3</v>
      </c>
      <c r="X140">
        <f>((Pro_Economic_Table[[#This Row],[Weighted Energy]]-TOPSIS!$B$5)^2+(Pro_Economic_Table[[#This Row],[Weighted Cost]]-TOPSIS!$C$5)^2+(Pro_Economic_Table[[#This Row],[Weighted Co2]]-TOPSIS!$D$5)^2)^0.5</f>
        <v>2.0782067181582659E-3</v>
      </c>
      <c r="Y140">
        <f>((Pro_Economic_Table[[#This Row],[Weighted Energy]]-TOPSIS!$B$6)^2+(Pro_Economic_Table[[#This Row],[Weighted Cost]]-TOPSIS!$C$6)^2+(Pro_Economic_Table[[#This Row],[Weighted Co2]]-TOPSIS!$D$6)^2)^0.5</f>
        <v>4.7486869443038168E-3</v>
      </c>
      <c r="Z140">
        <f>Pro_Economic_Table[[#This Row],[S- Worst-Euclidean Distance]]/(Pro_Economic_Table[[#This Row],[S+ Best-Euclidean Distance]]+Pro_Economic_Table[[#This Row],[S- Worst-Euclidean Distance]])</f>
        <v>0.6955853099652981</v>
      </c>
      <c r="AA140">
        <v>139</v>
      </c>
    </row>
    <row r="141" spans="1:27" x14ac:dyDescent="0.3">
      <c r="A141">
        <v>465</v>
      </c>
      <c r="B141" t="s">
        <v>280</v>
      </c>
      <c r="C141" t="s">
        <v>147</v>
      </c>
      <c r="D141" t="s">
        <v>280</v>
      </c>
      <c r="E141" t="s">
        <v>280</v>
      </c>
      <c r="F141" t="s">
        <v>155</v>
      </c>
      <c r="G141" t="s">
        <v>218</v>
      </c>
      <c r="H141">
        <v>410.51154692518639</v>
      </c>
      <c r="I141">
        <v>30</v>
      </c>
      <c r="J141">
        <v>1440159.469431198</v>
      </c>
      <c r="K141">
        <v>47828.723972727268</v>
      </c>
      <c r="L141">
        <v>259228704.49761564</v>
      </c>
      <c r="M141">
        <v>6981787.7818181813</v>
      </c>
      <c r="N141">
        <v>2160239204.1467967</v>
      </c>
      <c r="O141">
        <v>112386000</v>
      </c>
      <c r="P141">
        <v>29.379040909090907</v>
      </c>
      <c r="Q141">
        <v>21530.384067996409</v>
      </c>
      <c r="R141">
        <v>259276533.22158837</v>
      </c>
      <c r="S141">
        <v>2279.6069919286151</v>
      </c>
      <c r="T141">
        <v>21559.763108905499</v>
      </c>
      <c r="U141">
        <f>Pro_Economic_Table[[#This Row],[Total Energy(MJ)]]*AHP!$P$3/TOPSIS!$B$4</f>
        <v>7.7499823095948427E-3</v>
      </c>
      <c r="V141">
        <f>Pro_Economic_Table[[#This Row],[Total Cost(LKR Million)]]*AHP!$P$4/TOPSIS!$C$4</f>
        <v>3.0088884544511054E-2</v>
      </c>
      <c r="W141">
        <f>Pro_Economic_Table[[#This Row],[Total Carbon (Metric T)]]*AHP!$P$5/TOPSIS!$D$4</f>
        <v>3.3286996485522966E-3</v>
      </c>
      <c r="X141">
        <f>((Pro_Economic_Table[[#This Row],[Weighted Energy]]-TOPSIS!$B$5)^2+(Pro_Economic_Table[[#This Row],[Weighted Cost]]-TOPSIS!$C$5)^2+(Pro_Economic_Table[[#This Row],[Weighted Co2]]-TOPSIS!$D$5)^2)^0.5</f>
        <v>2.084489158506148E-3</v>
      </c>
      <c r="Y141">
        <f>((Pro_Economic_Table[[#This Row],[Weighted Energy]]-TOPSIS!$B$6)^2+(Pro_Economic_Table[[#This Row],[Weighted Cost]]-TOPSIS!$C$6)^2+(Pro_Economic_Table[[#This Row],[Weighted Co2]]-TOPSIS!$D$6)^2)^0.5</f>
        <v>4.7425545680175631E-3</v>
      </c>
      <c r="Z141">
        <f>Pro_Economic_Table[[#This Row],[S- Worst-Euclidean Distance]]/(Pro_Economic_Table[[#This Row],[S+ Best-Euclidean Distance]]+Pro_Economic_Table[[#This Row],[S- Worst-Euclidean Distance]])</f>
        <v>0.69467177273118819</v>
      </c>
      <c r="AA141">
        <v>140</v>
      </c>
    </row>
    <row r="142" spans="1:27" x14ac:dyDescent="0.3">
      <c r="A142">
        <v>77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220</v>
      </c>
      <c r="H142">
        <v>407.14569014649896</v>
      </c>
      <c r="I142">
        <v>29</v>
      </c>
      <c r="J142">
        <v>1442953.2243521425</v>
      </c>
      <c r="K142">
        <v>47784.409136363625</v>
      </c>
      <c r="L142">
        <v>259731580.38338566</v>
      </c>
      <c r="M142">
        <v>4990908.3613636354</v>
      </c>
      <c r="N142">
        <v>2164429836.528214</v>
      </c>
      <c r="O142">
        <v>113100000</v>
      </c>
      <c r="P142">
        <v>19.896654477272726</v>
      </c>
      <c r="Q142">
        <v>21572.15070406453</v>
      </c>
      <c r="R142">
        <v>259779364.79252201</v>
      </c>
      <c r="S142">
        <v>2282.5207448895776</v>
      </c>
      <c r="T142">
        <v>21592.047358541804</v>
      </c>
      <c r="U142">
        <f>Pro_Economic_Table[[#This Row],[Total Energy(MJ)]]*AHP!$P$3/TOPSIS!$B$4</f>
        <v>7.7650123461778719E-3</v>
      </c>
      <c r="V142">
        <f>Pro_Economic_Table[[#This Row],[Total Cost(LKR Million)]]*AHP!$P$4/TOPSIS!$C$4</f>
        <v>3.012734361958147E-2</v>
      </c>
      <c r="W142">
        <f>Pro_Economic_Table[[#This Row],[Total Carbon (Metric T)]]*AHP!$P$5/TOPSIS!$D$4</f>
        <v>3.3336841453612508E-3</v>
      </c>
      <c r="X142">
        <f>((Pro_Economic_Table[[#This Row],[Weighted Energy]]-TOPSIS!$B$5)^2+(Pro_Economic_Table[[#This Row],[Weighted Cost]]-TOPSIS!$C$5)^2+(Pro_Economic_Table[[#This Row],[Weighted Co2]]-TOPSIS!$D$5)^2)^0.5</f>
        <v>2.1257046969964917E-3</v>
      </c>
      <c r="Y142">
        <f>((Pro_Economic_Table[[#This Row],[Weighted Energy]]-TOPSIS!$B$6)^2+(Pro_Economic_Table[[#This Row],[Weighted Cost]]-TOPSIS!$C$6)^2+(Pro_Economic_Table[[#This Row],[Weighted Co2]]-TOPSIS!$D$6)^2)^0.5</f>
        <v>4.7012741879720156E-3</v>
      </c>
      <c r="Z142">
        <f>Pro_Economic_Table[[#This Row],[S- Worst-Euclidean Distance]]/(Pro_Economic_Table[[#This Row],[S+ Best-Euclidean Distance]]+Pro_Economic_Table[[#This Row],[S- Worst-Euclidean Distance]])</f>
        <v>0.68863171648636234</v>
      </c>
      <c r="AA142">
        <v>141</v>
      </c>
    </row>
    <row r="143" spans="1:27" x14ac:dyDescent="0.3">
      <c r="A143">
        <v>446</v>
      </c>
      <c r="B143" t="s">
        <v>280</v>
      </c>
      <c r="C143" t="s">
        <v>147</v>
      </c>
      <c r="D143" t="s">
        <v>151</v>
      </c>
      <c r="E143" t="s">
        <v>280</v>
      </c>
      <c r="F143" t="s">
        <v>155</v>
      </c>
      <c r="G143" t="s">
        <v>220</v>
      </c>
      <c r="H143">
        <v>410.04708458677646</v>
      </c>
      <c r="I143">
        <v>30</v>
      </c>
      <c r="J143">
        <v>1439709.8698876172</v>
      </c>
      <c r="K143">
        <v>47828.723972727268</v>
      </c>
      <c r="L143">
        <v>259147776.5797711</v>
      </c>
      <c r="M143">
        <v>6977182.7068181811</v>
      </c>
      <c r="N143">
        <v>2159564804.8314257</v>
      </c>
      <c r="O143">
        <v>117000000</v>
      </c>
      <c r="P143">
        <v>29.388251059090909</v>
      </c>
      <c r="Q143">
        <v>21523.662554819879</v>
      </c>
      <c r="R143">
        <v>259195605.30374384</v>
      </c>
      <c r="S143">
        <v>2283.5419875382436</v>
      </c>
      <c r="T143">
        <v>21553.050805878971</v>
      </c>
      <c r="U143">
        <f>Pro_Economic_Table[[#This Row],[Total Energy(MJ)]]*AHP!$P$3/TOPSIS!$B$4</f>
        <v>7.747563309603387E-3</v>
      </c>
      <c r="V143">
        <f>Pro_Economic_Table[[#This Row],[Total Cost(LKR Million)]]*AHP!$P$4/TOPSIS!$C$4</f>
        <v>3.0140823158930335E-2</v>
      </c>
      <c r="W143">
        <f>Pro_Economic_Table[[#This Row],[Total Carbon (Metric T)]]*AHP!$P$5/TOPSIS!$D$4</f>
        <v>3.3276633087459401E-3</v>
      </c>
      <c r="X143">
        <f>((Pro_Economic_Table[[#This Row],[Weighted Energy]]-TOPSIS!$B$5)^2+(Pro_Economic_Table[[#This Row],[Weighted Cost]]-TOPSIS!$C$5)^2+(Pro_Economic_Table[[#This Row],[Weighted Co2]]-TOPSIS!$D$5)^2)^0.5</f>
        <v>2.1341047677470352E-3</v>
      </c>
      <c r="Y143">
        <f>((Pro_Economic_Table[[#This Row],[Weighted Energy]]-TOPSIS!$B$6)^2+(Pro_Economic_Table[[#This Row],[Weighted Cost]]-TOPSIS!$C$6)^2+(Pro_Economic_Table[[#This Row],[Weighted Co2]]-TOPSIS!$D$6)^2)^0.5</f>
        <v>4.6932583043247638E-3</v>
      </c>
      <c r="Z143">
        <f>Pro_Economic_Table[[#This Row],[S- Worst-Euclidean Distance]]/(Pro_Economic_Table[[#This Row],[S+ Best-Euclidean Distance]]+Pro_Economic_Table[[#This Row],[S- Worst-Euclidean Distance]])</f>
        <v>0.68741888409642904</v>
      </c>
      <c r="AA143">
        <v>142</v>
      </c>
    </row>
    <row r="144" spans="1:27" x14ac:dyDescent="0.3">
      <c r="A144">
        <v>95</v>
      </c>
      <c r="B144" t="s">
        <v>139</v>
      </c>
      <c r="C144" t="s">
        <v>280</v>
      </c>
      <c r="D144" t="s">
        <v>280</v>
      </c>
      <c r="E144" t="s">
        <v>152</v>
      </c>
      <c r="F144" t="s">
        <v>155</v>
      </c>
      <c r="G144" t="s">
        <v>220</v>
      </c>
      <c r="H144">
        <v>407.61015248490895</v>
      </c>
      <c r="I144">
        <v>29</v>
      </c>
      <c r="J144">
        <v>1443402.8238957236</v>
      </c>
      <c r="K144">
        <v>47784.409136363625</v>
      </c>
      <c r="L144">
        <v>259812508.30123025</v>
      </c>
      <c r="M144">
        <v>4995513.4363636356</v>
      </c>
      <c r="N144">
        <v>2165104235.8435855</v>
      </c>
      <c r="O144">
        <v>113100000</v>
      </c>
      <c r="P144">
        <v>19.887444327272725</v>
      </c>
      <c r="Q144">
        <v>21578.872217241067</v>
      </c>
      <c r="R144">
        <v>259860292.71036661</v>
      </c>
      <c r="S144">
        <v>2283.1997492799492</v>
      </c>
      <c r="T144">
        <v>21598.75966156834</v>
      </c>
      <c r="U144">
        <f>Pro_Economic_Table[[#This Row],[Total Energy(MJ)]]*AHP!$P$3/TOPSIS!$B$4</f>
        <v>7.7674313461693284E-3</v>
      </c>
      <c r="V144">
        <f>Pro_Economic_Table[[#This Row],[Total Cost(LKR Million)]]*AHP!$P$4/TOPSIS!$C$4</f>
        <v>3.0136305903334524E-2</v>
      </c>
      <c r="W144">
        <f>Pro_Economic_Table[[#This Row],[Total Carbon (Metric T)]]*AHP!$P$5/TOPSIS!$D$4</f>
        <v>3.3347204851676086E-3</v>
      </c>
      <c r="X144">
        <f>((Pro_Economic_Table[[#This Row],[Weighted Energy]]-TOPSIS!$B$5)^2+(Pro_Economic_Table[[#This Row],[Weighted Cost]]-TOPSIS!$C$5)^2+(Pro_Economic_Table[[#This Row],[Weighted Co2]]-TOPSIS!$D$5)^2)^0.5</f>
        <v>2.1350423130348664E-3</v>
      </c>
      <c r="Y144">
        <f>((Pro_Economic_Table[[#This Row],[Weighted Energy]]-TOPSIS!$B$6)^2+(Pro_Economic_Table[[#This Row],[Weighted Cost]]-TOPSIS!$C$6)^2+(Pro_Economic_Table[[#This Row],[Weighted Co2]]-TOPSIS!$D$6)^2)^0.5</f>
        <v>4.6919345494889509E-3</v>
      </c>
      <c r="Z144">
        <f>Pro_Economic_Table[[#This Row],[S- Worst-Euclidean Distance]]/(Pro_Economic_Table[[#This Row],[S+ Best-Euclidean Distance]]+Pro_Economic_Table[[#This Row],[S- Worst-Euclidean Distance]])</f>
        <v>0.6872638715453947</v>
      </c>
      <c r="AA144">
        <v>143</v>
      </c>
    </row>
    <row r="145" spans="1:27" x14ac:dyDescent="0.3">
      <c r="A145">
        <v>464</v>
      </c>
      <c r="B145" t="s">
        <v>280</v>
      </c>
      <c r="C145" t="s">
        <v>147</v>
      </c>
      <c r="D145" t="s">
        <v>280</v>
      </c>
      <c r="E145" t="s">
        <v>280</v>
      </c>
      <c r="F145" t="s">
        <v>155</v>
      </c>
      <c r="G145" t="s">
        <v>220</v>
      </c>
      <c r="H145">
        <v>410.51154692518639</v>
      </c>
      <c r="I145">
        <v>30</v>
      </c>
      <c r="J145">
        <v>1440159.469431198</v>
      </c>
      <c r="K145">
        <v>47828.723972727268</v>
      </c>
      <c r="L145">
        <v>259228704.49761564</v>
      </c>
      <c r="M145">
        <v>6981787.7818181813</v>
      </c>
      <c r="N145">
        <v>2160239204.1467967</v>
      </c>
      <c r="O145">
        <v>117000000</v>
      </c>
      <c r="P145">
        <v>29.379040909090907</v>
      </c>
      <c r="Q145">
        <v>21530.384067996409</v>
      </c>
      <c r="R145">
        <v>259276533.22158837</v>
      </c>
      <c r="S145">
        <v>2284.2209919286151</v>
      </c>
      <c r="T145">
        <v>21559.763108905499</v>
      </c>
      <c r="U145">
        <f>Pro_Economic_Table[[#This Row],[Total Energy(MJ)]]*AHP!$P$3/TOPSIS!$B$4</f>
        <v>7.7499823095948427E-3</v>
      </c>
      <c r="V145">
        <f>Pro_Economic_Table[[#This Row],[Total Cost(LKR Million)]]*AHP!$P$4/TOPSIS!$C$4</f>
        <v>3.0149785442683381E-2</v>
      </c>
      <c r="W145">
        <f>Pro_Economic_Table[[#This Row],[Total Carbon (Metric T)]]*AHP!$P$5/TOPSIS!$D$4</f>
        <v>3.3286996485522966E-3</v>
      </c>
      <c r="X145">
        <f>((Pro_Economic_Table[[#This Row],[Weighted Energy]]-TOPSIS!$B$5)^2+(Pro_Economic_Table[[#This Row],[Weighted Cost]]-TOPSIS!$C$5)^2+(Pro_Economic_Table[[#This Row],[Weighted Co2]]-TOPSIS!$D$5)^2)^0.5</f>
        <v>2.1434395481435857E-3</v>
      </c>
      <c r="Y145">
        <f>((Pro_Economic_Table[[#This Row],[Weighted Energy]]-TOPSIS!$B$6)^2+(Pro_Economic_Table[[#This Row],[Weighted Cost]]-TOPSIS!$C$6)^2+(Pro_Economic_Table[[#This Row],[Weighted Co2]]-TOPSIS!$D$6)^2)^0.5</f>
        <v>4.6839181306379211E-3</v>
      </c>
      <c r="Z145">
        <f>Pro_Economic_Table[[#This Row],[S- Worst-Euclidean Distance]]/(Pro_Economic_Table[[#This Row],[S+ Best-Euclidean Distance]]+Pro_Economic_Table[[#This Row],[S- Worst-Euclidean Distance]])</f>
        <v>0.68605137609750511</v>
      </c>
      <c r="AA145">
        <v>144</v>
      </c>
    </row>
    <row r="146" spans="1:27" x14ac:dyDescent="0.3">
      <c r="A146">
        <v>325</v>
      </c>
      <c r="B146" t="s">
        <v>142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404.64020514841485</v>
      </c>
      <c r="I146">
        <v>58</v>
      </c>
      <c r="J146">
        <v>1449457.8371199614</v>
      </c>
      <c r="K146">
        <v>37908.09056363636</v>
      </c>
      <c r="L146">
        <v>260902410.68159306</v>
      </c>
      <c r="M146">
        <v>5756377.1022727257</v>
      </c>
      <c r="N146">
        <v>2174186755.6799421</v>
      </c>
      <c r="O146">
        <v>108112000</v>
      </c>
      <c r="P146">
        <v>23.473981468181812</v>
      </c>
      <c r="Q146">
        <v>21669.394664943422</v>
      </c>
      <c r="R146">
        <v>260940318.77215669</v>
      </c>
      <c r="S146">
        <v>2288.0551327822145</v>
      </c>
      <c r="T146">
        <v>21692.868646411604</v>
      </c>
      <c r="U146">
        <f>Pro_Economic_Table[[#This Row],[Total Energy(MJ)]]*AHP!$P$3/TOPSIS!$B$4</f>
        <v>7.7997141863044251E-3</v>
      </c>
      <c r="V146">
        <f>Pro_Economic_Table[[#This Row],[Total Cost(LKR Million)]]*AHP!$P$4/TOPSIS!$C$4</f>
        <v>3.0200392859610872E-2</v>
      </c>
      <c r="W146">
        <f>Pro_Economic_Table[[#This Row],[Total Carbon (Metric T)]]*AHP!$P$5/TOPSIS!$D$4</f>
        <v>3.3492503546838459E-3</v>
      </c>
      <c r="X146">
        <f>((Pro_Economic_Table[[#This Row],[Weighted Energy]]-TOPSIS!$B$5)^2+(Pro_Economic_Table[[#This Row],[Weighted Cost]]-TOPSIS!$C$5)^2+(Pro_Economic_Table[[#This Row],[Weighted Co2]]-TOPSIS!$D$5)^2)^0.5</f>
        <v>2.2061479094686982E-3</v>
      </c>
      <c r="Y146">
        <f>((Pro_Economic_Table[[#This Row],[Weighted Energy]]-TOPSIS!$B$6)^2+(Pro_Economic_Table[[#This Row],[Weighted Cost]]-TOPSIS!$C$6)^2+(Pro_Economic_Table[[#This Row],[Weighted Co2]]-TOPSIS!$D$6)^2)^0.5</f>
        <v>4.620746407670199E-3</v>
      </c>
      <c r="Z146">
        <f>Pro_Economic_Table[[#This Row],[S- Worst-Euclidean Distance]]/(Pro_Economic_Table[[#This Row],[S+ Best-Euclidean Distance]]+Pro_Economic_Table[[#This Row],[S- Worst-Euclidean Distance]])</f>
        <v>0.67684457866439063</v>
      </c>
      <c r="AA146">
        <v>145</v>
      </c>
    </row>
    <row r="147" spans="1:27" x14ac:dyDescent="0.3">
      <c r="A147">
        <v>327</v>
      </c>
      <c r="B147" t="s">
        <v>142</v>
      </c>
      <c r="C147" t="s">
        <v>147</v>
      </c>
      <c r="D147" t="s">
        <v>151</v>
      </c>
      <c r="E147" t="s">
        <v>152</v>
      </c>
      <c r="F147" t="s">
        <v>154</v>
      </c>
      <c r="G147" t="s">
        <v>218</v>
      </c>
      <c r="H147">
        <v>404.64020514841485</v>
      </c>
      <c r="I147">
        <v>29</v>
      </c>
      <c r="J147">
        <v>1449457.8371199614</v>
      </c>
      <c r="K147">
        <v>37908.09056363636</v>
      </c>
      <c r="L147">
        <v>260902410.68159306</v>
      </c>
      <c r="M147">
        <v>5756377.1022727257</v>
      </c>
      <c r="N147">
        <v>2174186755.6799421</v>
      </c>
      <c r="O147">
        <v>108639800</v>
      </c>
      <c r="P147">
        <v>23.473981468181812</v>
      </c>
      <c r="Q147">
        <v>21669.394664943422</v>
      </c>
      <c r="R147">
        <v>260940318.77215669</v>
      </c>
      <c r="S147">
        <v>2288.5829327822148</v>
      </c>
      <c r="T147">
        <v>21692.868646411604</v>
      </c>
      <c r="U147">
        <f>Pro_Economic_Table[[#This Row],[Total Energy(MJ)]]*AHP!$P$3/TOPSIS!$B$4</f>
        <v>7.7997141863044251E-3</v>
      </c>
      <c r="V147">
        <f>Pro_Economic_Table[[#This Row],[Total Cost(LKR Million)]]*AHP!$P$4/TOPSIS!$C$4</f>
        <v>3.0207359373276968E-2</v>
      </c>
      <c r="W147">
        <f>Pro_Economic_Table[[#This Row],[Total Carbon (Metric T)]]*AHP!$P$5/TOPSIS!$D$4</f>
        <v>3.3492503546838459E-3</v>
      </c>
      <c r="X147">
        <f>((Pro_Economic_Table[[#This Row],[Weighted Energy]]-TOPSIS!$B$5)^2+(Pro_Economic_Table[[#This Row],[Weighted Cost]]-TOPSIS!$C$5)^2+(Pro_Economic_Table[[#This Row],[Weighted Co2]]-TOPSIS!$D$5)^2)^0.5</f>
        <v>2.2128662628800744E-3</v>
      </c>
      <c r="Y147">
        <f>((Pro_Economic_Table[[#This Row],[Weighted Energy]]-TOPSIS!$B$6)^2+(Pro_Economic_Table[[#This Row],[Weighted Cost]]-TOPSIS!$C$6)^2+(Pro_Economic_Table[[#This Row],[Weighted Co2]]-TOPSIS!$D$6)^2)^0.5</f>
        <v>4.6140272434028471E-3</v>
      </c>
      <c r="Z147">
        <f>Pro_Economic_Table[[#This Row],[S- Worst-Euclidean Distance]]/(Pro_Economic_Table[[#This Row],[S+ Best-Euclidean Distance]]+Pro_Economic_Table[[#This Row],[S- Worst-Euclidean Distance]])</f>
        <v>0.67586043918166716</v>
      </c>
      <c r="AA147">
        <v>146</v>
      </c>
    </row>
    <row r="148" spans="1:27" x14ac:dyDescent="0.3">
      <c r="A148">
        <v>343</v>
      </c>
      <c r="B148" t="s">
        <v>142</v>
      </c>
      <c r="C148" t="s">
        <v>147</v>
      </c>
      <c r="D148" t="s">
        <v>280</v>
      </c>
      <c r="E148" t="s">
        <v>152</v>
      </c>
      <c r="F148" t="s">
        <v>154</v>
      </c>
      <c r="G148" t="s">
        <v>219</v>
      </c>
      <c r="H148">
        <v>405.10466748682478</v>
      </c>
      <c r="I148">
        <v>58</v>
      </c>
      <c r="J148">
        <v>1449907.4366635426</v>
      </c>
      <c r="K148">
        <v>37908.09056363636</v>
      </c>
      <c r="L148">
        <v>260983338.59943768</v>
      </c>
      <c r="M148">
        <v>5760982.1772727259</v>
      </c>
      <c r="N148">
        <v>2174861154.9953141</v>
      </c>
      <c r="O148">
        <v>108112000</v>
      </c>
      <c r="P148">
        <v>23.46477131818181</v>
      </c>
      <c r="Q148">
        <v>21676.116178119963</v>
      </c>
      <c r="R148">
        <v>261021246.69000131</v>
      </c>
      <c r="S148">
        <v>2288.734137172587</v>
      </c>
      <c r="T148">
        <v>21699.580949438143</v>
      </c>
      <c r="U148">
        <f>Pro_Economic_Table[[#This Row],[Total Energy(MJ)]]*AHP!$P$3/TOPSIS!$B$4</f>
        <v>7.8021331862958817E-3</v>
      </c>
      <c r="V148">
        <f>Pro_Economic_Table[[#This Row],[Total Cost(LKR Million)]]*AHP!$P$4/TOPSIS!$C$4</f>
        <v>3.0209355143363936E-2</v>
      </c>
      <c r="W148">
        <f>Pro_Economic_Table[[#This Row],[Total Carbon (Metric T)]]*AHP!$P$5/TOPSIS!$D$4</f>
        <v>3.3502866944902046E-3</v>
      </c>
      <c r="X148">
        <f>((Pro_Economic_Table[[#This Row],[Weighted Energy]]-TOPSIS!$B$5)^2+(Pro_Economic_Table[[#This Row],[Weighted Cost]]-TOPSIS!$C$5)^2+(Pro_Economic_Table[[#This Row],[Weighted Co2]]-TOPSIS!$D$5)^2)^0.5</f>
        <v>2.2154871575728674E-3</v>
      </c>
      <c r="Y148">
        <f>((Pro_Economic_Table[[#This Row],[Weighted Energy]]-TOPSIS!$B$6)^2+(Pro_Economic_Table[[#This Row],[Weighted Cost]]-TOPSIS!$C$6)^2+(Pro_Economic_Table[[#This Row],[Weighted Co2]]-TOPSIS!$D$6)^2)^0.5</f>
        <v>4.6114073467320082E-3</v>
      </c>
      <c r="Z148">
        <f>Pro_Economic_Table[[#This Row],[S- Worst-Euclidean Distance]]/(Pro_Economic_Table[[#This Row],[S+ Best-Euclidean Distance]]+Pro_Economic_Table[[#This Row],[S- Worst-Euclidean Distance]])</f>
        <v>0.67547657925930527</v>
      </c>
      <c r="AA148">
        <v>147</v>
      </c>
    </row>
    <row r="149" spans="1:27" x14ac:dyDescent="0.3">
      <c r="A149">
        <v>345</v>
      </c>
      <c r="B149" t="s">
        <v>142</v>
      </c>
      <c r="C149" t="s">
        <v>147</v>
      </c>
      <c r="D149" t="s">
        <v>280</v>
      </c>
      <c r="E149" t="s">
        <v>152</v>
      </c>
      <c r="F149" t="s">
        <v>154</v>
      </c>
      <c r="G149" t="s">
        <v>218</v>
      </c>
      <c r="H149">
        <v>405.10466748682478</v>
      </c>
      <c r="I149">
        <v>29</v>
      </c>
      <c r="J149">
        <v>1449907.4366635426</v>
      </c>
      <c r="K149">
        <v>37908.09056363636</v>
      </c>
      <c r="L149">
        <v>260983338.59943768</v>
      </c>
      <c r="M149">
        <v>5760982.1772727259</v>
      </c>
      <c r="N149">
        <v>2174861154.9953141</v>
      </c>
      <c r="O149">
        <v>108639800</v>
      </c>
      <c r="P149">
        <v>23.46477131818181</v>
      </c>
      <c r="Q149">
        <v>21676.116178119963</v>
      </c>
      <c r="R149">
        <v>261021246.69000131</v>
      </c>
      <c r="S149">
        <v>2289.2619371725868</v>
      </c>
      <c r="T149">
        <v>21699.580949438143</v>
      </c>
      <c r="U149">
        <f>Pro_Economic_Table[[#This Row],[Total Energy(MJ)]]*AHP!$P$3/TOPSIS!$B$4</f>
        <v>7.8021331862958817E-3</v>
      </c>
      <c r="V149">
        <f>Pro_Economic_Table[[#This Row],[Total Cost(LKR Million)]]*AHP!$P$4/TOPSIS!$C$4</f>
        <v>3.0216321657030025E-2</v>
      </c>
      <c r="W149">
        <f>Pro_Economic_Table[[#This Row],[Total Carbon (Metric T)]]*AHP!$P$5/TOPSIS!$D$4</f>
        <v>3.3502866944902046E-3</v>
      </c>
      <c r="X149">
        <f>((Pro_Economic_Table[[#This Row],[Weighted Energy]]-TOPSIS!$B$5)^2+(Pro_Economic_Table[[#This Row],[Weighted Cost]]-TOPSIS!$C$5)^2+(Pro_Economic_Table[[#This Row],[Weighted Co2]]-TOPSIS!$D$5)^2)^0.5</f>
        <v>2.2222053721594865E-3</v>
      </c>
      <c r="Y149">
        <f>((Pro_Economic_Table[[#This Row],[Weighted Energy]]-TOPSIS!$B$6)^2+(Pro_Economic_Table[[#This Row],[Weighted Cost]]-TOPSIS!$C$6)^2+(Pro_Economic_Table[[#This Row],[Weighted Co2]]-TOPSIS!$D$6)^2)^0.5</f>
        <v>4.6046881140968847E-3</v>
      </c>
      <c r="Z149">
        <f>Pro_Economic_Table[[#This Row],[S- Worst-Euclidean Distance]]/(Pro_Economic_Table[[#This Row],[S+ Best-Euclidean Distance]]+Pro_Economic_Table[[#This Row],[S- Worst-Euclidean Distance]])</f>
        <v>0.67449245009708425</v>
      </c>
      <c r="AA149">
        <v>148</v>
      </c>
    </row>
    <row r="150" spans="1:27" x14ac:dyDescent="0.3">
      <c r="A150">
        <v>326</v>
      </c>
      <c r="B150" t="s">
        <v>142</v>
      </c>
      <c r="C150" t="s">
        <v>147</v>
      </c>
      <c r="D150" t="s">
        <v>151</v>
      </c>
      <c r="E150" t="s">
        <v>152</v>
      </c>
      <c r="F150" t="s">
        <v>154</v>
      </c>
      <c r="G150" t="s">
        <v>220</v>
      </c>
      <c r="H150">
        <v>404.64020514841485</v>
      </c>
      <c r="I150">
        <v>29</v>
      </c>
      <c r="J150">
        <v>1449457.8371199614</v>
      </c>
      <c r="K150">
        <v>37908.09056363636</v>
      </c>
      <c r="L150">
        <v>260902410.68159306</v>
      </c>
      <c r="M150">
        <v>5756377.1022727257</v>
      </c>
      <c r="N150">
        <v>2174186755.6799421</v>
      </c>
      <c r="O150">
        <v>113100000</v>
      </c>
      <c r="P150">
        <v>23.473981468181812</v>
      </c>
      <c r="Q150">
        <v>21669.394664943422</v>
      </c>
      <c r="R150">
        <v>260940318.77215669</v>
      </c>
      <c r="S150">
        <v>2293.0431327822148</v>
      </c>
      <c r="T150">
        <v>21692.868646411604</v>
      </c>
      <c r="U150">
        <f>Pro_Economic_Table[[#This Row],[Total Energy(MJ)]]*AHP!$P$3/TOPSIS!$B$4</f>
        <v>7.7997141863044251E-3</v>
      </c>
      <c r="V150">
        <f>Pro_Economic_Table[[#This Row],[Total Cost(LKR Million)]]*AHP!$P$4/TOPSIS!$C$4</f>
        <v>3.026623024151022E-2</v>
      </c>
      <c r="W150">
        <f>Pro_Economic_Table[[#This Row],[Total Carbon (Metric T)]]*AHP!$P$5/TOPSIS!$D$4</f>
        <v>3.3492503546838459E-3</v>
      </c>
      <c r="X150">
        <f>((Pro_Economic_Table[[#This Row],[Weighted Energy]]-TOPSIS!$B$5)^2+(Pro_Economic_Table[[#This Row],[Weighted Cost]]-TOPSIS!$C$5)^2+(Pro_Economic_Table[[#This Row],[Weighted Co2]]-TOPSIS!$D$5)^2)^0.5</f>
        <v>2.2696997884367916E-3</v>
      </c>
      <c r="Y150">
        <f>((Pro_Economic_Table[[#This Row],[Weighted Energy]]-TOPSIS!$B$6)^2+(Pro_Economic_Table[[#This Row],[Weighted Cost]]-TOPSIS!$C$6)^2+(Pro_Economic_Table[[#This Row],[Weighted Co2]]-TOPSIS!$D$6)^2)^0.5</f>
        <v>4.5572762744578383E-3</v>
      </c>
      <c r="Z150">
        <f>Pro_Economic_Table[[#This Row],[S- Worst-Euclidean Distance]]/(Pro_Economic_Table[[#This Row],[S+ Best-Euclidean Distance]]+Pro_Economic_Table[[#This Row],[S- Worst-Euclidean Distance]])</f>
        <v>0.66753951273201895</v>
      </c>
      <c r="AA150">
        <v>149</v>
      </c>
    </row>
    <row r="151" spans="1:27" x14ac:dyDescent="0.3">
      <c r="A151">
        <v>344</v>
      </c>
      <c r="B151" t="s">
        <v>142</v>
      </c>
      <c r="C151" t="s">
        <v>147</v>
      </c>
      <c r="D151" t="s">
        <v>280</v>
      </c>
      <c r="E151" t="s">
        <v>152</v>
      </c>
      <c r="F151" t="s">
        <v>154</v>
      </c>
      <c r="G151" t="s">
        <v>220</v>
      </c>
      <c r="H151">
        <v>405.10466748682478</v>
      </c>
      <c r="I151">
        <v>29</v>
      </c>
      <c r="J151">
        <v>1449907.4366635426</v>
      </c>
      <c r="K151">
        <v>37908.09056363636</v>
      </c>
      <c r="L151">
        <v>260983338.59943768</v>
      </c>
      <c r="M151">
        <v>5760982.1772727259</v>
      </c>
      <c r="N151">
        <v>2174861154.9953141</v>
      </c>
      <c r="O151">
        <v>113100000</v>
      </c>
      <c r="P151">
        <v>23.46477131818181</v>
      </c>
      <c r="Q151">
        <v>21676.116178119963</v>
      </c>
      <c r="R151">
        <v>261021246.69000131</v>
      </c>
      <c r="S151">
        <v>2293.7221371725868</v>
      </c>
      <c r="T151">
        <v>21699.580949438143</v>
      </c>
      <c r="U151">
        <f>Pro_Economic_Table[[#This Row],[Total Energy(MJ)]]*AHP!$P$3/TOPSIS!$B$4</f>
        <v>7.8021331862958817E-3</v>
      </c>
      <c r="V151">
        <f>Pro_Economic_Table[[#This Row],[Total Cost(LKR Million)]]*AHP!$P$4/TOPSIS!$C$4</f>
        <v>3.0275192525263277E-2</v>
      </c>
      <c r="W151">
        <f>Pro_Economic_Table[[#This Row],[Total Carbon (Metric T)]]*AHP!$P$5/TOPSIS!$D$4</f>
        <v>3.3502866944902046E-3</v>
      </c>
      <c r="X151">
        <f>((Pro_Economic_Table[[#This Row],[Weighted Energy]]-TOPSIS!$B$5)^2+(Pro_Economic_Table[[#This Row],[Weighted Cost]]-TOPSIS!$C$5)^2+(Pro_Economic_Table[[#This Row],[Weighted Co2]]-TOPSIS!$D$5)^2)^0.5</f>
        <v>2.2790375124476263E-3</v>
      </c>
      <c r="Y151">
        <f>((Pro_Economic_Table[[#This Row],[Weighted Energy]]-TOPSIS!$B$6)^2+(Pro_Economic_Table[[#This Row],[Weighted Cost]]-TOPSIS!$C$6)^2+(Pro_Economic_Table[[#This Row],[Weighted Co2]]-TOPSIS!$D$6)^2)^0.5</f>
        <v>4.5479366202520397E-3</v>
      </c>
      <c r="Z151">
        <f>Pro_Economic_Table[[#This Row],[S- Worst-Euclidean Distance]]/(Pro_Economic_Table[[#This Row],[S+ Best-Euclidean Distance]]+Pro_Economic_Table[[#This Row],[S- Worst-Euclidean Distance]])</f>
        <v>0.66617164967250264</v>
      </c>
      <c r="AA151">
        <v>150</v>
      </c>
    </row>
    <row r="152" spans="1:27" x14ac:dyDescent="0.3">
      <c r="A152">
        <v>442</v>
      </c>
      <c r="B152" t="s">
        <v>280</v>
      </c>
      <c r="C152" t="s">
        <v>147</v>
      </c>
      <c r="D152" t="s">
        <v>151</v>
      </c>
      <c r="E152" t="s">
        <v>280</v>
      </c>
      <c r="F152" t="s">
        <v>154</v>
      </c>
      <c r="G152" t="s">
        <v>219</v>
      </c>
      <c r="H152">
        <v>415.17576225139783</v>
      </c>
      <c r="I152">
        <v>60</v>
      </c>
      <c r="J152">
        <v>1450690.9142836486</v>
      </c>
      <c r="K152">
        <v>47009.944199999998</v>
      </c>
      <c r="L152">
        <v>261124364.57105678</v>
      </c>
      <c r="M152">
        <v>6949890.0477272719</v>
      </c>
      <c r="N152">
        <v>2176036371.4254732</v>
      </c>
      <c r="O152">
        <v>111840000</v>
      </c>
      <c r="P152">
        <v>29.661177649999999</v>
      </c>
      <c r="Q152">
        <v>21687.829168540549</v>
      </c>
      <c r="R152">
        <v>261171374.51525679</v>
      </c>
      <c r="S152">
        <v>2294.8262614732002</v>
      </c>
      <c r="T152">
        <v>21717.490346190549</v>
      </c>
      <c r="U152">
        <f>Pro_Economic_Table[[#This Row],[Total Energy(MJ)]]*AHP!$P$3/TOPSIS!$B$4</f>
        <v>7.806620626695719E-3</v>
      </c>
      <c r="V152">
        <f>Pro_Economic_Table[[#This Row],[Total Cost(LKR Million)]]*AHP!$P$4/TOPSIS!$C$4</f>
        <v>3.0289766032329003E-2</v>
      </c>
      <c r="W152">
        <f>Pro_Economic_Table[[#This Row],[Total Carbon (Metric T)]]*AHP!$P$5/TOPSIS!$D$4</f>
        <v>3.3530517992074681E-3</v>
      </c>
      <c r="X152">
        <f>((Pro_Economic_Table[[#This Row],[Weighted Energy]]-TOPSIS!$B$5)^2+(Pro_Economic_Table[[#This Row],[Weighted Cost]]-TOPSIS!$C$5)^2+(Pro_Economic_Table[[#This Row],[Weighted Co2]]-TOPSIS!$D$5)^2)^0.5</f>
        <v>2.2944628908089077E-3</v>
      </c>
      <c r="Y152">
        <f>((Pro_Economic_Table[[#This Row],[Weighted Energy]]-TOPSIS!$B$6)^2+(Pro_Economic_Table[[#This Row],[Weighted Cost]]-TOPSIS!$C$6)^2+(Pro_Economic_Table[[#This Row],[Weighted Co2]]-TOPSIS!$D$6)^2)^0.5</f>
        <v>4.5324994598455494E-3</v>
      </c>
      <c r="Z152">
        <f>Pro_Economic_Table[[#This Row],[S- Worst-Euclidean Distance]]/(Pro_Economic_Table[[#This Row],[S+ Best-Euclidean Distance]]+Pro_Economic_Table[[#This Row],[S- Worst-Euclidean Distance]])</f>
        <v>0.66391159450455262</v>
      </c>
      <c r="AA152">
        <v>151</v>
      </c>
    </row>
    <row r="153" spans="1:27" x14ac:dyDescent="0.3">
      <c r="A153">
        <v>444</v>
      </c>
      <c r="B153" t="s">
        <v>280</v>
      </c>
      <c r="C153" t="s">
        <v>147</v>
      </c>
      <c r="D153" t="s">
        <v>151</v>
      </c>
      <c r="E153" t="s">
        <v>280</v>
      </c>
      <c r="F153" t="s">
        <v>154</v>
      </c>
      <c r="G153" t="s">
        <v>218</v>
      </c>
      <c r="H153">
        <v>415.17576225139783</v>
      </c>
      <c r="I153">
        <v>30</v>
      </c>
      <c r="J153">
        <v>1450690.9142836486</v>
      </c>
      <c r="K153">
        <v>47009.944199999998</v>
      </c>
      <c r="L153">
        <v>261124364.57105678</v>
      </c>
      <c r="M153">
        <v>6949890.0477272719</v>
      </c>
      <c r="N153">
        <v>2176036371.4254732</v>
      </c>
      <c r="O153">
        <v>112386000</v>
      </c>
      <c r="P153">
        <v>29.661177649999999</v>
      </c>
      <c r="Q153">
        <v>21687.829168540549</v>
      </c>
      <c r="R153">
        <v>261171374.51525679</v>
      </c>
      <c r="S153">
        <v>2295.3722614732005</v>
      </c>
      <c r="T153">
        <v>21717.490346190549</v>
      </c>
      <c r="U153">
        <f>Pro_Economic_Table[[#This Row],[Total Energy(MJ)]]*AHP!$P$3/TOPSIS!$B$4</f>
        <v>7.806620626695719E-3</v>
      </c>
      <c r="V153">
        <f>Pro_Economic_Table[[#This Row],[Total Cost(LKR Million)]]*AHP!$P$4/TOPSIS!$C$4</f>
        <v>3.0296972770604277E-2</v>
      </c>
      <c r="W153">
        <f>Pro_Economic_Table[[#This Row],[Total Carbon (Metric T)]]*AHP!$P$5/TOPSIS!$D$4</f>
        <v>3.3530517992074681E-3</v>
      </c>
      <c r="X153">
        <f>((Pro_Economic_Table[[#This Row],[Weighted Energy]]-TOPSIS!$B$5)^2+(Pro_Economic_Table[[#This Row],[Weighted Cost]]-TOPSIS!$C$5)^2+(Pro_Economic_Table[[#This Row],[Weighted Co2]]-TOPSIS!$D$5)^2)^0.5</f>
        <v>2.3014261028646448E-3</v>
      </c>
      <c r="Y153">
        <f>((Pro_Economic_Table[[#This Row],[Weighted Energy]]-TOPSIS!$B$6)^2+(Pro_Economic_Table[[#This Row],[Weighted Cost]]-TOPSIS!$C$6)^2+(Pro_Economic_Table[[#This Row],[Weighted Co2]]-TOPSIS!$D$6)^2)^0.5</f>
        <v>4.5255553966225782E-3</v>
      </c>
      <c r="Z153">
        <f>Pro_Economic_Table[[#This Row],[S- Worst-Euclidean Distance]]/(Pro_Economic_Table[[#This Row],[S+ Best-Euclidean Distance]]+Pro_Economic_Table[[#This Row],[S- Worst-Euclidean Distance]])</f>
        <v>0.66289258246305394</v>
      </c>
      <c r="AA153">
        <v>152</v>
      </c>
    </row>
    <row r="154" spans="1:27" x14ac:dyDescent="0.3">
      <c r="A154">
        <v>460</v>
      </c>
      <c r="B154" t="s">
        <v>280</v>
      </c>
      <c r="C154" t="s">
        <v>147</v>
      </c>
      <c r="D154" t="s">
        <v>280</v>
      </c>
      <c r="E154" t="s">
        <v>280</v>
      </c>
      <c r="F154" t="s">
        <v>154</v>
      </c>
      <c r="G154" t="s">
        <v>219</v>
      </c>
      <c r="H154">
        <v>415.64022458980781</v>
      </c>
      <c r="I154">
        <v>60</v>
      </c>
      <c r="J154">
        <v>1451140.5138272296</v>
      </c>
      <c r="K154">
        <v>47009.944199999998</v>
      </c>
      <c r="L154">
        <v>261205292.48890135</v>
      </c>
      <c r="M154">
        <v>6954495.1227272721</v>
      </c>
      <c r="N154">
        <v>2176710770.7408447</v>
      </c>
      <c r="O154">
        <v>111840000</v>
      </c>
      <c r="P154">
        <v>29.651967499999998</v>
      </c>
      <c r="Q154">
        <v>21694.550681717083</v>
      </c>
      <c r="R154">
        <v>261252302.43310136</v>
      </c>
      <c r="S154">
        <v>2295.5052658635723</v>
      </c>
      <c r="T154">
        <v>21724.202649217084</v>
      </c>
      <c r="U154">
        <f>Pro_Economic_Table[[#This Row],[Total Energy(MJ)]]*AHP!$P$3/TOPSIS!$B$4</f>
        <v>7.8090396266871746E-3</v>
      </c>
      <c r="V154">
        <f>Pro_Economic_Table[[#This Row],[Total Cost(LKR Million)]]*AHP!$P$4/TOPSIS!$C$4</f>
        <v>3.029872831608206E-2</v>
      </c>
      <c r="W154">
        <f>Pro_Economic_Table[[#This Row],[Total Carbon (Metric T)]]*AHP!$P$5/TOPSIS!$D$4</f>
        <v>3.3540881390138259E-3</v>
      </c>
      <c r="X154">
        <f>((Pro_Economic_Table[[#This Row],[Weighted Energy]]-TOPSIS!$B$5)^2+(Pro_Economic_Table[[#This Row],[Weighted Cost]]-TOPSIS!$C$5)^2+(Pro_Economic_Table[[#This Row],[Weighted Co2]]-TOPSIS!$D$5)^2)^0.5</f>
        <v>2.3038007666070026E-3</v>
      </c>
      <c r="Y154">
        <f>((Pro_Economic_Table[[#This Row],[Weighted Energy]]-TOPSIS!$B$6)^2+(Pro_Economic_Table[[#This Row],[Weighted Cost]]-TOPSIS!$C$6)^2+(Pro_Economic_Table[[#This Row],[Weighted Co2]]-TOPSIS!$D$6)^2)^0.5</f>
        <v>4.5231598440691693E-3</v>
      </c>
      <c r="Z154">
        <f>Pro_Economic_Table[[#This Row],[S- Worst-Euclidean Distance]]/(Pro_Economic_Table[[#This Row],[S+ Best-Euclidean Distance]]+Pro_Economic_Table[[#This Row],[S- Worst-Euclidean Distance]])</f>
        <v>0.66254371484079444</v>
      </c>
      <c r="AA154">
        <v>153</v>
      </c>
    </row>
    <row r="155" spans="1:27" x14ac:dyDescent="0.3">
      <c r="A155">
        <v>462</v>
      </c>
      <c r="B155" t="s">
        <v>280</v>
      </c>
      <c r="C155" t="s">
        <v>147</v>
      </c>
      <c r="D155" t="s">
        <v>280</v>
      </c>
      <c r="E155" t="s">
        <v>280</v>
      </c>
      <c r="F155" t="s">
        <v>154</v>
      </c>
      <c r="G155" t="s">
        <v>218</v>
      </c>
      <c r="H155">
        <v>415.64022458980781</v>
      </c>
      <c r="I155">
        <v>30</v>
      </c>
      <c r="J155">
        <v>1451140.5138272296</v>
      </c>
      <c r="K155">
        <v>47009.944199999998</v>
      </c>
      <c r="L155">
        <v>261205292.48890135</v>
      </c>
      <c r="M155">
        <v>6954495.1227272721</v>
      </c>
      <c r="N155">
        <v>2176710770.7408447</v>
      </c>
      <c r="O155">
        <v>112386000</v>
      </c>
      <c r="P155">
        <v>29.651967499999998</v>
      </c>
      <c r="Q155">
        <v>21694.550681717083</v>
      </c>
      <c r="R155">
        <v>261252302.43310136</v>
      </c>
      <c r="S155">
        <v>2296.0512658635721</v>
      </c>
      <c r="T155">
        <v>21724.202649217084</v>
      </c>
      <c r="U155">
        <f>Pro_Economic_Table[[#This Row],[Total Energy(MJ)]]*AHP!$P$3/TOPSIS!$B$4</f>
        <v>7.8090396266871746E-3</v>
      </c>
      <c r="V155">
        <f>Pro_Economic_Table[[#This Row],[Total Cost(LKR Million)]]*AHP!$P$4/TOPSIS!$C$4</f>
        <v>3.030593505435733E-2</v>
      </c>
      <c r="W155">
        <f>Pro_Economic_Table[[#This Row],[Total Carbon (Metric T)]]*AHP!$P$5/TOPSIS!$D$4</f>
        <v>3.3540881390138259E-3</v>
      </c>
      <c r="X155">
        <f>((Pro_Economic_Table[[#This Row],[Weighted Energy]]-TOPSIS!$B$5)^2+(Pro_Economic_Table[[#This Row],[Weighted Cost]]-TOPSIS!$C$5)^2+(Pro_Economic_Table[[#This Row],[Weighted Co2]]-TOPSIS!$D$5)^2)^0.5</f>
        <v>2.3107637913757631E-3</v>
      </c>
      <c r="Y155">
        <f>((Pro_Economic_Table[[#This Row],[Weighted Energy]]-TOPSIS!$B$6)^2+(Pro_Economic_Table[[#This Row],[Weighted Cost]]-TOPSIS!$C$6)^2+(Pro_Economic_Table[[#This Row],[Weighted Co2]]-TOPSIS!$D$6)^2)^0.5</f>
        <v>4.516215721936466E-3</v>
      </c>
      <c r="Z155">
        <f>Pro_Economic_Table[[#This Row],[S- Worst-Euclidean Distance]]/(Pro_Economic_Table[[#This Row],[S+ Best-Euclidean Distance]]+Pro_Economic_Table[[#This Row],[S- Worst-Euclidean Distance]])</f>
        <v>0.66152472160347009</v>
      </c>
      <c r="AA155">
        <v>154</v>
      </c>
    </row>
    <row r="156" spans="1:27" x14ac:dyDescent="0.3">
      <c r="A156">
        <v>73</v>
      </c>
      <c r="B156" t="s">
        <v>139</v>
      </c>
      <c r="C156" t="s">
        <v>280</v>
      </c>
      <c r="D156" t="s">
        <v>151</v>
      </c>
      <c r="E156" t="s">
        <v>152</v>
      </c>
      <c r="F156" t="s">
        <v>154</v>
      </c>
      <c r="G156" t="s">
        <v>219</v>
      </c>
      <c r="H156">
        <v>412.27436781112033</v>
      </c>
      <c r="I156">
        <v>59</v>
      </c>
      <c r="J156">
        <v>1453934.2687481744</v>
      </c>
      <c r="K156">
        <v>46965.629363636355</v>
      </c>
      <c r="L156">
        <v>261708168.37467137</v>
      </c>
      <c r="M156">
        <v>4963615.7022727262</v>
      </c>
      <c r="N156">
        <v>2180901403.1222615</v>
      </c>
      <c r="O156">
        <v>109976000</v>
      </c>
      <c r="P156">
        <v>20.169581068181813</v>
      </c>
      <c r="Q156">
        <v>21736.317317785204</v>
      </c>
      <c r="R156">
        <v>261755134.004035</v>
      </c>
      <c r="S156">
        <v>2295.8410188245343</v>
      </c>
      <c r="T156">
        <v>21756.486898853385</v>
      </c>
      <c r="U156">
        <f>Pro_Economic_Table[[#This Row],[Total Energy(MJ)]]*AHP!$P$3/TOPSIS!$B$4</f>
        <v>7.8240696632702039E-3</v>
      </c>
      <c r="V156">
        <f>Pro_Economic_Table[[#This Row],[Total Cost(LKR Million)]]*AHP!$P$4/TOPSIS!$C$4</f>
        <v>3.0303159971237375E-2</v>
      </c>
      <c r="W156">
        <f>Pro_Economic_Table[[#This Row],[Total Carbon (Metric T)]]*AHP!$P$5/TOPSIS!$D$4</f>
        <v>3.3590726358227792E-3</v>
      </c>
      <c r="X156">
        <f>((Pro_Economic_Table[[#This Row],[Weighted Energy]]-TOPSIS!$B$5)^2+(Pro_Economic_Table[[#This Row],[Weighted Cost]]-TOPSIS!$C$5)^2+(Pro_Economic_Table[[#This Row],[Weighted Co2]]-TOPSIS!$D$5)^2)^0.5</f>
        <v>2.3121995270663593E-3</v>
      </c>
      <c r="Y156">
        <f>((Pro_Economic_Table[[#This Row],[Weighted Energy]]-TOPSIS!$B$6)^2+(Pro_Economic_Table[[#This Row],[Weighted Cost]]-TOPSIS!$C$6)^2+(Pro_Economic_Table[[#This Row],[Weighted Co2]]-TOPSIS!$D$6)^2)^0.5</f>
        <v>4.5146941336986187E-3</v>
      </c>
      <c r="Z156">
        <f>Pro_Economic_Table[[#This Row],[S- Worst-Euclidean Distance]]/(Pro_Economic_Table[[#This Row],[S+ Best-Euclidean Distance]]+Pro_Economic_Table[[#This Row],[S- Worst-Euclidean Distance]])</f>
        <v>0.66131015920829961</v>
      </c>
      <c r="AA156">
        <v>155</v>
      </c>
    </row>
    <row r="157" spans="1:27" x14ac:dyDescent="0.3">
      <c r="A157">
        <v>91</v>
      </c>
      <c r="B157" t="s">
        <v>139</v>
      </c>
      <c r="C157" t="s">
        <v>280</v>
      </c>
      <c r="D157" t="s">
        <v>280</v>
      </c>
      <c r="E157" t="s">
        <v>152</v>
      </c>
      <c r="F157" t="s">
        <v>154</v>
      </c>
      <c r="G157" t="s">
        <v>219</v>
      </c>
      <c r="H157">
        <v>412.73883014953032</v>
      </c>
      <c r="I157">
        <v>59</v>
      </c>
      <c r="J157">
        <v>1454383.8682917552</v>
      </c>
      <c r="K157">
        <v>46965.629363636355</v>
      </c>
      <c r="L157">
        <v>261789096.29251596</v>
      </c>
      <c r="M157">
        <v>4968220.7772727264</v>
      </c>
      <c r="N157">
        <v>2181575802.437633</v>
      </c>
      <c r="O157">
        <v>109976000</v>
      </c>
      <c r="P157">
        <v>20.160370918181815</v>
      </c>
      <c r="Q157">
        <v>21743.038830961741</v>
      </c>
      <c r="R157">
        <v>261836061.92187959</v>
      </c>
      <c r="S157">
        <v>2296.5200232149059</v>
      </c>
      <c r="T157">
        <v>21763.199201879925</v>
      </c>
      <c r="U157">
        <f>Pro_Economic_Table[[#This Row],[Total Energy(MJ)]]*AHP!$P$3/TOPSIS!$B$4</f>
        <v>7.8264886632616604E-3</v>
      </c>
      <c r="V157">
        <f>Pro_Economic_Table[[#This Row],[Total Cost(LKR Million)]]*AHP!$P$4/TOPSIS!$C$4</f>
        <v>3.0312122254990425E-2</v>
      </c>
      <c r="W157">
        <f>Pro_Economic_Table[[#This Row],[Total Carbon (Metric T)]]*AHP!$P$5/TOPSIS!$D$4</f>
        <v>3.3601089756291375E-3</v>
      </c>
      <c r="X157">
        <f>((Pro_Economic_Table[[#This Row],[Weighted Energy]]-TOPSIS!$B$5)^2+(Pro_Economic_Table[[#This Row],[Weighted Cost]]-TOPSIS!$C$5)^2+(Pro_Economic_Table[[#This Row],[Weighted Co2]]-TOPSIS!$D$5)^2)^0.5</f>
        <v>2.3215386376607646E-3</v>
      </c>
      <c r="Y157">
        <f>((Pro_Economic_Table[[#This Row],[Weighted Energy]]-TOPSIS!$B$6)^2+(Pro_Economic_Table[[#This Row],[Weighted Cost]]-TOPSIS!$C$6)^2+(Pro_Economic_Table[[#This Row],[Weighted Co2]]-TOPSIS!$D$6)^2)^0.5</f>
        <v>4.5053550049489448E-3</v>
      </c>
      <c r="Z157">
        <f>Pro_Economic_Table[[#This Row],[S- Worst-Euclidean Distance]]/(Pro_Economic_Table[[#This Row],[S+ Best-Euclidean Distance]]+Pro_Economic_Table[[#This Row],[S- Worst-Euclidean Distance]])</f>
        <v>0.65994217001258093</v>
      </c>
      <c r="AA157">
        <v>156</v>
      </c>
    </row>
    <row r="158" spans="1:27" x14ac:dyDescent="0.3">
      <c r="A158">
        <v>75</v>
      </c>
      <c r="B158" t="s">
        <v>139</v>
      </c>
      <c r="C158" t="s">
        <v>280</v>
      </c>
      <c r="D158" t="s">
        <v>151</v>
      </c>
      <c r="E158" t="s">
        <v>152</v>
      </c>
      <c r="F158" t="s">
        <v>154</v>
      </c>
      <c r="G158" t="s">
        <v>218</v>
      </c>
      <c r="H158">
        <v>412.27436781112033</v>
      </c>
      <c r="I158">
        <v>30</v>
      </c>
      <c r="J158">
        <v>1453934.2687481744</v>
      </c>
      <c r="K158">
        <v>46965.629363636355</v>
      </c>
      <c r="L158">
        <v>261708168.37467137</v>
      </c>
      <c r="M158">
        <v>4963615.7022727262</v>
      </c>
      <c r="N158">
        <v>2180901403.1222615</v>
      </c>
      <c r="O158">
        <v>112386000</v>
      </c>
      <c r="P158">
        <v>20.169581068181813</v>
      </c>
      <c r="Q158">
        <v>21736.317317785204</v>
      </c>
      <c r="R158">
        <v>261755134.004035</v>
      </c>
      <c r="S158">
        <v>2298.2510188245346</v>
      </c>
      <c r="T158">
        <v>21756.486898853385</v>
      </c>
      <c r="U158">
        <f>Pro_Economic_Table[[#This Row],[Total Energy(MJ)]]*AHP!$P$3/TOPSIS!$B$4</f>
        <v>7.8240696632702039E-3</v>
      </c>
      <c r="V158">
        <f>Pro_Economic_Table[[#This Row],[Total Cost(LKR Million)]]*AHP!$P$4/TOPSIS!$C$4</f>
        <v>3.0334969933221621E-2</v>
      </c>
      <c r="W158">
        <f>Pro_Economic_Table[[#This Row],[Total Carbon (Metric T)]]*AHP!$P$5/TOPSIS!$D$4</f>
        <v>3.3590726358227792E-3</v>
      </c>
      <c r="X158">
        <f>((Pro_Economic_Table[[#This Row],[Weighted Energy]]-TOPSIS!$B$5)^2+(Pro_Economic_Table[[#This Row],[Weighted Cost]]-TOPSIS!$C$5)^2+(Pro_Economic_Table[[#This Row],[Weighted Co2]]-TOPSIS!$D$5)^2)^0.5</f>
        <v>2.3428948571304425E-3</v>
      </c>
      <c r="Y158">
        <f>((Pro_Economic_Table[[#This Row],[Weighted Energy]]-TOPSIS!$B$6)^2+(Pro_Economic_Table[[#This Row],[Weighted Cost]]-TOPSIS!$C$6)^2+(Pro_Economic_Table[[#This Row],[Weighted Co2]]-TOPSIS!$D$6)^2)^0.5</f>
        <v>4.4840231531693801E-3</v>
      </c>
      <c r="Z158">
        <f>Pro_Economic_Table[[#This Row],[S- Worst-Euclidean Distance]]/(Pro_Economic_Table[[#This Row],[S+ Best-Euclidean Distance]]+Pro_Economic_Table[[#This Row],[S- Worst-Euclidean Distance]])</f>
        <v>0.65681514651330219</v>
      </c>
      <c r="AA158">
        <v>157</v>
      </c>
    </row>
    <row r="159" spans="1:27" x14ac:dyDescent="0.3">
      <c r="A159">
        <v>93</v>
      </c>
      <c r="B159" t="s">
        <v>139</v>
      </c>
      <c r="C159" t="s">
        <v>280</v>
      </c>
      <c r="D159" t="s">
        <v>280</v>
      </c>
      <c r="E159" t="s">
        <v>152</v>
      </c>
      <c r="F159" t="s">
        <v>154</v>
      </c>
      <c r="G159" t="s">
        <v>218</v>
      </c>
      <c r="H159">
        <v>412.73883014953032</v>
      </c>
      <c r="I159">
        <v>30</v>
      </c>
      <c r="J159">
        <v>1454383.8682917552</v>
      </c>
      <c r="K159">
        <v>46965.629363636355</v>
      </c>
      <c r="L159">
        <v>261789096.29251596</v>
      </c>
      <c r="M159">
        <v>4968220.7772727264</v>
      </c>
      <c r="N159">
        <v>2181575802.437633</v>
      </c>
      <c r="O159">
        <v>112386000</v>
      </c>
      <c r="P159">
        <v>20.160370918181815</v>
      </c>
      <c r="Q159">
        <v>21743.038830961741</v>
      </c>
      <c r="R159">
        <v>261836061.92187959</v>
      </c>
      <c r="S159">
        <v>2298.9300232149058</v>
      </c>
      <c r="T159">
        <v>21763.199201879925</v>
      </c>
      <c r="U159">
        <f>Pro_Economic_Table[[#This Row],[Total Energy(MJ)]]*AHP!$P$3/TOPSIS!$B$4</f>
        <v>7.8264886632616604E-3</v>
      </c>
      <c r="V159">
        <f>Pro_Economic_Table[[#This Row],[Total Cost(LKR Million)]]*AHP!$P$4/TOPSIS!$C$4</f>
        <v>3.0343932216974668E-2</v>
      </c>
      <c r="W159">
        <f>Pro_Economic_Table[[#This Row],[Total Carbon (Metric T)]]*AHP!$P$5/TOPSIS!$D$4</f>
        <v>3.3601089756291375E-3</v>
      </c>
      <c r="X159">
        <f>((Pro_Economic_Table[[#This Row],[Weighted Energy]]-TOPSIS!$B$5)^2+(Pro_Economic_Table[[#This Row],[Weighted Cost]]-TOPSIS!$C$5)^2+(Pro_Economic_Table[[#This Row],[Weighted Co2]]-TOPSIS!$D$5)^2)^0.5</f>
        <v>2.3522332972231133E-3</v>
      </c>
      <c r="Y159">
        <f>((Pro_Economic_Table[[#This Row],[Weighted Energy]]-TOPSIS!$B$6)^2+(Pro_Economic_Table[[#This Row],[Weighted Cost]]-TOPSIS!$C$6)^2+(Pro_Economic_Table[[#This Row],[Weighted Co2]]-TOPSIS!$D$6)^2)^0.5</f>
        <v>4.4746837226485444E-3</v>
      </c>
      <c r="Z159">
        <f>Pro_Economic_Table[[#This Row],[S- Worst-Euclidean Distance]]/(Pro_Economic_Table[[#This Row],[S+ Best-Euclidean Distance]]+Pro_Economic_Table[[#This Row],[S- Worst-Euclidean Distance]])</f>
        <v>0.65544721132887973</v>
      </c>
      <c r="AA159">
        <v>158</v>
      </c>
    </row>
    <row r="160" spans="1:27" x14ac:dyDescent="0.3">
      <c r="A160">
        <v>443</v>
      </c>
      <c r="B160" t="s">
        <v>280</v>
      </c>
      <c r="C160" t="s">
        <v>147</v>
      </c>
      <c r="D160" t="s">
        <v>151</v>
      </c>
      <c r="E160" t="s">
        <v>280</v>
      </c>
      <c r="F160" t="s">
        <v>154</v>
      </c>
      <c r="G160" t="s">
        <v>220</v>
      </c>
      <c r="H160">
        <v>415.17576225139783</v>
      </c>
      <c r="I160">
        <v>30</v>
      </c>
      <c r="J160">
        <v>1450690.9142836486</v>
      </c>
      <c r="K160">
        <v>47009.944199999998</v>
      </c>
      <c r="L160">
        <v>261124364.57105678</v>
      </c>
      <c r="M160">
        <v>6949890.0477272719</v>
      </c>
      <c r="N160">
        <v>2176036371.4254732</v>
      </c>
      <c r="O160">
        <v>117000000</v>
      </c>
      <c r="P160">
        <v>29.661177649999999</v>
      </c>
      <c r="Q160">
        <v>21687.829168540549</v>
      </c>
      <c r="R160">
        <v>261171374.51525679</v>
      </c>
      <c r="S160">
        <v>2299.9862614732001</v>
      </c>
      <c r="T160">
        <v>21717.490346190549</v>
      </c>
      <c r="U160">
        <f>Pro_Economic_Table[[#This Row],[Total Energy(MJ)]]*AHP!$P$3/TOPSIS!$B$4</f>
        <v>7.806620626695719E-3</v>
      </c>
      <c r="V160">
        <f>Pro_Economic_Table[[#This Row],[Total Cost(LKR Million)]]*AHP!$P$4/TOPSIS!$C$4</f>
        <v>3.0357873668776601E-2</v>
      </c>
      <c r="W160">
        <f>Pro_Economic_Table[[#This Row],[Total Carbon (Metric T)]]*AHP!$P$5/TOPSIS!$D$4</f>
        <v>3.3530517992074681E-3</v>
      </c>
      <c r="X160">
        <f>((Pro_Economic_Table[[#This Row],[Weighted Energy]]-TOPSIS!$B$5)^2+(Pro_Economic_Table[[#This Row],[Weighted Cost]]-TOPSIS!$C$5)^2+(Pro_Economic_Table[[#This Row],[Weighted Co2]]-TOPSIS!$D$5)^2)^0.5</f>
        <v>2.360327450016071E-3</v>
      </c>
      <c r="Y160">
        <f>((Pro_Economic_Table[[#This Row],[Weighted Energy]]-TOPSIS!$B$6)^2+(Pro_Economic_Table[[#This Row],[Weighted Cost]]-TOPSIS!$C$6)^2+(Pro_Economic_Table[[#This Row],[Weighted Co2]]-TOPSIS!$D$6)^2)^0.5</f>
        <v>4.4669074751477085E-3</v>
      </c>
      <c r="Z160">
        <f>Pro_Economic_Table[[#This Row],[S- Worst-Euclidean Distance]]/(Pro_Economic_Table[[#This Row],[S+ Best-Euclidean Distance]]+Pro_Economic_Table[[#This Row],[S- Worst-Euclidean Distance]])</f>
        <v>0.65427768695692734</v>
      </c>
      <c r="AA160">
        <v>159</v>
      </c>
    </row>
    <row r="161" spans="1:27" x14ac:dyDescent="0.3">
      <c r="A161">
        <v>331</v>
      </c>
      <c r="B161" t="s">
        <v>142</v>
      </c>
      <c r="C161" t="s">
        <v>147</v>
      </c>
      <c r="D161" t="s">
        <v>151</v>
      </c>
      <c r="E161" t="s">
        <v>152</v>
      </c>
      <c r="F161" t="s">
        <v>280</v>
      </c>
      <c r="G161" t="s">
        <v>219</v>
      </c>
      <c r="H161">
        <v>407.2382943440839</v>
      </c>
      <c r="I161">
        <v>58</v>
      </c>
      <c r="J161">
        <v>1457288.1769575693</v>
      </c>
      <c r="K161">
        <v>40091.503290909081</v>
      </c>
      <c r="L161">
        <v>262311871.85236251</v>
      </c>
      <c r="M161">
        <v>5745460.0386363622</v>
      </c>
      <c r="N161">
        <v>2185932265.4363542</v>
      </c>
      <c r="O161">
        <v>108112000</v>
      </c>
      <c r="P161">
        <v>23.473981468181812</v>
      </c>
      <c r="Q161">
        <v>21786.458245515663</v>
      </c>
      <c r="R161">
        <v>262351963.35565343</v>
      </c>
      <c r="S161">
        <v>2299.7897254749905</v>
      </c>
      <c r="T161">
        <v>21809.932226983845</v>
      </c>
      <c r="U161">
        <f>Pro_Economic_Table[[#This Row],[Total Energy(MJ)]]*AHP!$P$3/TOPSIS!$B$4</f>
        <v>7.8419093684661111E-3</v>
      </c>
      <c r="V161">
        <f>Pro_Economic_Table[[#This Row],[Total Cost(LKR Million)]]*AHP!$P$4/TOPSIS!$C$4</f>
        <v>3.035527955980084E-2</v>
      </c>
      <c r="W161">
        <f>Pro_Economic_Table[[#This Row],[Total Carbon (Metric T)]]*AHP!$P$5/TOPSIS!$D$4</f>
        <v>3.3673242777386004E-3</v>
      </c>
      <c r="X161">
        <f>((Pro_Economic_Table[[#This Row],[Weighted Energy]]-TOPSIS!$B$5)^2+(Pro_Economic_Table[[#This Row],[Weighted Cost]]-TOPSIS!$C$5)^2+(Pro_Economic_Table[[#This Row],[Weighted Co2]]-TOPSIS!$D$5)^2)^0.5</f>
        <v>2.3676634657552949E-3</v>
      </c>
      <c r="Y161">
        <f>((Pro_Economic_Table[[#This Row],[Weighted Energy]]-TOPSIS!$B$6)^2+(Pro_Economic_Table[[#This Row],[Weighted Cost]]-TOPSIS!$C$6)^2+(Pro_Economic_Table[[#This Row],[Weighted Co2]]-TOPSIS!$D$6)^2)^0.5</f>
        <v>4.4592378550537184E-3</v>
      </c>
      <c r="Z161">
        <f>Pro_Economic_Table[[#This Row],[S- Worst-Euclidean Distance]]/(Pro_Economic_Table[[#This Row],[S+ Best-Euclidean Distance]]+Pro_Economic_Table[[#This Row],[S- Worst-Euclidean Distance]])</f>
        <v>0.65318621809598421</v>
      </c>
      <c r="AA161">
        <v>160</v>
      </c>
    </row>
    <row r="162" spans="1:27" x14ac:dyDescent="0.3">
      <c r="A162">
        <v>461</v>
      </c>
      <c r="B162" t="s">
        <v>280</v>
      </c>
      <c r="C162" t="s">
        <v>147</v>
      </c>
      <c r="D162" t="s">
        <v>280</v>
      </c>
      <c r="E162" t="s">
        <v>280</v>
      </c>
      <c r="F162" t="s">
        <v>154</v>
      </c>
      <c r="G162" t="s">
        <v>220</v>
      </c>
      <c r="H162">
        <v>415.64022458980781</v>
      </c>
      <c r="I162">
        <v>30</v>
      </c>
      <c r="J162">
        <v>1451140.5138272296</v>
      </c>
      <c r="K162">
        <v>47009.944199999998</v>
      </c>
      <c r="L162">
        <v>261205292.48890135</v>
      </c>
      <c r="M162">
        <v>6954495.1227272721</v>
      </c>
      <c r="N162">
        <v>2176710770.7408447</v>
      </c>
      <c r="O162">
        <v>117000000</v>
      </c>
      <c r="P162">
        <v>29.651967499999998</v>
      </c>
      <c r="Q162">
        <v>21694.550681717083</v>
      </c>
      <c r="R162">
        <v>261252302.43310136</v>
      </c>
      <c r="S162">
        <v>2300.6652658635721</v>
      </c>
      <c r="T162">
        <v>21724.202649217084</v>
      </c>
      <c r="U162">
        <f>Pro_Economic_Table[[#This Row],[Total Energy(MJ)]]*AHP!$P$3/TOPSIS!$B$4</f>
        <v>7.8090396266871746E-3</v>
      </c>
      <c r="V162">
        <f>Pro_Economic_Table[[#This Row],[Total Cost(LKR Million)]]*AHP!$P$4/TOPSIS!$C$4</f>
        <v>3.0366835952529658E-2</v>
      </c>
      <c r="W162">
        <f>Pro_Economic_Table[[#This Row],[Total Carbon (Metric T)]]*AHP!$P$5/TOPSIS!$D$4</f>
        <v>3.3540881390138259E-3</v>
      </c>
      <c r="X162">
        <f>((Pro_Economic_Table[[#This Row],[Weighted Energy]]-TOPSIS!$B$5)^2+(Pro_Economic_Table[[#This Row],[Weighted Cost]]-TOPSIS!$C$5)^2+(Pro_Economic_Table[[#This Row],[Weighted Co2]]-TOPSIS!$D$5)^2)^0.5</f>
        <v>2.3696633697946213E-3</v>
      </c>
      <c r="Y162">
        <f>((Pro_Economic_Table[[#This Row],[Weighted Energy]]-TOPSIS!$B$6)^2+(Pro_Economic_Table[[#This Row],[Weighted Cost]]-TOPSIS!$C$6)^2+(Pro_Economic_Table[[#This Row],[Weighted Co2]]-TOPSIS!$D$6)^2)^0.5</f>
        <v>4.4575673649376625E-3</v>
      </c>
      <c r="Z162">
        <f>Pro_Economic_Table[[#This Row],[S- Worst-Euclidean Distance]]/(Pro_Economic_Table[[#This Row],[S+ Best-Euclidean Distance]]+Pro_Economic_Table[[#This Row],[S- Worst-Euclidean Distance]])</f>
        <v>0.65291002137376231</v>
      </c>
      <c r="AA162">
        <v>161</v>
      </c>
    </row>
    <row r="163" spans="1:27" x14ac:dyDescent="0.3">
      <c r="A163">
        <v>333</v>
      </c>
      <c r="B163" t="s">
        <v>142</v>
      </c>
      <c r="C163" t="s">
        <v>147</v>
      </c>
      <c r="D163" t="s">
        <v>151</v>
      </c>
      <c r="E163" t="s">
        <v>152</v>
      </c>
      <c r="F163" t="s">
        <v>280</v>
      </c>
      <c r="G163" t="s">
        <v>218</v>
      </c>
      <c r="H163">
        <v>407.2382943440839</v>
      </c>
      <c r="I163">
        <v>29</v>
      </c>
      <c r="J163">
        <v>1457288.1769575693</v>
      </c>
      <c r="K163">
        <v>40091.503290909081</v>
      </c>
      <c r="L163">
        <v>262311871.85236251</v>
      </c>
      <c r="M163">
        <v>5745460.0386363622</v>
      </c>
      <c r="N163">
        <v>2185932265.4363542</v>
      </c>
      <c r="O163">
        <v>108639800</v>
      </c>
      <c r="P163">
        <v>23.473981468181812</v>
      </c>
      <c r="Q163">
        <v>21786.458245515663</v>
      </c>
      <c r="R163">
        <v>262351963.35565343</v>
      </c>
      <c r="S163">
        <v>2300.3175254749904</v>
      </c>
      <c r="T163">
        <v>21809.932226983845</v>
      </c>
      <c r="U163">
        <f>Pro_Economic_Table[[#This Row],[Total Energy(MJ)]]*AHP!$P$3/TOPSIS!$B$4</f>
        <v>7.8419093684661111E-3</v>
      </c>
      <c r="V163">
        <f>Pro_Economic_Table[[#This Row],[Total Cost(LKR Million)]]*AHP!$P$4/TOPSIS!$C$4</f>
        <v>3.0362246073466926E-2</v>
      </c>
      <c r="W163">
        <f>Pro_Economic_Table[[#This Row],[Total Carbon (Metric T)]]*AHP!$P$5/TOPSIS!$D$4</f>
        <v>3.3673242777386004E-3</v>
      </c>
      <c r="X163">
        <f>((Pro_Economic_Table[[#This Row],[Weighted Energy]]-TOPSIS!$B$5)^2+(Pro_Economic_Table[[#This Row],[Weighted Cost]]-TOPSIS!$C$5)^2+(Pro_Economic_Table[[#This Row],[Weighted Co2]]-TOPSIS!$D$5)^2)^0.5</f>
        <v>2.3743792508020248E-3</v>
      </c>
      <c r="Y163">
        <f>((Pro_Economic_Table[[#This Row],[Weighted Energy]]-TOPSIS!$B$6)^2+(Pro_Economic_Table[[#This Row],[Weighted Cost]]-TOPSIS!$C$6)^2+(Pro_Economic_Table[[#This Row],[Weighted Co2]]-TOPSIS!$D$6)^2)^0.5</f>
        <v>4.4525173023176393E-3</v>
      </c>
      <c r="Z163">
        <f>Pro_Economic_Table[[#This Row],[S- Worst-Euclidean Distance]]/(Pro_Economic_Table[[#This Row],[S+ Best-Euclidean Distance]]+Pro_Economic_Table[[#This Row],[S- Worst-Euclidean Distance]])</f>
        <v>0.65220225144366484</v>
      </c>
      <c r="AA163">
        <v>162</v>
      </c>
    </row>
    <row r="164" spans="1:27" x14ac:dyDescent="0.3">
      <c r="A164">
        <v>349</v>
      </c>
      <c r="B164" t="s">
        <v>142</v>
      </c>
      <c r="C164" t="s">
        <v>147</v>
      </c>
      <c r="D164" t="s">
        <v>280</v>
      </c>
      <c r="E164" t="s">
        <v>152</v>
      </c>
      <c r="F164" t="s">
        <v>280</v>
      </c>
      <c r="G164" t="s">
        <v>219</v>
      </c>
      <c r="H164">
        <v>407.70275668249383</v>
      </c>
      <c r="I164">
        <v>58</v>
      </c>
      <c r="J164">
        <v>1457737.7765011506</v>
      </c>
      <c r="K164">
        <v>40091.503290909081</v>
      </c>
      <c r="L164">
        <v>262392799.77020708</v>
      </c>
      <c r="M164">
        <v>5750065.1136363624</v>
      </c>
      <c r="N164">
        <v>2186606664.7517257</v>
      </c>
      <c r="O164">
        <v>108112000</v>
      </c>
      <c r="P164">
        <v>23.46477131818181</v>
      </c>
      <c r="Q164">
        <v>21793.179758692197</v>
      </c>
      <c r="R164">
        <v>262432891.273498</v>
      </c>
      <c r="S164">
        <v>2300.4687298653621</v>
      </c>
      <c r="T164">
        <v>21816.644530010377</v>
      </c>
      <c r="U164">
        <f>Pro_Economic_Table[[#This Row],[Total Energy(MJ)]]*AHP!$P$3/TOPSIS!$B$4</f>
        <v>7.8443283684575659E-3</v>
      </c>
      <c r="V164">
        <f>Pro_Economic_Table[[#This Row],[Total Cost(LKR Million)]]*AHP!$P$4/TOPSIS!$C$4</f>
        <v>3.036424184355389E-2</v>
      </c>
      <c r="W164">
        <f>Pro_Economic_Table[[#This Row],[Total Carbon (Metric T)]]*AHP!$P$5/TOPSIS!$D$4</f>
        <v>3.3683606175449582E-3</v>
      </c>
      <c r="X164">
        <f>((Pro_Economic_Table[[#This Row],[Weighted Energy]]-TOPSIS!$B$5)^2+(Pro_Economic_Table[[#This Row],[Weighted Cost]]-TOPSIS!$C$5)^2+(Pro_Economic_Table[[#This Row],[Weighted Co2]]-TOPSIS!$D$5)^2)^0.5</f>
        <v>2.3770029265537886E-3</v>
      </c>
      <c r="Y164">
        <f>((Pro_Economic_Table[[#This Row],[Weighted Energy]]-TOPSIS!$B$6)^2+(Pro_Economic_Table[[#This Row],[Weighted Cost]]-TOPSIS!$C$6)^2+(Pro_Economic_Table[[#This Row],[Weighted Co2]]-TOPSIS!$D$6)^2)^0.5</f>
        <v>4.4498989292226484E-3</v>
      </c>
      <c r="Z164">
        <f>Pro_Economic_Table[[#This Row],[S- Worst-Euclidean Distance]]/(Pro_Economic_Table[[#This Row],[S+ Best-Euclidean Distance]]+Pro_Economic_Table[[#This Row],[S- Worst-Euclidean Distance]])</f>
        <v>0.65181820732598661</v>
      </c>
      <c r="AA164">
        <v>163</v>
      </c>
    </row>
    <row r="165" spans="1:27" x14ac:dyDescent="0.3">
      <c r="A165">
        <v>351</v>
      </c>
      <c r="B165" t="s">
        <v>142</v>
      </c>
      <c r="C165" t="s">
        <v>147</v>
      </c>
      <c r="D165" t="s">
        <v>280</v>
      </c>
      <c r="E165" t="s">
        <v>152</v>
      </c>
      <c r="F165" t="s">
        <v>280</v>
      </c>
      <c r="G165" t="s">
        <v>218</v>
      </c>
      <c r="H165">
        <v>407.70275668249383</v>
      </c>
      <c r="I165">
        <v>29</v>
      </c>
      <c r="J165">
        <v>1457737.7765011506</v>
      </c>
      <c r="K165">
        <v>40091.503290909081</v>
      </c>
      <c r="L165">
        <v>262392799.77020708</v>
      </c>
      <c r="M165">
        <v>5750065.1136363624</v>
      </c>
      <c r="N165">
        <v>2186606664.7517257</v>
      </c>
      <c r="O165">
        <v>108639800</v>
      </c>
      <c r="P165">
        <v>23.46477131818181</v>
      </c>
      <c r="Q165">
        <v>21793.179758692197</v>
      </c>
      <c r="R165">
        <v>262432891.273498</v>
      </c>
      <c r="S165">
        <v>2300.9965298653624</v>
      </c>
      <c r="T165">
        <v>21816.644530010377</v>
      </c>
      <c r="U165">
        <f>Pro_Economic_Table[[#This Row],[Total Energy(MJ)]]*AHP!$P$3/TOPSIS!$B$4</f>
        <v>7.8443283684575659E-3</v>
      </c>
      <c r="V165">
        <f>Pro_Economic_Table[[#This Row],[Total Cost(LKR Million)]]*AHP!$P$4/TOPSIS!$C$4</f>
        <v>3.037120835721999E-2</v>
      </c>
      <c r="W165">
        <f>Pro_Economic_Table[[#This Row],[Total Carbon (Metric T)]]*AHP!$P$5/TOPSIS!$D$4</f>
        <v>3.3683606175449582E-3</v>
      </c>
      <c r="X165">
        <f>((Pro_Economic_Table[[#This Row],[Weighted Energy]]-TOPSIS!$B$5)^2+(Pro_Economic_Table[[#This Row],[Weighted Cost]]-TOPSIS!$C$5)^2+(Pro_Economic_Table[[#This Row],[Weighted Co2]]-TOPSIS!$D$5)^2)^0.5</f>
        <v>2.3837185916455489E-3</v>
      </c>
      <c r="Y165">
        <f>((Pro_Economic_Table[[#This Row],[Weighted Energy]]-TOPSIS!$B$6)^2+(Pro_Economic_Table[[#This Row],[Weighted Cost]]-TOPSIS!$C$6)^2+(Pro_Economic_Table[[#This Row],[Weighted Co2]]-TOPSIS!$D$6)^2)^0.5</f>
        <v>4.4431783029195556E-3</v>
      </c>
      <c r="Z165">
        <f>Pro_Economic_Table[[#This Row],[S- Worst-Euclidean Distance]]/(Pro_Economic_Table[[#This Row],[S+ Best-Euclidean Distance]]+Pro_Economic_Table[[#This Row],[S- Worst-Euclidean Distance]])</f>
        <v>0.65083424746853458</v>
      </c>
      <c r="AA165">
        <v>164</v>
      </c>
    </row>
    <row r="166" spans="1:27" x14ac:dyDescent="0.3">
      <c r="A166">
        <v>74</v>
      </c>
      <c r="B166" t="s">
        <v>139</v>
      </c>
      <c r="C166" t="s">
        <v>280</v>
      </c>
      <c r="D166" t="s">
        <v>151</v>
      </c>
      <c r="E166" t="s">
        <v>152</v>
      </c>
      <c r="F166" t="s">
        <v>154</v>
      </c>
      <c r="G166" t="s">
        <v>220</v>
      </c>
      <c r="H166">
        <v>412.27436781112033</v>
      </c>
      <c r="I166">
        <v>30</v>
      </c>
      <c r="J166">
        <v>1453934.2687481744</v>
      </c>
      <c r="K166">
        <v>46965.629363636355</v>
      </c>
      <c r="L166">
        <v>261708168.37467137</v>
      </c>
      <c r="M166">
        <v>4963615.7022727262</v>
      </c>
      <c r="N166">
        <v>2180901403.1222615</v>
      </c>
      <c r="O166">
        <v>117000000</v>
      </c>
      <c r="P166">
        <v>20.169581068181813</v>
      </c>
      <c r="Q166">
        <v>21736.317317785204</v>
      </c>
      <c r="R166">
        <v>261755134.004035</v>
      </c>
      <c r="S166">
        <v>2302.8650188245342</v>
      </c>
      <c r="T166">
        <v>21756.486898853385</v>
      </c>
      <c r="U166">
        <f>Pro_Economic_Table[[#This Row],[Total Energy(MJ)]]*AHP!$P$3/TOPSIS!$B$4</f>
        <v>7.8240696632702039E-3</v>
      </c>
      <c r="V166">
        <f>Pro_Economic_Table[[#This Row],[Total Cost(LKR Million)]]*AHP!$P$4/TOPSIS!$C$4</f>
        <v>3.0395870831393945E-2</v>
      </c>
      <c r="W166">
        <f>Pro_Economic_Table[[#This Row],[Total Carbon (Metric T)]]*AHP!$P$5/TOPSIS!$D$4</f>
        <v>3.3590726358227792E-3</v>
      </c>
      <c r="X166">
        <f>((Pro_Economic_Table[[#This Row],[Weighted Energy]]-TOPSIS!$B$5)^2+(Pro_Economic_Table[[#This Row],[Weighted Cost]]-TOPSIS!$C$5)^2+(Pro_Economic_Table[[#This Row],[Weighted Co2]]-TOPSIS!$D$5)^2)^0.5</f>
        <v>2.401742700329011E-3</v>
      </c>
      <c r="Y166">
        <f>((Pro_Economic_Table[[#This Row],[Weighted Energy]]-TOPSIS!$B$6)^2+(Pro_Economic_Table[[#This Row],[Weighted Cost]]-TOPSIS!$C$6)^2+(Pro_Economic_Table[[#This Row],[Weighted Co2]]-TOPSIS!$D$6)^2)^0.5</f>
        <v>4.42534772695351E-3</v>
      </c>
      <c r="Z166">
        <f>Pro_Economic_Table[[#This Row],[S- Worst-Euclidean Distance]]/(Pro_Economic_Table[[#This Row],[S+ Best-Euclidean Distance]]+Pro_Economic_Table[[#This Row],[S- Worst-Euclidean Distance]])</f>
        <v>0.64820405912141854</v>
      </c>
      <c r="AA166">
        <v>165</v>
      </c>
    </row>
    <row r="167" spans="1:27" x14ac:dyDescent="0.3">
      <c r="A167">
        <v>92</v>
      </c>
      <c r="B167" t="s">
        <v>139</v>
      </c>
      <c r="C167" t="s">
        <v>280</v>
      </c>
      <c r="D167" t="s">
        <v>280</v>
      </c>
      <c r="E167" t="s">
        <v>152</v>
      </c>
      <c r="F167" t="s">
        <v>154</v>
      </c>
      <c r="G167" t="s">
        <v>220</v>
      </c>
      <c r="H167">
        <v>412.73883014953032</v>
      </c>
      <c r="I167">
        <v>30</v>
      </c>
      <c r="J167">
        <v>1454383.8682917552</v>
      </c>
      <c r="K167">
        <v>46965.629363636355</v>
      </c>
      <c r="L167">
        <v>261789096.29251596</v>
      </c>
      <c r="M167">
        <v>4968220.7772727264</v>
      </c>
      <c r="N167">
        <v>2181575802.437633</v>
      </c>
      <c r="O167">
        <v>117000000</v>
      </c>
      <c r="P167">
        <v>20.160370918181815</v>
      </c>
      <c r="Q167">
        <v>21743.038830961741</v>
      </c>
      <c r="R167">
        <v>261836061.92187959</v>
      </c>
      <c r="S167">
        <v>2303.5440232149058</v>
      </c>
      <c r="T167">
        <v>21763.199201879925</v>
      </c>
      <c r="U167">
        <f>Pro_Economic_Table[[#This Row],[Total Energy(MJ)]]*AHP!$P$3/TOPSIS!$B$4</f>
        <v>7.8264886632616604E-3</v>
      </c>
      <c r="V167">
        <f>Pro_Economic_Table[[#This Row],[Total Cost(LKR Million)]]*AHP!$P$4/TOPSIS!$C$4</f>
        <v>3.0404833115146999E-2</v>
      </c>
      <c r="W167">
        <f>Pro_Economic_Table[[#This Row],[Total Carbon (Metric T)]]*AHP!$P$5/TOPSIS!$D$4</f>
        <v>3.3601089756291375E-3</v>
      </c>
      <c r="X167">
        <f>((Pro_Economic_Table[[#This Row],[Weighted Energy]]-TOPSIS!$B$5)^2+(Pro_Economic_Table[[#This Row],[Weighted Cost]]-TOPSIS!$C$5)^2+(Pro_Economic_Table[[#This Row],[Weighted Co2]]-TOPSIS!$D$5)^2)^0.5</f>
        <v>2.4110795909386804E-3</v>
      </c>
      <c r="Y167">
        <f>((Pro_Economic_Table[[#This Row],[Weighted Energy]]-TOPSIS!$B$6)^2+(Pro_Economic_Table[[#This Row],[Weighted Cost]]-TOPSIS!$C$6)^2+(Pro_Economic_Table[[#This Row],[Weighted Co2]]-TOPSIS!$D$6)^2)^0.5</f>
        <v>4.4160078018828019E-3</v>
      </c>
      <c r="Z167">
        <f>Pro_Economic_Table[[#This Row],[S- Worst-Euclidean Distance]]/(Pro_Economic_Table[[#This Row],[S+ Best-Euclidean Distance]]+Pro_Economic_Table[[#This Row],[S- Worst-Euclidean Distance]])</f>
        <v>0.64683627845838432</v>
      </c>
      <c r="AA167">
        <v>166</v>
      </c>
    </row>
    <row r="168" spans="1:27" x14ac:dyDescent="0.3">
      <c r="A168">
        <v>332</v>
      </c>
      <c r="B168" t="s">
        <v>142</v>
      </c>
      <c r="C168" t="s">
        <v>147</v>
      </c>
      <c r="D168" t="s">
        <v>151</v>
      </c>
      <c r="E168" t="s">
        <v>152</v>
      </c>
      <c r="F168" t="s">
        <v>280</v>
      </c>
      <c r="G168" t="s">
        <v>220</v>
      </c>
      <c r="H168">
        <v>407.2382943440839</v>
      </c>
      <c r="I168">
        <v>29</v>
      </c>
      <c r="J168">
        <v>1457288.1769575693</v>
      </c>
      <c r="K168">
        <v>40091.503290909081</v>
      </c>
      <c r="L168">
        <v>262311871.85236251</v>
      </c>
      <c r="M168">
        <v>5745460.0386363622</v>
      </c>
      <c r="N168">
        <v>2185932265.4363542</v>
      </c>
      <c r="O168">
        <v>113100000</v>
      </c>
      <c r="P168">
        <v>23.473981468181812</v>
      </c>
      <c r="Q168">
        <v>21786.458245515663</v>
      </c>
      <c r="R168">
        <v>262351963.35565343</v>
      </c>
      <c r="S168">
        <v>2304.7777254749903</v>
      </c>
      <c r="T168">
        <v>21809.932226983845</v>
      </c>
      <c r="U168">
        <f>Pro_Economic_Table[[#This Row],[Total Energy(MJ)]]*AHP!$P$3/TOPSIS!$B$4</f>
        <v>7.8419093684661111E-3</v>
      </c>
      <c r="V168">
        <f>Pro_Economic_Table[[#This Row],[Total Cost(LKR Million)]]*AHP!$P$4/TOPSIS!$C$4</f>
        <v>3.0421116941700181E-2</v>
      </c>
      <c r="W168">
        <f>Pro_Economic_Table[[#This Row],[Total Carbon (Metric T)]]*AHP!$P$5/TOPSIS!$D$4</f>
        <v>3.3673242777386004E-3</v>
      </c>
      <c r="X168">
        <f>((Pro_Economic_Table[[#This Row],[Weighted Energy]]-TOPSIS!$B$5)^2+(Pro_Economic_Table[[#This Row],[Weighted Cost]]-TOPSIS!$C$5)^2+(Pro_Economic_Table[[#This Row],[Weighted Co2]]-TOPSIS!$D$5)^2)^0.5</f>
        <v>2.4311876702369823E-3</v>
      </c>
      <c r="Y168">
        <f>((Pro_Economic_Table[[#This Row],[Weighted Energy]]-TOPSIS!$B$6)^2+(Pro_Economic_Table[[#This Row],[Weighted Cost]]-TOPSIS!$C$6)^2+(Pro_Economic_Table[[#This Row],[Weighted Co2]]-TOPSIS!$D$6)^2)^0.5</f>
        <v>4.3957555204249569E-3</v>
      </c>
      <c r="Z168">
        <f>Pro_Economic_Table[[#This Row],[S- Worst-Euclidean Distance]]/(Pro_Economic_Table[[#This Row],[S+ Best-Euclidean Distance]]+Pro_Economic_Table[[#This Row],[S- Worst-Euclidean Distance]])</f>
        <v>0.64388341863421084</v>
      </c>
      <c r="AA168">
        <v>167</v>
      </c>
    </row>
    <row r="169" spans="1:27" x14ac:dyDescent="0.3">
      <c r="A169">
        <v>350</v>
      </c>
      <c r="B169" t="s">
        <v>142</v>
      </c>
      <c r="C169" t="s">
        <v>147</v>
      </c>
      <c r="D169" t="s">
        <v>280</v>
      </c>
      <c r="E169" t="s">
        <v>152</v>
      </c>
      <c r="F169" t="s">
        <v>280</v>
      </c>
      <c r="G169" t="s">
        <v>220</v>
      </c>
      <c r="H169">
        <v>407.70275668249383</v>
      </c>
      <c r="I169">
        <v>29</v>
      </c>
      <c r="J169">
        <v>1457737.7765011506</v>
      </c>
      <c r="K169">
        <v>40091.503290909081</v>
      </c>
      <c r="L169">
        <v>262392799.77020708</v>
      </c>
      <c r="M169">
        <v>5750065.1136363624</v>
      </c>
      <c r="N169">
        <v>2186606664.7517257</v>
      </c>
      <c r="O169">
        <v>113100000</v>
      </c>
      <c r="P169">
        <v>23.46477131818181</v>
      </c>
      <c r="Q169">
        <v>21793.179758692197</v>
      </c>
      <c r="R169">
        <v>262432891.273498</v>
      </c>
      <c r="S169">
        <v>2305.4567298653624</v>
      </c>
      <c r="T169">
        <v>21816.644530010377</v>
      </c>
      <c r="U169">
        <f>Pro_Economic_Table[[#This Row],[Total Energy(MJ)]]*AHP!$P$3/TOPSIS!$B$4</f>
        <v>7.8443283684575659E-3</v>
      </c>
      <c r="V169">
        <f>Pro_Economic_Table[[#This Row],[Total Cost(LKR Million)]]*AHP!$P$4/TOPSIS!$C$4</f>
        <v>3.0430079225453242E-2</v>
      </c>
      <c r="W169">
        <f>Pro_Economic_Table[[#This Row],[Total Carbon (Metric T)]]*AHP!$P$5/TOPSIS!$D$4</f>
        <v>3.3683606175449582E-3</v>
      </c>
      <c r="X169">
        <f>((Pro_Economic_Table[[#This Row],[Weighted Energy]]-TOPSIS!$B$5)^2+(Pro_Economic_Table[[#This Row],[Weighted Cost]]-TOPSIS!$C$5)^2+(Pro_Economic_Table[[#This Row],[Weighted Co2]]-TOPSIS!$D$5)^2)^0.5</f>
        <v>2.440525808157241E-3</v>
      </c>
      <c r="Y169">
        <f>((Pro_Economic_Table[[#This Row],[Weighted Energy]]-TOPSIS!$B$6)^2+(Pro_Economic_Table[[#This Row],[Weighted Cost]]-TOPSIS!$C$6)^2+(Pro_Economic_Table[[#This Row],[Weighted Co2]]-TOPSIS!$D$6)^2)^0.5</f>
        <v>4.3864159554578798E-3</v>
      </c>
      <c r="Z169">
        <f>Pro_Economic_Table[[#This Row],[S- Worst-Euclidean Distance]]/(Pro_Economic_Table[[#This Row],[S+ Best-Euclidean Distance]]+Pro_Economic_Table[[#This Row],[S- Worst-Euclidean Distance]])</f>
        <v>0.64251550801791357</v>
      </c>
      <c r="AA169">
        <v>168</v>
      </c>
    </row>
    <row r="170" spans="1:27" x14ac:dyDescent="0.3">
      <c r="A170">
        <v>448</v>
      </c>
      <c r="B170" t="s">
        <v>280</v>
      </c>
      <c r="C170" t="s">
        <v>147</v>
      </c>
      <c r="D170" t="s">
        <v>151</v>
      </c>
      <c r="E170" t="s">
        <v>280</v>
      </c>
      <c r="F170" t="s">
        <v>280</v>
      </c>
      <c r="G170" t="s">
        <v>219</v>
      </c>
      <c r="H170">
        <v>417.77385144706687</v>
      </c>
      <c r="I170">
        <v>60</v>
      </c>
      <c r="J170">
        <v>1458521.2541212565</v>
      </c>
      <c r="K170">
        <v>49193.356927272718</v>
      </c>
      <c r="L170">
        <v>262533825.74182618</v>
      </c>
      <c r="M170">
        <v>6938972.9840909084</v>
      </c>
      <c r="N170">
        <v>2187781881.1818848</v>
      </c>
      <c r="O170">
        <v>111840000</v>
      </c>
      <c r="P170">
        <v>29.661177649999999</v>
      </c>
      <c r="Q170">
        <v>21804.892749112783</v>
      </c>
      <c r="R170">
        <v>262583019.09875345</v>
      </c>
      <c r="S170">
        <v>2306.5608541659758</v>
      </c>
      <c r="T170">
        <v>21834.553926762783</v>
      </c>
      <c r="U170">
        <f>Pro_Economic_Table[[#This Row],[Total Energy(MJ)]]*AHP!$P$3/TOPSIS!$B$4</f>
        <v>7.8488158088573998E-3</v>
      </c>
      <c r="V170">
        <f>Pro_Economic_Table[[#This Row],[Total Cost(LKR Million)]]*AHP!$P$4/TOPSIS!$C$4</f>
        <v>3.0444652732518961E-2</v>
      </c>
      <c r="W170">
        <f>Pro_Economic_Table[[#This Row],[Total Carbon (Metric T)]]*AHP!$P$5/TOPSIS!$D$4</f>
        <v>3.3711257222622214E-3</v>
      </c>
      <c r="X170">
        <f>((Pro_Economic_Table[[#This Row],[Weighted Energy]]-TOPSIS!$B$5)^2+(Pro_Economic_Table[[#This Row],[Weighted Cost]]-TOPSIS!$C$5)^2+(Pro_Economic_Table[[#This Row],[Weighted Co2]]-TOPSIS!$D$5)^2)^0.5</f>
        <v>2.4559534459322415E-3</v>
      </c>
      <c r="Y170">
        <f>((Pro_Economic_Table[[#This Row],[Weighted Energy]]-TOPSIS!$B$6)^2+(Pro_Economic_Table[[#This Row],[Weighted Cost]]-TOPSIS!$C$6)^2+(Pro_Economic_Table[[#This Row],[Weighted Co2]]-TOPSIS!$D$6)^2)^0.5</f>
        <v>4.3709795149503286E-3</v>
      </c>
      <c r="Z170">
        <f>Pro_Economic_Table[[#This Row],[S- Worst-Euclidean Distance]]/(Pro_Economic_Table[[#This Row],[S+ Best-Euclidean Distance]]+Pro_Economic_Table[[#This Row],[S- Worst-Euclidean Distance]])</f>
        <v>0.64025522734666762</v>
      </c>
      <c r="AA170">
        <v>169</v>
      </c>
    </row>
    <row r="171" spans="1:27" x14ac:dyDescent="0.3">
      <c r="A171">
        <v>184</v>
      </c>
      <c r="B171" t="s">
        <v>140</v>
      </c>
      <c r="C171" t="s">
        <v>280</v>
      </c>
      <c r="D171" t="s">
        <v>151</v>
      </c>
      <c r="E171" t="s">
        <v>152</v>
      </c>
      <c r="F171" t="s">
        <v>155</v>
      </c>
      <c r="G171" t="s">
        <v>219</v>
      </c>
      <c r="H171">
        <v>413.16824234067809</v>
      </c>
      <c r="I171">
        <v>59</v>
      </c>
      <c r="J171">
        <v>1460734.7968642125</v>
      </c>
      <c r="K171">
        <v>44153.989136363627</v>
      </c>
      <c r="L171">
        <v>262932263.43555826</v>
      </c>
      <c r="M171">
        <v>5353950.3613636354</v>
      </c>
      <c r="N171">
        <v>2191102195.2963185</v>
      </c>
      <c r="O171">
        <v>109976000</v>
      </c>
      <c r="P171">
        <v>20.259696477272726</v>
      </c>
      <c r="Q171">
        <v>21837.985213119977</v>
      </c>
      <c r="R171">
        <v>262976417.42469463</v>
      </c>
      <c r="S171">
        <v>2306.4321456576818</v>
      </c>
      <c r="T171">
        <v>21858.244909597248</v>
      </c>
      <c r="U171">
        <f>Pro_Economic_Table[[#This Row],[Total Energy(MJ)]]*AHP!$P$3/TOPSIS!$B$4</f>
        <v>7.8605747984920801E-3</v>
      </c>
      <c r="V171">
        <f>Pro_Economic_Table[[#This Row],[Total Cost(LKR Million)]]*AHP!$P$4/TOPSIS!$C$4</f>
        <v>3.0442953889051792E-2</v>
      </c>
      <c r="W171">
        <f>Pro_Economic_Table[[#This Row],[Total Carbon (Metric T)]]*AHP!$P$5/TOPSIS!$D$4</f>
        <v>3.3747834696055755E-3</v>
      </c>
      <c r="X171">
        <f>((Pro_Economic_Table[[#This Row],[Weighted Energy]]-TOPSIS!$B$5)^2+(Pro_Economic_Table[[#This Row],[Weighted Cost]]-TOPSIS!$C$5)^2+(Pro_Economic_Table[[#This Row],[Weighted Co2]]-TOPSIS!$D$5)^2)^0.5</f>
        <v>2.4575264958618965E-3</v>
      </c>
      <c r="Y171">
        <f>((Pro_Economic_Table[[#This Row],[Weighted Energy]]-TOPSIS!$B$6)^2+(Pro_Economic_Table[[#This Row],[Weighted Cost]]-TOPSIS!$C$6)^2+(Pro_Economic_Table[[#This Row],[Weighted Co2]]-TOPSIS!$D$6)^2)^0.5</f>
        <v>4.3693675359334607E-3</v>
      </c>
      <c r="Z171">
        <f>Pro_Economic_Table[[#This Row],[S- Worst-Euclidean Distance]]/(Pro_Economic_Table[[#This Row],[S+ Best-Euclidean Distance]]+Pro_Economic_Table[[#This Row],[S- Worst-Euclidean Distance]])</f>
        <v>0.64002275640777617</v>
      </c>
      <c r="AA171">
        <v>170</v>
      </c>
    </row>
    <row r="172" spans="1:27" x14ac:dyDescent="0.3">
      <c r="A172">
        <v>450</v>
      </c>
      <c r="B172" t="s">
        <v>280</v>
      </c>
      <c r="C172" t="s">
        <v>147</v>
      </c>
      <c r="D172" t="s">
        <v>151</v>
      </c>
      <c r="E172" t="s">
        <v>280</v>
      </c>
      <c r="F172" t="s">
        <v>280</v>
      </c>
      <c r="G172" t="s">
        <v>218</v>
      </c>
      <c r="H172">
        <v>417.77385144706687</v>
      </c>
      <c r="I172">
        <v>30</v>
      </c>
      <c r="J172">
        <v>1458521.2541212565</v>
      </c>
      <c r="K172">
        <v>49193.356927272718</v>
      </c>
      <c r="L172">
        <v>262533825.74182618</v>
      </c>
      <c r="M172">
        <v>6938972.9840909084</v>
      </c>
      <c r="N172">
        <v>2187781881.1818848</v>
      </c>
      <c r="O172">
        <v>112386000</v>
      </c>
      <c r="P172">
        <v>29.661177649999999</v>
      </c>
      <c r="Q172">
        <v>21804.892749112783</v>
      </c>
      <c r="R172">
        <v>262583019.09875345</v>
      </c>
      <c r="S172">
        <v>2307.1068541659756</v>
      </c>
      <c r="T172">
        <v>21834.553926762783</v>
      </c>
      <c r="U172">
        <f>Pro_Economic_Table[[#This Row],[Total Energy(MJ)]]*AHP!$P$3/TOPSIS!$B$4</f>
        <v>7.8488158088573998E-3</v>
      </c>
      <c r="V172">
        <f>Pro_Economic_Table[[#This Row],[Total Cost(LKR Million)]]*AHP!$P$4/TOPSIS!$C$4</f>
        <v>3.0451859470794231E-2</v>
      </c>
      <c r="W172">
        <f>Pro_Economic_Table[[#This Row],[Total Carbon (Metric T)]]*AHP!$P$5/TOPSIS!$D$4</f>
        <v>3.3711257222622214E-3</v>
      </c>
      <c r="X172">
        <f>((Pro_Economic_Table[[#This Row],[Weighted Energy]]-TOPSIS!$B$5)^2+(Pro_Economic_Table[[#This Row],[Weighted Cost]]-TOPSIS!$C$5)^2+(Pro_Economic_Table[[#This Row],[Weighted Co2]]-TOPSIS!$D$5)^2)^0.5</f>
        <v>2.4629133021799999E-3</v>
      </c>
      <c r="Y172">
        <f>((Pro_Economic_Table[[#This Row],[Weighted Energy]]-TOPSIS!$B$6)^2+(Pro_Economic_Table[[#This Row],[Weighted Cost]]-TOPSIS!$C$6)^2+(Pro_Economic_Table[[#This Row],[Weighted Co2]]-TOPSIS!$D$6)^2)^0.5</f>
        <v>4.364034219656871E-3</v>
      </c>
      <c r="Z172">
        <f>Pro_Economic_Table[[#This Row],[S- Worst-Euclidean Distance]]/(Pro_Economic_Table[[#This Row],[S+ Best-Euclidean Distance]]+Pro_Economic_Table[[#This Row],[S- Worst-Euclidean Distance]])</f>
        <v>0.63923652638283002</v>
      </c>
      <c r="AA172">
        <v>171</v>
      </c>
    </row>
    <row r="173" spans="1:27" x14ac:dyDescent="0.3">
      <c r="A173">
        <v>466</v>
      </c>
      <c r="B173" t="s">
        <v>280</v>
      </c>
      <c r="C173" t="s">
        <v>147</v>
      </c>
      <c r="D173" t="s">
        <v>280</v>
      </c>
      <c r="E173" t="s">
        <v>280</v>
      </c>
      <c r="F173" t="s">
        <v>280</v>
      </c>
      <c r="G173" t="s">
        <v>219</v>
      </c>
      <c r="H173">
        <v>418.23831378547686</v>
      </c>
      <c r="I173">
        <v>60</v>
      </c>
      <c r="J173">
        <v>1458970.8536648373</v>
      </c>
      <c r="K173">
        <v>49193.356927272718</v>
      </c>
      <c r="L173">
        <v>262614753.65967071</v>
      </c>
      <c r="M173">
        <v>6943578.0590909086</v>
      </c>
      <c r="N173">
        <v>2188456280.4972558</v>
      </c>
      <c r="O173">
        <v>111840000</v>
      </c>
      <c r="P173">
        <v>29.651967499999998</v>
      </c>
      <c r="Q173">
        <v>21811.614262289317</v>
      </c>
      <c r="R173">
        <v>262663947.01659799</v>
      </c>
      <c r="S173">
        <v>2307.2398585563469</v>
      </c>
      <c r="T173">
        <v>21841.266229789318</v>
      </c>
      <c r="U173">
        <f>Pro_Economic_Table[[#This Row],[Total Energy(MJ)]]*AHP!$P$3/TOPSIS!$B$4</f>
        <v>7.8512348088488563E-3</v>
      </c>
      <c r="V173">
        <f>Pro_Economic_Table[[#This Row],[Total Cost(LKR Million)]]*AHP!$P$4/TOPSIS!$C$4</f>
        <v>3.0453615016272008E-2</v>
      </c>
      <c r="W173">
        <f>Pro_Economic_Table[[#This Row],[Total Carbon (Metric T)]]*AHP!$P$5/TOPSIS!$D$4</f>
        <v>3.3721620620685792E-3</v>
      </c>
      <c r="X173">
        <f>((Pro_Economic_Table[[#This Row],[Weighted Energy]]-TOPSIS!$B$5)^2+(Pro_Economic_Table[[#This Row],[Weighted Cost]]-TOPSIS!$C$5)^2+(Pro_Economic_Table[[#This Row],[Weighted Co2]]-TOPSIS!$D$5)^2)^0.5</f>
        <v>2.4652917114130765E-3</v>
      </c>
      <c r="Y173">
        <f>((Pro_Economic_Table[[#This Row],[Weighted Energy]]-TOPSIS!$B$6)^2+(Pro_Economic_Table[[#This Row],[Weighted Cost]]-TOPSIS!$C$6)^2+(Pro_Economic_Table[[#This Row],[Weighted Co2]]-TOPSIS!$D$6)^2)^0.5</f>
        <v>4.3616399920753312E-3</v>
      </c>
      <c r="Z173">
        <f>Pro_Economic_Table[[#This Row],[S- Worst-Euclidean Distance]]/(Pro_Economic_Table[[#This Row],[S+ Best-Euclidean Distance]]+Pro_Economic_Table[[#This Row],[S- Worst-Euclidean Distance]])</f>
        <v>0.63888730421114825</v>
      </c>
      <c r="AA173">
        <v>172</v>
      </c>
    </row>
    <row r="174" spans="1:27" x14ac:dyDescent="0.3">
      <c r="A174">
        <v>202</v>
      </c>
      <c r="B174" t="s">
        <v>140</v>
      </c>
      <c r="C174" t="s">
        <v>280</v>
      </c>
      <c r="D174" t="s">
        <v>280</v>
      </c>
      <c r="E174" t="s">
        <v>152</v>
      </c>
      <c r="F174" t="s">
        <v>155</v>
      </c>
      <c r="G174" t="s">
        <v>219</v>
      </c>
      <c r="H174">
        <v>413.63270467908808</v>
      </c>
      <c r="I174">
        <v>59</v>
      </c>
      <c r="J174">
        <v>1461184.3964077935</v>
      </c>
      <c r="K174">
        <v>44153.989136363627</v>
      </c>
      <c r="L174">
        <v>263013191.35340282</v>
      </c>
      <c r="M174">
        <v>5358555.4363636356</v>
      </c>
      <c r="N174">
        <v>2191776594.61169</v>
      </c>
      <c r="O174">
        <v>109976000</v>
      </c>
      <c r="P174">
        <v>20.250486327272728</v>
      </c>
      <c r="Q174">
        <v>21844.70672629651</v>
      </c>
      <c r="R174">
        <v>263057345.34253919</v>
      </c>
      <c r="S174">
        <v>2307.1111500480538</v>
      </c>
      <c r="T174">
        <v>21864.957212623784</v>
      </c>
      <c r="U174">
        <f>Pro_Economic_Table[[#This Row],[Total Energy(MJ)]]*AHP!$P$3/TOPSIS!$B$4</f>
        <v>7.8629937984835366E-3</v>
      </c>
      <c r="V174">
        <f>Pro_Economic_Table[[#This Row],[Total Cost(LKR Million)]]*AHP!$P$4/TOPSIS!$C$4</f>
        <v>3.0451916172804849E-2</v>
      </c>
      <c r="W174">
        <f>Pro_Economic_Table[[#This Row],[Total Carbon (Metric T)]]*AHP!$P$5/TOPSIS!$D$4</f>
        <v>3.3758198094119333E-3</v>
      </c>
      <c r="X174">
        <f>((Pro_Economic_Table[[#This Row],[Weighted Energy]]-TOPSIS!$B$5)^2+(Pro_Economic_Table[[#This Row],[Weighted Cost]]-TOPSIS!$C$5)^2+(Pro_Economic_Table[[#This Row],[Weighted Co2]]-TOPSIS!$D$5)^2)^0.5</f>
        <v>2.4668657020467197E-3</v>
      </c>
      <c r="Y174">
        <f>((Pro_Economic_Table[[#This Row],[Weighted Energy]]-TOPSIS!$B$6)^2+(Pro_Economic_Table[[#This Row],[Weighted Cost]]-TOPSIS!$C$6)^2+(Pro_Economic_Table[[#This Row],[Weighted Co2]]-TOPSIS!$D$6)^2)^0.5</f>
        <v>4.3600284614575893E-3</v>
      </c>
      <c r="Z174">
        <f>Pro_Economic_Table[[#This Row],[S- Worst-Euclidean Distance]]/(Pro_Economic_Table[[#This Row],[S+ Best-Euclidean Distance]]+Pro_Economic_Table[[#This Row],[S- Worst-Euclidean Distance]])</f>
        <v>0.63865476116002151</v>
      </c>
      <c r="AA174">
        <v>173</v>
      </c>
    </row>
    <row r="175" spans="1:27" x14ac:dyDescent="0.3">
      <c r="A175">
        <v>468</v>
      </c>
      <c r="B175" t="s">
        <v>280</v>
      </c>
      <c r="C175" t="s">
        <v>147</v>
      </c>
      <c r="D175" t="s">
        <v>280</v>
      </c>
      <c r="E175" t="s">
        <v>280</v>
      </c>
      <c r="F175" t="s">
        <v>280</v>
      </c>
      <c r="G175" t="s">
        <v>218</v>
      </c>
      <c r="H175">
        <v>418.23831378547686</v>
      </c>
      <c r="I175">
        <v>30</v>
      </c>
      <c r="J175">
        <v>1458970.8536648373</v>
      </c>
      <c r="K175">
        <v>49193.356927272718</v>
      </c>
      <c r="L175">
        <v>262614753.65967071</v>
      </c>
      <c r="M175">
        <v>6943578.0590909086</v>
      </c>
      <c r="N175">
        <v>2188456280.4972558</v>
      </c>
      <c r="O175">
        <v>112386000</v>
      </c>
      <c r="P175">
        <v>29.651967499999998</v>
      </c>
      <c r="Q175">
        <v>21811.614262289317</v>
      </c>
      <c r="R175">
        <v>262663947.01659799</v>
      </c>
      <c r="S175">
        <v>2307.7858585563467</v>
      </c>
      <c r="T175">
        <v>21841.266229789318</v>
      </c>
      <c r="U175">
        <f>Pro_Economic_Table[[#This Row],[Total Energy(MJ)]]*AHP!$P$3/TOPSIS!$B$4</f>
        <v>7.8512348088488563E-3</v>
      </c>
      <c r="V175">
        <f>Pro_Economic_Table[[#This Row],[Total Cost(LKR Million)]]*AHP!$P$4/TOPSIS!$C$4</f>
        <v>3.0460821754547278E-2</v>
      </c>
      <c r="W175">
        <f>Pro_Economic_Table[[#This Row],[Total Carbon (Metric T)]]*AHP!$P$5/TOPSIS!$D$4</f>
        <v>3.3721620620685792E-3</v>
      </c>
      <c r="X175">
        <f>((Pro_Economic_Table[[#This Row],[Weighted Energy]]-TOPSIS!$B$5)^2+(Pro_Economic_Table[[#This Row],[Weighted Cost]]-TOPSIS!$C$5)^2+(Pro_Economic_Table[[#This Row],[Weighted Co2]]-TOPSIS!$D$5)^2)^0.5</f>
        <v>2.4722514041855595E-3</v>
      </c>
      <c r="Y175">
        <f>((Pro_Economic_Table[[#This Row],[Weighted Energy]]-TOPSIS!$B$6)^2+(Pro_Economic_Table[[#This Row],[Weighted Cost]]-TOPSIS!$C$6)^2+(Pro_Economic_Table[[#This Row],[Weighted Co2]]-TOPSIS!$D$6)^2)^0.5</f>
        <v>4.3546946331928212E-3</v>
      </c>
      <c r="Z175">
        <f>Pro_Economic_Table[[#This Row],[S- Worst-Euclidean Distance]]/(Pro_Economic_Table[[#This Row],[S+ Best-Euclidean Distance]]+Pro_Economic_Table[[#This Row],[S- Worst-Euclidean Distance]])</f>
        <v>0.63786861787837867</v>
      </c>
      <c r="AA175">
        <v>174</v>
      </c>
    </row>
    <row r="176" spans="1:27" x14ac:dyDescent="0.3">
      <c r="A176">
        <v>79</v>
      </c>
      <c r="B176" t="s">
        <v>139</v>
      </c>
      <c r="C176" t="s">
        <v>280</v>
      </c>
      <c r="D176" t="s">
        <v>151</v>
      </c>
      <c r="E176" t="s">
        <v>152</v>
      </c>
      <c r="F176" t="s">
        <v>280</v>
      </c>
      <c r="G176" t="s">
        <v>219</v>
      </c>
      <c r="H176">
        <v>414.87245700678938</v>
      </c>
      <c r="I176">
        <v>59</v>
      </c>
      <c r="J176">
        <v>1461764.6085857823</v>
      </c>
      <c r="K176">
        <v>49149.042090909075</v>
      </c>
      <c r="L176">
        <v>263117629.54544082</v>
      </c>
      <c r="M176">
        <v>4952698.6386363627</v>
      </c>
      <c r="N176">
        <v>2192646912.8786736</v>
      </c>
      <c r="O176">
        <v>109976000</v>
      </c>
      <c r="P176">
        <v>20.169581068181813</v>
      </c>
      <c r="Q176">
        <v>21853.380898357442</v>
      </c>
      <c r="R176">
        <v>263166778.58753175</v>
      </c>
      <c r="S176">
        <v>2307.5756115173103</v>
      </c>
      <c r="T176">
        <v>21873.550479425623</v>
      </c>
      <c r="U176">
        <f>Pro_Economic_Table[[#This Row],[Total Energy(MJ)]]*AHP!$P$3/TOPSIS!$B$4</f>
        <v>7.866264845431889E-3</v>
      </c>
      <c r="V176">
        <f>Pro_Economic_Table[[#This Row],[Total Cost(LKR Million)]]*AHP!$P$4/TOPSIS!$C$4</f>
        <v>3.045804667142734E-2</v>
      </c>
      <c r="W176">
        <f>Pro_Economic_Table[[#This Row],[Total Carbon (Metric T)]]*AHP!$P$5/TOPSIS!$D$4</f>
        <v>3.3771465588775334E-3</v>
      </c>
      <c r="X176">
        <f>((Pro_Economic_Table[[#This Row],[Weighted Energy]]-TOPSIS!$B$5)^2+(Pro_Economic_Table[[#This Row],[Weighted Cost]]-TOPSIS!$C$5)^2+(Pro_Economic_Table[[#This Row],[Weighted Co2]]-TOPSIS!$D$5)^2)^0.5</f>
        <v>2.4737124491505426E-3</v>
      </c>
      <c r="Y176">
        <f>((Pro_Economic_Table[[#This Row],[Weighted Energy]]-TOPSIS!$B$6)^2+(Pro_Economic_Table[[#This Row],[Weighted Cost]]-TOPSIS!$C$6)^2+(Pro_Economic_Table[[#This Row],[Weighted Co2]]-TOPSIS!$D$6)^2)^0.5</f>
        <v>4.3531842304567149E-3</v>
      </c>
      <c r="Z176">
        <f>Pro_Economic_Table[[#This Row],[S- Worst-Euclidean Distance]]/(Pro_Economic_Table[[#This Row],[S+ Best-Euclidean Distance]]+Pro_Economic_Table[[#This Row],[S- Worst-Euclidean Distance]])</f>
        <v>0.63765198665744971</v>
      </c>
      <c r="AA176">
        <v>175</v>
      </c>
    </row>
    <row r="177" spans="1:27" x14ac:dyDescent="0.3">
      <c r="A177">
        <v>337</v>
      </c>
      <c r="B177" t="s">
        <v>142</v>
      </c>
      <c r="C177" t="s">
        <v>147</v>
      </c>
      <c r="D177" t="s">
        <v>151</v>
      </c>
      <c r="E177" t="s">
        <v>280</v>
      </c>
      <c r="F177" t="s">
        <v>155</v>
      </c>
      <c r="G177" t="s">
        <v>219</v>
      </c>
      <c r="H177">
        <v>421.35373338361154</v>
      </c>
      <c r="I177">
        <v>60</v>
      </c>
      <c r="J177">
        <v>1459620.0480349534</v>
      </c>
      <c r="K177">
        <v>49643.933972727267</v>
      </c>
      <c r="L177">
        <v>262731608.64629164</v>
      </c>
      <c r="M177">
        <v>6940878.5068181809</v>
      </c>
      <c r="N177">
        <v>2189430072.0524302</v>
      </c>
      <c r="O177">
        <v>111840000</v>
      </c>
      <c r="P177">
        <v>29.751293059090905</v>
      </c>
      <c r="Q177">
        <v>21821.319718122551</v>
      </c>
      <c r="R177">
        <v>262781252.58026436</v>
      </c>
      <c r="S177">
        <v>2308.2109505592484</v>
      </c>
      <c r="T177">
        <v>21851.071011181641</v>
      </c>
      <c r="U177">
        <f>Pro_Economic_Table[[#This Row],[Total Energy(MJ)]]*AHP!$P$3/TOPSIS!$B$4</f>
        <v>7.8547411656792847E-3</v>
      </c>
      <c r="V177">
        <f>Pro_Economic_Table[[#This Row],[Total Cost(LKR Million)]]*AHP!$P$4/TOPSIS!$C$4</f>
        <v>3.0466432609506659E-2</v>
      </c>
      <c r="W177">
        <f>Pro_Economic_Table[[#This Row],[Total Carbon (Metric T)]]*AHP!$P$5/TOPSIS!$D$4</f>
        <v>3.3736758622068225E-3</v>
      </c>
      <c r="X177">
        <f>((Pro_Economic_Table[[#This Row],[Weighted Energy]]-TOPSIS!$B$5)^2+(Pro_Economic_Table[[#This Row],[Weighted Cost]]-TOPSIS!$C$5)^2+(Pro_Economic_Table[[#This Row],[Weighted Co2]]-TOPSIS!$D$5)^2)^0.5</f>
        <v>2.4786614836506144E-3</v>
      </c>
      <c r="Y177">
        <f>((Pro_Economic_Table[[#This Row],[Weighted Energy]]-TOPSIS!$B$6)^2+(Pro_Economic_Table[[#This Row],[Weighted Cost]]-TOPSIS!$C$6)^2+(Pro_Economic_Table[[#This Row],[Weighted Co2]]-TOPSIS!$D$6)^2)^0.5</f>
        <v>4.3482681034270219E-3</v>
      </c>
      <c r="Z177">
        <f>Pro_Economic_Table[[#This Row],[S- Worst-Euclidean Distance]]/(Pro_Economic_Table[[#This Row],[S+ Best-Euclidean Distance]]+Pro_Economic_Table[[#This Row],[S- Worst-Euclidean Distance]])</f>
        <v>0.63692880495759729</v>
      </c>
      <c r="AA177">
        <v>176</v>
      </c>
    </row>
    <row r="178" spans="1:27" x14ac:dyDescent="0.3">
      <c r="A178">
        <v>339</v>
      </c>
      <c r="B178" t="s">
        <v>142</v>
      </c>
      <c r="C178" t="s">
        <v>147</v>
      </c>
      <c r="D178" t="s">
        <v>151</v>
      </c>
      <c r="E178" t="s">
        <v>280</v>
      </c>
      <c r="F178" t="s">
        <v>155</v>
      </c>
      <c r="G178" t="s">
        <v>218</v>
      </c>
      <c r="H178">
        <v>421.35373338361154</v>
      </c>
      <c r="I178">
        <v>30</v>
      </c>
      <c r="J178">
        <v>1459620.0480349534</v>
      </c>
      <c r="K178">
        <v>49643.933972727267</v>
      </c>
      <c r="L178">
        <v>262731608.64629164</v>
      </c>
      <c r="M178">
        <v>6940878.5068181809</v>
      </c>
      <c r="N178">
        <v>2189430072.0524302</v>
      </c>
      <c r="O178">
        <v>112386000</v>
      </c>
      <c r="P178">
        <v>29.751293059090905</v>
      </c>
      <c r="Q178">
        <v>21821.319718122551</v>
      </c>
      <c r="R178">
        <v>262781252.58026436</v>
      </c>
      <c r="S178">
        <v>2308.7569505592483</v>
      </c>
      <c r="T178">
        <v>21851.071011181641</v>
      </c>
      <c r="U178">
        <f>Pro_Economic_Table[[#This Row],[Total Energy(MJ)]]*AHP!$P$3/TOPSIS!$B$4</f>
        <v>7.8547411656792847E-3</v>
      </c>
      <c r="V178">
        <f>Pro_Economic_Table[[#This Row],[Total Cost(LKR Million)]]*AHP!$P$4/TOPSIS!$C$4</f>
        <v>3.0473639347781925E-2</v>
      </c>
      <c r="W178">
        <f>Pro_Economic_Table[[#This Row],[Total Carbon (Metric T)]]*AHP!$P$5/TOPSIS!$D$4</f>
        <v>3.3736758622068225E-3</v>
      </c>
      <c r="X178">
        <f>((Pro_Economic_Table[[#This Row],[Weighted Energy]]-TOPSIS!$B$5)^2+(Pro_Economic_Table[[#This Row],[Weighted Cost]]-TOPSIS!$C$5)^2+(Pro_Economic_Table[[#This Row],[Weighted Co2]]-TOPSIS!$D$5)^2)^0.5</f>
        <v>2.4856209042708076E-3</v>
      </c>
      <c r="Y178">
        <f>((Pro_Economic_Table[[#This Row],[Weighted Energy]]-TOPSIS!$B$6)^2+(Pro_Economic_Table[[#This Row],[Weighted Cost]]-TOPSIS!$C$6)^2+(Pro_Economic_Table[[#This Row],[Weighted Co2]]-TOPSIS!$D$6)^2)^0.5</f>
        <v>4.3413226294814634E-3</v>
      </c>
      <c r="Z178">
        <f>Pro_Economic_Table[[#This Row],[S- Worst-Euclidean Distance]]/(Pro_Economic_Table[[#This Row],[S+ Best-Euclidean Distance]]+Pro_Economic_Table[[#This Row],[S- Worst-Euclidean Distance]])</f>
        <v>0.63591014163484028</v>
      </c>
      <c r="AA178">
        <v>177</v>
      </c>
    </row>
    <row r="179" spans="1:27" x14ac:dyDescent="0.3">
      <c r="A179">
        <v>355</v>
      </c>
      <c r="B179" t="s">
        <v>142</v>
      </c>
      <c r="C179" t="s">
        <v>147</v>
      </c>
      <c r="D179" t="s">
        <v>280</v>
      </c>
      <c r="E179" t="s">
        <v>280</v>
      </c>
      <c r="F179" t="s">
        <v>155</v>
      </c>
      <c r="G179" t="s">
        <v>219</v>
      </c>
      <c r="H179">
        <v>421.81819572202164</v>
      </c>
      <c r="I179">
        <v>60</v>
      </c>
      <c r="J179">
        <v>1460069.6475785347</v>
      </c>
      <c r="K179">
        <v>49643.933972727267</v>
      </c>
      <c r="L179">
        <v>262812536.56413627</v>
      </c>
      <c r="M179">
        <v>6945483.5818181802</v>
      </c>
      <c r="N179">
        <v>2190104471.3678021</v>
      </c>
      <c r="O179">
        <v>111840000</v>
      </c>
      <c r="P179">
        <v>29.742082909090907</v>
      </c>
      <c r="Q179">
        <v>21828.041231299096</v>
      </c>
      <c r="R179">
        <v>262862180.49810898</v>
      </c>
      <c r="S179">
        <v>2308.8899549496205</v>
      </c>
      <c r="T179">
        <v>21857.783314208187</v>
      </c>
      <c r="U179">
        <f>Pro_Economic_Table[[#This Row],[Total Energy(MJ)]]*AHP!$P$3/TOPSIS!$B$4</f>
        <v>7.8571601656707412E-3</v>
      </c>
      <c r="V179">
        <f>Pro_Economic_Table[[#This Row],[Total Cost(LKR Million)]]*AHP!$P$4/TOPSIS!$C$4</f>
        <v>3.0475394893259716E-2</v>
      </c>
      <c r="W179">
        <f>Pro_Economic_Table[[#This Row],[Total Carbon (Metric T)]]*AHP!$P$5/TOPSIS!$D$4</f>
        <v>3.3747122020131824E-3</v>
      </c>
      <c r="X179">
        <f>((Pro_Economic_Table[[#This Row],[Weighted Energy]]-TOPSIS!$B$5)^2+(Pro_Economic_Table[[#This Row],[Weighted Cost]]-TOPSIS!$C$5)^2+(Pro_Economic_Table[[#This Row],[Weighted Co2]]-TOPSIS!$D$5)^2)^0.5</f>
        <v>2.4879997973639985E-3</v>
      </c>
      <c r="Y179">
        <f>((Pro_Economic_Table[[#This Row],[Weighted Energy]]-TOPSIS!$B$6)^2+(Pro_Economic_Table[[#This Row],[Weighted Cost]]-TOPSIS!$C$6)^2+(Pro_Economic_Table[[#This Row],[Weighted Co2]]-TOPSIS!$D$6)^2)^0.5</f>
        <v>4.3389285943664533E-3</v>
      </c>
      <c r="Z179">
        <f>Pro_Economic_Table[[#This Row],[S- Worst-Euclidean Distance]]/(Pro_Economic_Table[[#This Row],[S+ Best-Euclidean Distance]]+Pro_Economic_Table[[#This Row],[S- Worst-Euclidean Distance]])</f>
        <v>0.63556087678058182</v>
      </c>
      <c r="AA179">
        <v>178</v>
      </c>
    </row>
    <row r="180" spans="1:27" x14ac:dyDescent="0.3">
      <c r="A180">
        <v>186</v>
      </c>
      <c r="B180" t="s">
        <v>140</v>
      </c>
      <c r="C180" t="s">
        <v>280</v>
      </c>
      <c r="D180" t="s">
        <v>151</v>
      </c>
      <c r="E180" t="s">
        <v>152</v>
      </c>
      <c r="F180" t="s">
        <v>155</v>
      </c>
      <c r="G180" t="s">
        <v>218</v>
      </c>
      <c r="H180">
        <v>413.16824234067809</v>
      </c>
      <c r="I180">
        <v>30</v>
      </c>
      <c r="J180">
        <v>1460734.7968642125</v>
      </c>
      <c r="K180">
        <v>44153.989136363627</v>
      </c>
      <c r="L180">
        <v>262932263.43555826</v>
      </c>
      <c r="M180">
        <v>5353950.3613636354</v>
      </c>
      <c r="N180">
        <v>2191102195.2963185</v>
      </c>
      <c r="O180">
        <v>112386000</v>
      </c>
      <c r="P180">
        <v>20.259696477272726</v>
      </c>
      <c r="Q180">
        <v>21837.985213119977</v>
      </c>
      <c r="R180">
        <v>262976417.42469463</v>
      </c>
      <c r="S180">
        <v>2308.8421456576821</v>
      </c>
      <c r="T180">
        <v>21858.244909597248</v>
      </c>
      <c r="U180">
        <f>Pro_Economic_Table[[#This Row],[Total Energy(MJ)]]*AHP!$P$3/TOPSIS!$B$4</f>
        <v>7.8605747984920801E-3</v>
      </c>
      <c r="V180">
        <f>Pro_Economic_Table[[#This Row],[Total Cost(LKR Million)]]*AHP!$P$4/TOPSIS!$C$4</f>
        <v>3.0474763851036046E-2</v>
      </c>
      <c r="W180">
        <f>Pro_Economic_Table[[#This Row],[Total Carbon (Metric T)]]*AHP!$P$5/TOPSIS!$D$4</f>
        <v>3.3747834696055755E-3</v>
      </c>
      <c r="X180">
        <f>((Pro_Economic_Table[[#This Row],[Weighted Energy]]-TOPSIS!$B$5)^2+(Pro_Economic_Table[[#This Row],[Weighted Cost]]-TOPSIS!$C$5)^2+(Pro_Economic_Table[[#This Row],[Weighted Co2]]-TOPSIS!$D$5)^2)^0.5</f>
        <v>2.4882161913483882E-3</v>
      </c>
      <c r="Y180">
        <f>((Pro_Economic_Table[[#This Row],[Weighted Energy]]-TOPSIS!$B$6)^2+(Pro_Economic_Table[[#This Row],[Weighted Cost]]-TOPSIS!$C$6)^2+(Pro_Economic_Table[[#This Row],[Weighted Co2]]-TOPSIS!$D$6)^2)^0.5</f>
        <v>4.3386941422273754E-3</v>
      </c>
      <c r="Z180">
        <f>Pro_Economic_Table[[#This Row],[S- Worst-Euclidean Distance]]/(Pro_Economic_Table[[#This Row],[S+ Best-Euclidean Distance]]+Pro_Economic_Table[[#This Row],[S- Worst-Euclidean Distance]])</f>
        <v>0.63552821558077743</v>
      </c>
      <c r="AA180">
        <v>179</v>
      </c>
    </row>
    <row r="181" spans="1:27" x14ac:dyDescent="0.3">
      <c r="A181">
        <v>357</v>
      </c>
      <c r="B181" t="s">
        <v>142</v>
      </c>
      <c r="C181" t="s">
        <v>147</v>
      </c>
      <c r="D181" t="s">
        <v>280</v>
      </c>
      <c r="E181" t="s">
        <v>280</v>
      </c>
      <c r="F181" t="s">
        <v>155</v>
      </c>
      <c r="G181" t="s">
        <v>218</v>
      </c>
      <c r="H181">
        <v>421.81819572202164</v>
      </c>
      <c r="I181">
        <v>30</v>
      </c>
      <c r="J181">
        <v>1460069.6475785347</v>
      </c>
      <c r="K181">
        <v>49643.933972727267</v>
      </c>
      <c r="L181">
        <v>262812536.56413627</v>
      </c>
      <c r="M181">
        <v>6945483.5818181802</v>
      </c>
      <c r="N181">
        <v>2190104471.3678021</v>
      </c>
      <c r="O181">
        <v>112386000</v>
      </c>
      <c r="P181">
        <v>29.742082909090907</v>
      </c>
      <c r="Q181">
        <v>21828.041231299096</v>
      </c>
      <c r="R181">
        <v>262862180.49810898</v>
      </c>
      <c r="S181">
        <v>2309.4359549496203</v>
      </c>
      <c r="T181">
        <v>21857.783314208187</v>
      </c>
      <c r="U181">
        <f>Pro_Economic_Table[[#This Row],[Total Energy(MJ)]]*AHP!$P$3/TOPSIS!$B$4</f>
        <v>7.8571601656707412E-3</v>
      </c>
      <c r="V181">
        <f>Pro_Economic_Table[[#This Row],[Total Cost(LKR Million)]]*AHP!$P$4/TOPSIS!$C$4</f>
        <v>3.0482601631534982E-2</v>
      </c>
      <c r="W181">
        <f>Pro_Economic_Table[[#This Row],[Total Carbon (Metric T)]]*AHP!$P$5/TOPSIS!$D$4</f>
        <v>3.3747122020131824E-3</v>
      </c>
      <c r="X181">
        <f>((Pro_Economic_Table[[#This Row],[Weighted Energy]]-TOPSIS!$B$5)^2+(Pro_Economic_Table[[#This Row],[Weighted Cost]]-TOPSIS!$C$5)^2+(Pro_Economic_Table[[#This Row],[Weighted Co2]]-TOPSIS!$D$5)^2)^0.5</f>
        <v>2.4949590574927221E-3</v>
      </c>
      <c r="Y181">
        <f>((Pro_Economic_Table[[#This Row],[Weighted Energy]]-TOPSIS!$B$6)^2+(Pro_Economic_Table[[#This Row],[Weighted Cost]]-TOPSIS!$C$6)^2+(Pro_Economic_Table[[#This Row],[Weighted Co2]]-TOPSIS!$D$6)^2)^0.5</f>
        <v>4.3319830561354428E-3</v>
      </c>
      <c r="Z181">
        <f>Pro_Economic_Table[[#This Row],[S- Worst-Euclidean Distance]]/(Pro_Economic_Table[[#This Row],[S+ Best-Euclidean Distance]]+Pro_Economic_Table[[#This Row],[S- Worst-Euclidean Distance]])</f>
        <v>0.63454222754984202</v>
      </c>
      <c r="AA181">
        <v>180</v>
      </c>
    </row>
    <row r="182" spans="1:27" x14ac:dyDescent="0.3">
      <c r="A182">
        <v>204</v>
      </c>
      <c r="B182" t="s">
        <v>140</v>
      </c>
      <c r="C182" t="s">
        <v>280</v>
      </c>
      <c r="D182" t="s">
        <v>280</v>
      </c>
      <c r="E182" t="s">
        <v>152</v>
      </c>
      <c r="F182" t="s">
        <v>155</v>
      </c>
      <c r="G182" t="s">
        <v>218</v>
      </c>
      <c r="H182">
        <v>413.63270467908808</v>
      </c>
      <c r="I182">
        <v>30</v>
      </c>
      <c r="J182">
        <v>1461184.3964077935</v>
      </c>
      <c r="K182">
        <v>44153.989136363627</v>
      </c>
      <c r="L182">
        <v>263013191.35340282</v>
      </c>
      <c r="M182">
        <v>5358555.4363636356</v>
      </c>
      <c r="N182">
        <v>2191776594.61169</v>
      </c>
      <c r="O182">
        <v>112386000</v>
      </c>
      <c r="P182">
        <v>20.250486327272728</v>
      </c>
      <c r="Q182">
        <v>21844.70672629651</v>
      </c>
      <c r="R182">
        <v>263057345.34253919</v>
      </c>
      <c r="S182">
        <v>2309.5211500480536</v>
      </c>
      <c r="T182">
        <v>21864.957212623784</v>
      </c>
      <c r="U182">
        <f>Pro_Economic_Table[[#This Row],[Total Energy(MJ)]]*AHP!$P$3/TOPSIS!$B$4</f>
        <v>7.8629937984835366E-3</v>
      </c>
      <c r="V182">
        <f>Pro_Economic_Table[[#This Row],[Total Cost(LKR Million)]]*AHP!$P$4/TOPSIS!$C$4</f>
        <v>3.0483726134789096E-2</v>
      </c>
      <c r="W182">
        <f>Pro_Economic_Table[[#This Row],[Total Carbon (Metric T)]]*AHP!$P$5/TOPSIS!$D$4</f>
        <v>3.3758198094119333E-3</v>
      </c>
      <c r="X182">
        <f>((Pro_Economic_Table[[#This Row],[Weighted Energy]]-TOPSIS!$B$5)^2+(Pro_Economic_Table[[#This Row],[Weighted Cost]]-TOPSIS!$C$5)^2+(Pro_Economic_Table[[#This Row],[Weighted Co2]]-TOPSIS!$D$5)^2)^0.5</f>
        <v>2.4975547859397203E-3</v>
      </c>
      <c r="Y182">
        <f>((Pro_Economic_Table[[#This Row],[Weighted Energy]]-TOPSIS!$B$6)^2+(Pro_Economic_Table[[#This Row],[Weighted Cost]]-TOPSIS!$C$6)^2+(Pro_Economic_Table[[#This Row],[Weighted Co2]]-TOPSIS!$D$6)^2)^0.5</f>
        <v>4.32935475102932E-3</v>
      </c>
      <c r="Z182">
        <f>Pro_Economic_Table[[#This Row],[S- Worst-Euclidean Distance]]/(Pro_Economic_Table[[#This Row],[S+ Best-Euclidean Distance]]+Pro_Economic_Table[[#This Row],[S- Worst-Euclidean Distance]])</f>
        <v>0.63416026352554167</v>
      </c>
      <c r="AA182">
        <v>181</v>
      </c>
    </row>
    <row r="183" spans="1:27" x14ac:dyDescent="0.3">
      <c r="A183">
        <v>81</v>
      </c>
      <c r="B183" t="s">
        <v>139</v>
      </c>
      <c r="C183" t="s">
        <v>280</v>
      </c>
      <c r="D183" t="s">
        <v>151</v>
      </c>
      <c r="E183" t="s">
        <v>152</v>
      </c>
      <c r="F183" t="s">
        <v>280</v>
      </c>
      <c r="G183" t="s">
        <v>218</v>
      </c>
      <c r="H183">
        <v>414.87245700678938</v>
      </c>
      <c r="I183">
        <v>30</v>
      </c>
      <c r="J183">
        <v>1461764.6085857823</v>
      </c>
      <c r="K183">
        <v>49149.042090909075</v>
      </c>
      <c r="L183">
        <v>263117629.54544082</v>
      </c>
      <c r="M183">
        <v>4952698.6386363627</v>
      </c>
      <c r="N183">
        <v>2192646912.8786736</v>
      </c>
      <c r="O183">
        <v>112386000</v>
      </c>
      <c r="P183">
        <v>20.169581068181813</v>
      </c>
      <c r="Q183">
        <v>21853.380898357442</v>
      </c>
      <c r="R183">
        <v>263166778.58753175</v>
      </c>
      <c r="S183">
        <v>2309.9856115173102</v>
      </c>
      <c r="T183">
        <v>21873.550479425623</v>
      </c>
      <c r="U183">
        <f>Pro_Economic_Table[[#This Row],[Total Energy(MJ)]]*AHP!$P$3/TOPSIS!$B$4</f>
        <v>7.866264845431889E-3</v>
      </c>
      <c r="V183">
        <f>Pro_Economic_Table[[#This Row],[Total Cost(LKR Million)]]*AHP!$P$4/TOPSIS!$C$4</f>
        <v>3.0489856633411586E-2</v>
      </c>
      <c r="W183">
        <f>Pro_Economic_Table[[#This Row],[Total Carbon (Metric T)]]*AHP!$P$5/TOPSIS!$D$4</f>
        <v>3.3771465588775334E-3</v>
      </c>
      <c r="X183">
        <f>((Pro_Economic_Table[[#This Row],[Weighted Energy]]-TOPSIS!$B$5)^2+(Pro_Economic_Table[[#This Row],[Weighted Cost]]-TOPSIS!$C$5)^2+(Pro_Economic_Table[[#This Row],[Weighted Co2]]-TOPSIS!$D$5)^2)^0.5</f>
        <v>2.5043954998710911E-3</v>
      </c>
      <c r="Y183">
        <f>((Pro_Economic_Table[[#This Row],[Weighted Energy]]-TOPSIS!$B$6)^2+(Pro_Economic_Table[[#This Row],[Weighted Cost]]-TOPSIS!$C$6)^2+(Pro_Economic_Table[[#This Row],[Weighted Co2]]-TOPSIS!$D$6)^2)^0.5</f>
        <v>4.3225070667025156E-3</v>
      </c>
      <c r="Z183">
        <f>Pro_Economic_Table[[#This Row],[S- Worst-Euclidean Distance]]/(Pro_Economic_Table[[#This Row],[S+ Best-Euclidean Distance]]+Pro_Economic_Table[[#This Row],[S- Worst-Euclidean Distance]])</f>
        <v>0.63315786691708464</v>
      </c>
      <c r="AA183">
        <v>182</v>
      </c>
    </row>
    <row r="184" spans="1:27" x14ac:dyDescent="0.3">
      <c r="A184">
        <v>97</v>
      </c>
      <c r="B184" t="s">
        <v>139</v>
      </c>
      <c r="C184" t="s">
        <v>280</v>
      </c>
      <c r="D184" t="s">
        <v>280</v>
      </c>
      <c r="E184" t="s">
        <v>152</v>
      </c>
      <c r="F184" t="s">
        <v>280</v>
      </c>
      <c r="G184" t="s">
        <v>219</v>
      </c>
      <c r="H184">
        <v>415.33691934519936</v>
      </c>
      <c r="I184">
        <v>60</v>
      </c>
      <c r="J184">
        <v>1462214.2081293634</v>
      </c>
      <c r="K184">
        <v>49149.042090909075</v>
      </c>
      <c r="L184">
        <v>263198557.46328542</v>
      </c>
      <c r="M184">
        <v>4957303.7136363629</v>
      </c>
      <c r="N184">
        <v>2193321312.1940451</v>
      </c>
      <c r="O184">
        <v>111840000</v>
      </c>
      <c r="P184">
        <v>20.160370918181815</v>
      </c>
      <c r="Q184">
        <v>21860.102411533982</v>
      </c>
      <c r="R184">
        <v>263247706.50537634</v>
      </c>
      <c r="S184">
        <v>2310.1186159076815</v>
      </c>
      <c r="T184">
        <v>21880.262782452166</v>
      </c>
      <c r="U184">
        <f>Pro_Economic_Table[[#This Row],[Total Energy(MJ)]]*AHP!$P$3/TOPSIS!$B$4</f>
        <v>7.8686838454233455E-3</v>
      </c>
      <c r="V184">
        <f>Pro_Economic_Table[[#This Row],[Total Cost(LKR Million)]]*AHP!$P$4/TOPSIS!$C$4</f>
        <v>3.0491612178889363E-2</v>
      </c>
      <c r="W184">
        <f>Pro_Economic_Table[[#This Row],[Total Carbon (Metric T)]]*AHP!$P$5/TOPSIS!$D$4</f>
        <v>3.378182898683892E-3</v>
      </c>
      <c r="X184">
        <f>((Pro_Economic_Table[[#This Row],[Weighted Energy]]-TOPSIS!$B$5)^2+(Pro_Economic_Table[[#This Row],[Weighted Cost]]-TOPSIS!$C$5)^2+(Pro_Economic_Table[[#This Row],[Weighted Co2]]-TOPSIS!$D$5)^2)^0.5</f>
        <v>2.5067804884511434E-3</v>
      </c>
      <c r="Y184">
        <f>((Pro_Economic_Table[[#This Row],[Weighted Energy]]-TOPSIS!$B$6)^2+(Pro_Economic_Table[[#This Row],[Weighted Cost]]-TOPSIS!$C$6)^2+(Pro_Economic_Table[[#This Row],[Weighted Co2]]-TOPSIS!$D$6)^2)^0.5</f>
        <v>4.3201164800298932E-3</v>
      </c>
      <c r="Z184">
        <f>Pro_Economic_Table[[#This Row],[S- Worst-Euclidean Distance]]/(Pro_Economic_Table[[#This Row],[S+ Best-Euclidean Distance]]+Pro_Economic_Table[[#This Row],[S- Worst-Euclidean Distance]])</f>
        <v>0.63280821432861112</v>
      </c>
      <c r="AA184">
        <v>183</v>
      </c>
    </row>
    <row r="185" spans="1:27" x14ac:dyDescent="0.3">
      <c r="A185">
        <v>99</v>
      </c>
      <c r="B185" t="s">
        <v>139</v>
      </c>
      <c r="C185" t="s">
        <v>280</v>
      </c>
      <c r="D185" t="s">
        <v>280</v>
      </c>
      <c r="E185" t="s">
        <v>152</v>
      </c>
      <c r="F185" t="s">
        <v>280</v>
      </c>
      <c r="G185" t="s">
        <v>218</v>
      </c>
      <c r="H185">
        <v>415.33691934519936</v>
      </c>
      <c r="I185">
        <v>30</v>
      </c>
      <c r="J185">
        <v>1462214.2081293634</v>
      </c>
      <c r="K185">
        <v>49149.042090909075</v>
      </c>
      <c r="L185">
        <v>263198557.46328542</v>
      </c>
      <c r="M185">
        <v>4957303.7136363629</v>
      </c>
      <c r="N185">
        <v>2193321312.1940451</v>
      </c>
      <c r="O185">
        <v>112386000</v>
      </c>
      <c r="P185">
        <v>20.160370918181815</v>
      </c>
      <c r="Q185">
        <v>21860.102411533982</v>
      </c>
      <c r="R185">
        <v>263247706.50537634</v>
      </c>
      <c r="S185">
        <v>2310.6646159076813</v>
      </c>
      <c r="T185">
        <v>21880.262782452166</v>
      </c>
      <c r="U185">
        <f>Pro_Economic_Table[[#This Row],[Total Energy(MJ)]]*AHP!$P$3/TOPSIS!$B$4</f>
        <v>7.8686838454233455E-3</v>
      </c>
      <c r="V185">
        <f>Pro_Economic_Table[[#This Row],[Total Cost(LKR Million)]]*AHP!$P$4/TOPSIS!$C$4</f>
        <v>3.0498818917164633E-2</v>
      </c>
      <c r="W185">
        <f>Pro_Economic_Table[[#This Row],[Total Carbon (Metric T)]]*AHP!$P$5/TOPSIS!$D$4</f>
        <v>3.378182898683892E-3</v>
      </c>
      <c r="X185">
        <f>((Pro_Economic_Table[[#This Row],[Weighted Energy]]-TOPSIS!$B$5)^2+(Pro_Economic_Table[[#This Row],[Weighted Cost]]-TOPSIS!$C$5)^2+(Pro_Economic_Table[[#This Row],[Weighted Co2]]-TOPSIS!$D$5)^2)^0.5</f>
        <v>2.5137342484095613E-3</v>
      </c>
      <c r="Y185">
        <f>((Pro_Economic_Table[[#This Row],[Weighted Energy]]-TOPSIS!$B$6)^2+(Pro_Economic_Table[[#This Row],[Weighted Cost]]-TOPSIS!$C$6)^2+(Pro_Economic_Table[[#This Row],[Weighted Co2]]-TOPSIS!$D$6)^2)^0.5</f>
        <v>4.3131677454193353E-3</v>
      </c>
      <c r="Z185">
        <f>Pro_Economic_Table[[#This Row],[S- Worst-Euclidean Distance]]/(Pro_Economic_Table[[#This Row],[S+ Best-Euclidean Distance]]+Pro_Economic_Table[[#This Row],[S- Worst-Euclidean Distance]])</f>
        <v>0.6317899025528968</v>
      </c>
      <c r="AA185">
        <v>184</v>
      </c>
    </row>
    <row r="186" spans="1:27" x14ac:dyDescent="0.3">
      <c r="A186">
        <v>449</v>
      </c>
      <c r="B186" t="s">
        <v>280</v>
      </c>
      <c r="C186" t="s">
        <v>147</v>
      </c>
      <c r="D186" t="s">
        <v>151</v>
      </c>
      <c r="E186" t="s">
        <v>280</v>
      </c>
      <c r="F186" t="s">
        <v>280</v>
      </c>
      <c r="G186" t="s">
        <v>220</v>
      </c>
      <c r="H186">
        <v>417.77385144706687</v>
      </c>
      <c r="I186">
        <v>30</v>
      </c>
      <c r="J186">
        <v>1458521.2541212565</v>
      </c>
      <c r="K186">
        <v>49193.356927272718</v>
      </c>
      <c r="L186">
        <v>262533825.74182618</v>
      </c>
      <c r="M186">
        <v>6938972.9840909084</v>
      </c>
      <c r="N186">
        <v>2187781881.1818848</v>
      </c>
      <c r="O186">
        <v>117000000</v>
      </c>
      <c r="P186">
        <v>29.661177649999999</v>
      </c>
      <c r="Q186">
        <v>21804.892749112783</v>
      </c>
      <c r="R186">
        <v>262583019.09875345</v>
      </c>
      <c r="S186">
        <v>2311.7208541659757</v>
      </c>
      <c r="T186">
        <v>21834.553926762783</v>
      </c>
      <c r="U186">
        <f>Pro_Economic_Table[[#This Row],[Total Energy(MJ)]]*AHP!$P$3/TOPSIS!$B$4</f>
        <v>7.8488158088573998E-3</v>
      </c>
      <c r="V186">
        <f>Pro_Economic_Table[[#This Row],[Total Cost(LKR Million)]]*AHP!$P$4/TOPSIS!$C$4</f>
        <v>3.0512760368966559E-2</v>
      </c>
      <c r="W186">
        <f>Pro_Economic_Table[[#This Row],[Total Carbon (Metric T)]]*AHP!$P$5/TOPSIS!$D$4</f>
        <v>3.3711257222622214E-3</v>
      </c>
      <c r="X186">
        <f>((Pro_Economic_Table[[#This Row],[Weighted Energy]]-TOPSIS!$B$5)^2+(Pro_Economic_Table[[#This Row],[Weighted Cost]]-TOPSIS!$C$5)^2+(Pro_Economic_Table[[#This Row],[Weighted Co2]]-TOPSIS!$D$5)^2)^0.5</f>
        <v>2.5217832929736173E-3</v>
      </c>
      <c r="Y186">
        <f>((Pro_Economic_Table[[#This Row],[Weighted Energy]]-TOPSIS!$B$6)^2+(Pro_Economic_Table[[#This Row],[Weighted Cost]]-TOPSIS!$C$6)^2+(Pro_Economic_Table[[#This Row],[Weighted Co2]]-TOPSIS!$D$6)^2)^0.5</f>
        <v>4.3053769744680771E-3</v>
      </c>
      <c r="Z186">
        <f>Pro_Economic_Table[[#This Row],[S- Worst-Euclidean Distance]]/(Pro_Economic_Table[[#This Row],[S+ Best-Euclidean Distance]]+Pro_Economic_Table[[#This Row],[S- Worst-Euclidean Distance]])</f>
        <v>0.63062485803946244</v>
      </c>
      <c r="AA186">
        <v>185</v>
      </c>
    </row>
    <row r="187" spans="1:27" x14ac:dyDescent="0.3">
      <c r="A187">
        <v>467</v>
      </c>
      <c r="B187" t="s">
        <v>280</v>
      </c>
      <c r="C187" t="s">
        <v>147</v>
      </c>
      <c r="D187" t="s">
        <v>280</v>
      </c>
      <c r="E187" t="s">
        <v>280</v>
      </c>
      <c r="F187" t="s">
        <v>280</v>
      </c>
      <c r="G187" t="s">
        <v>220</v>
      </c>
      <c r="H187">
        <v>418.23831378547686</v>
      </c>
      <c r="I187">
        <v>30</v>
      </c>
      <c r="J187">
        <v>1458970.8536648373</v>
      </c>
      <c r="K187">
        <v>49193.356927272718</v>
      </c>
      <c r="L187">
        <v>262614753.65967071</v>
      </c>
      <c r="M187">
        <v>6943578.0590909086</v>
      </c>
      <c r="N187">
        <v>2188456280.4972558</v>
      </c>
      <c r="O187">
        <v>117000000</v>
      </c>
      <c r="P187">
        <v>29.651967499999998</v>
      </c>
      <c r="Q187">
        <v>21811.614262289317</v>
      </c>
      <c r="R187">
        <v>262663947.01659799</v>
      </c>
      <c r="S187">
        <v>2312.3998585563468</v>
      </c>
      <c r="T187">
        <v>21841.266229789318</v>
      </c>
      <c r="U187">
        <f>Pro_Economic_Table[[#This Row],[Total Energy(MJ)]]*AHP!$P$3/TOPSIS!$B$4</f>
        <v>7.8512348088488563E-3</v>
      </c>
      <c r="V187">
        <f>Pro_Economic_Table[[#This Row],[Total Cost(LKR Million)]]*AHP!$P$4/TOPSIS!$C$4</f>
        <v>3.0521722652719605E-2</v>
      </c>
      <c r="W187">
        <f>Pro_Economic_Table[[#This Row],[Total Carbon (Metric T)]]*AHP!$P$5/TOPSIS!$D$4</f>
        <v>3.3721620620685792E-3</v>
      </c>
      <c r="X187">
        <f>((Pro_Economic_Table[[#This Row],[Weighted Energy]]-TOPSIS!$B$5)^2+(Pro_Economic_Table[[#This Row],[Weighted Cost]]-TOPSIS!$C$5)^2+(Pro_Economic_Table[[#This Row],[Weighted Co2]]-TOPSIS!$D$5)^2)^0.5</f>
        <v>2.5311198451325079E-3</v>
      </c>
      <c r="Y187">
        <f>((Pro_Economic_Table[[#This Row],[Weighted Energy]]-TOPSIS!$B$6)^2+(Pro_Economic_Table[[#This Row],[Weighted Cost]]-TOPSIS!$C$6)^2+(Pro_Economic_Table[[#This Row],[Weighted Co2]]-TOPSIS!$D$6)^2)^0.5</f>
        <v>4.2960369170390719E-3</v>
      </c>
      <c r="Z187">
        <f>Pro_Economic_Table[[#This Row],[S- Worst-Euclidean Distance]]/(Pro_Economic_Table[[#This Row],[S+ Best-Euclidean Distance]]+Pro_Economic_Table[[#This Row],[S- Worst-Euclidean Distance]])</f>
        <v>0.62925710756238584</v>
      </c>
      <c r="AA187">
        <v>186</v>
      </c>
    </row>
    <row r="188" spans="1:27" x14ac:dyDescent="0.3">
      <c r="A188">
        <v>338</v>
      </c>
      <c r="B188" t="s">
        <v>142</v>
      </c>
      <c r="C188" t="s">
        <v>147</v>
      </c>
      <c r="D188" t="s">
        <v>151</v>
      </c>
      <c r="E188" t="s">
        <v>280</v>
      </c>
      <c r="F188" t="s">
        <v>155</v>
      </c>
      <c r="G188" t="s">
        <v>220</v>
      </c>
      <c r="H188">
        <v>421.35373338361154</v>
      </c>
      <c r="I188">
        <v>30</v>
      </c>
      <c r="J188">
        <v>1459620.0480349534</v>
      </c>
      <c r="K188">
        <v>49643.933972727267</v>
      </c>
      <c r="L188">
        <v>262731608.64629164</v>
      </c>
      <c r="M188">
        <v>6940878.5068181809</v>
      </c>
      <c r="N188">
        <v>2189430072.0524302</v>
      </c>
      <c r="O188">
        <v>117000000</v>
      </c>
      <c r="P188">
        <v>29.751293059090905</v>
      </c>
      <c r="Q188">
        <v>21821.319718122551</v>
      </c>
      <c r="R188">
        <v>262781252.58026436</v>
      </c>
      <c r="S188">
        <v>2313.3709505592483</v>
      </c>
      <c r="T188">
        <v>21851.071011181641</v>
      </c>
      <c r="U188">
        <f>Pro_Economic_Table[[#This Row],[Total Energy(MJ)]]*AHP!$P$3/TOPSIS!$B$4</f>
        <v>7.8547411656792847E-3</v>
      </c>
      <c r="V188">
        <f>Pro_Economic_Table[[#This Row],[Total Cost(LKR Million)]]*AHP!$P$4/TOPSIS!$C$4</f>
        <v>3.0534540245954252E-2</v>
      </c>
      <c r="W188">
        <f>Pro_Economic_Table[[#This Row],[Total Carbon (Metric T)]]*AHP!$P$5/TOPSIS!$D$4</f>
        <v>3.3736758622068225E-3</v>
      </c>
      <c r="X188">
        <f>((Pro_Economic_Table[[#This Row],[Weighted Energy]]-TOPSIS!$B$5)^2+(Pro_Economic_Table[[#This Row],[Weighted Cost]]-TOPSIS!$C$5)^2+(Pro_Economic_Table[[#This Row],[Weighted Co2]]-TOPSIS!$D$5)^2)^0.5</f>
        <v>2.5444868147732583E-3</v>
      </c>
      <c r="Y188">
        <f>((Pro_Economic_Table[[#This Row],[Weighted Energy]]-TOPSIS!$B$6)^2+(Pro_Economic_Table[[#This Row],[Weighted Cost]]-TOPSIS!$C$6)^2+(Pro_Economic_Table[[#This Row],[Weighted Co2]]-TOPSIS!$D$6)^2)^0.5</f>
        <v>4.2826640334414339E-3</v>
      </c>
      <c r="Z188">
        <f>Pro_Economic_Table[[#This Row],[S- Worst-Euclidean Distance]]/(Pro_Economic_Table[[#This Row],[S+ Best-Euclidean Distance]]+Pro_Economic_Table[[#This Row],[S- Worst-Euclidean Distance]])</f>
        <v>0.62729887308134635</v>
      </c>
      <c r="AA188">
        <v>187</v>
      </c>
    </row>
    <row r="189" spans="1:27" x14ac:dyDescent="0.3">
      <c r="A189">
        <v>185</v>
      </c>
      <c r="B189" t="s">
        <v>140</v>
      </c>
      <c r="C189" t="s">
        <v>280</v>
      </c>
      <c r="D189" t="s">
        <v>151</v>
      </c>
      <c r="E189" t="s">
        <v>152</v>
      </c>
      <c r="F189" t="s">
        <v>155</v>
      </c>
      <c r="G189" t="s">
        <v>220</v>
      </c>
      <c r="H189">
        <v>413.16824234067809</v>
      </c>
      <c r="I189">
        <v>30</v>
      </c>
      <c r="J189">
        <v>1460734.7968642125</v>
      </c>
      <c r="K189">
        <v>44153.989136363627</v>
      </c>
      <c r="L189">
        <v>262932263.43555826</v>
      </c>
      <c r="M189">
        <v>5353950.3613636354</v>
      </c>
      <c r="N189">
        <v>2191102195.2963185</v>
      </c>
      <c r="O189">
        <v>117000000</v>
      </c>
      <c r="P189">
        <v>20.259696477272726</v>
      </c>
      <c r="Q189">
        <v>21837.985213119977</v>
      </c>
      <c r="R189">
        <v>262976417.42469463</v>
      </c>
      <c r="S189">
        <v>2313.4561456576821</v>
      </c>
      <c r="T189">
        <v>21858.244909597248</v>
      </c>
      <c r="U189">
        <f>Pro_Economic_Table[[#This Row],[Total Energy(MJ)]]*AHP!$P$3/TOPSIS!$B$4</f>
        <v>7.8605747984920801E-3</v>
      </c>
      <c r="V189">
        <f>Pro_Economic_Table[[#This Row],[Total Cost(LKR Million)]]*AHP!$P$4/TOPSIS!$C$4</f>
        <v>3.0535664749208373E-2</v>
      </c>
      <c r="W189">
        <f>Pro_Economic_Table[[#This Row],[Total Carbon (Metric T)]]*AHP!$P$5/TOPSIS!$D$4</f>
        <v>3.3747834696055755E-3</v>
      </c>
      <c r="X189">
        <f>((Pro_Economic_Table[[#This Row],[Weighted Energy]]-TOPSIS!$B$5)^2+(Pro_Economic_Table[[#This Row],[Weighted Cost]]-TOPSIS!$C$5)^2+(Pro_Economic_Table[[#This Row],[Weighted Co2]]-TOPSIS!$D$5)^2)^0.5</f>
        <v>2.5470490086002585E-3</v>
      </c>
      <c r="Y189">
        <f>((Pro_Economic_Table[[#This Row],[Weighted Energy]]-TOPSIS!$B$6)^2+(Pro_Economic_Table[[#This Row],[Weighted Cost]]-TOPSIS!$C$6)^2+(Pro_Economic_Table[[#This Row],[Weighted Co2]]-TOPSIS!$D$6)^2)^0.5</f>
        <v>4.2800155229157167E-3</v>
      </c>
      <c r="Z189">
        <f>Pro_Economic_Table[[#This Row],[S- Worst-Euclidean Distance]]/(Pro_Economic_Table[[#This Row],[S+ Best-Euclidean Distance]]+Pro_Economic_Table[[#This Row],[S- Worst-Euclidean Distance]])</f>
        <v>0.62691886141660991</v>
      </c>
      <c r="AA189">
        <v>188</v>
      </c>
    </row>
    <row r="190" spans="1:27" x14ac:dyDescent="0.3">
      <c r="A190">
        <v>356</v>
      </c>
      <c r="B190" t="s">
        <v>142</v>
      </c>
      <c r="C190" t="s">
        <v>147</v>
      </c>
      <c r="D190" t="s">
        <v>280</v>
      </c>
      <c r="E190" t="s">
        <v>280</v>
      </c>
      <c r="F190" t="s">
        <v>155</v>
      </c>
      <c r="G190" t="s">
        <v>220</v>
      </c>
      <c r="H190">
        <v>421.81819572202164</v>
      </c>
      <c r="I190">
        <v>30</v>
      </c>
      <c r="J190">
        <v>1460069.6475785347</v>
      </c>
      <c r="K190">
        <v>49643.933972727267</v>
      </c>
      <c r="L190">
        <v>262812536.56413627</v>
      </c>
      <c r="M190">
        <v>6945483.5818181802</v>
      </c>
      <c r="N190">
        <v>2190104471.3678021</v>
      </c>
      <c r="O190">
        <v>117000000</v>
      </c>
      <c r="P190">
        <v>29.742082909090907</v>
      </c>
      <c r="Q190">
        <v>21828.041231299096</v>
      </c>
      <c r="R190">
        <v>262862180.49810898</v>
      </c>
      <c r="S190">
        <v>2314.0499549496203</v>
      </c>
      <c r="T190">
        <v>21857.783314208187</v>
      </c>
      <c r="U190">
        <f>Pro_Economic_Table[[#This Row],[Total Energy(MJ)]]*AHP!$P$3/TOPSIS!$B$4</f>
        <v>7.8571601656707412E-3</v>
      </c>
      <c r="V190">
        <f>Pro_Economic_Table[[#This Row],[Total Cost(LKR Million)]]*AHP!$P$4/TOPSIS!$C$4</f>
        <v>3.0543502529707313E-2</v>
      </c>
      <c r="W190">
        <f>Pro_Economic_Table[[#This Row],[Total Carbon (Metric T)]]*AHP!$P$5/TOPSIS!$D$4</f>
        <v>3.3747122020131824E-3</v>
      </c>
      <c r="X190">
        <f>((Pro_Economic_Table[[#This Row],[Weighted Energy]]-TOPSIS!$B$5)^2+(Pro_Economic_Table[[#This Row],[Weighted Cost]]-TOPSIS!$C$5)^2+(Pro_Economic_Table[[#This Row],[Weighted Co2]]-TOPSIS!$D$5)^2)^0.5</f>
        <v>2.5538234456658113E-3</v>
      </c>
      <c r="Y190">
        <f>((Pro_Economic_Table[[#This Row],[Weighted Energy]]-TOPSIS!$B$6)^2+(Pro_Economic_Table[[#This Row],[Weighted Cost]]-TOPSIS!$C$6)^2+(Pro_Economic_Table[[#This Row],[Weighted Co2]]-TOPSIS!$D$6)^2)^0.5</f>
        <v>4.2733239838549601E-3</v>
      </c>
      <c r="Z190">
        <f>Pro_Economic_Table[[#This Row],[S- Worst-Euclidean Distance]]/(Pro_Economic_Table[[#This Row],[S+ Best-Euclidean Distance]]+Pro_Economic_Table[[#This Row],[S- Worst-Euclidean Distance]])</f>
        <v>0.62593111222074838</v>
      </c>
      <c r="AA190">
        <v>189</v>
      </c>
    </row>
    <row r="191" spans="1:27" x14ac:dyDescent="0.3">
      <c r="A191">
        <v>203</v>
      </c>
      <c r="B191" t="s">
        <v>140</v>
      </c>
      <c r="C191" t="s">
        <v>280</v>
      </c>
      <c r="D191" t="s">
        <v>280</v>
      </c>
      <c r="E191" t="s">
        <v>152</v>
      </c>
      <c r="F191" t="s">
        <v>155</v>
      </c>
      <c r="G191" t="s">
        <v>220</v>
      </c>
      <c r="H191">
        <v>413.63270467908808</v>
      </c>
      <c r="I191">
        <v>30</v>
      </c>
      <c r="J191">
        <v>1461184.3964077935</v>
      </c>
      <c r="K191">
        <v>44153.989136363627</v>
      </c>
      <c r="L191">
        <v>263013191.35340282</v>
      </c>
      <c r="M191">
        <v>5358555.4363636356</v>
      </c>
      <c r="N191">
        <v>2191776594.61169</v>
      </c>
      <c r="O191">
        <v>117000000</v>
      </c>
      <c r="P191">
        <v>20.250486327272728</v>
      </c>
      <c r="Q191">
        <v>21844.70672629651</v>
      </c>
      <c r="R191">
        <v>263057345.34253919</v>
      </c>
      <c r="S191">
        <v>2314.1351500480537</v>
      </c>
      <c r="T191">
        <v>21864.957212623784</v>
      </c>
      <c r="U191">
        <f>Pro_Economic_Table[[#This Row],[Total Energy(MJ)]]*AHP!$P$3/TOPSIS!$B$4</f>
        <v>7.8629937984835366E-3</v>
      </c>
      <c r="V191">
        <f>Pro_Economic_Table[[#This Row],[Total Cost(LKR Million)]]*AHP!$P$4/TOPSIS!$C$4</f>
        <v>3.0544627032961427E-2</v>
      </c>
      <c r="W191">
        <f>Pro_Economic_Table[[#This Row],[Total Carbon (Metric T)]]*AHP!$P$5/TOPSIS!$D$4</f>
        <v>3.3758198094119333E-3</v>
      </c>
      <c r="X191">
        <f>((Pro_Economic_Table[[#This Row],[Weighted Energy]]-TOPSIS!$B$5)^2+(Pro_Economic_Table[[#This Row],[Weighted Cost]]-TOPSIS!$C$5)^2+(Pro_Economic_Table[[#This Row],[Weighted Co2]]-TOPSIS!$D$5)^2)^0.5</f>
        <v>2.5563861931160114E-3</v>
      </c>
      <c r="Y191">
        <f>((Pro_Economic_Table[[#This Row],[Weighted Energy]]-TOPSIS!$B$6)^2+(Pro_Economic_Table[[#This Row],[Weighted Cost]]-TOPSIS!$C$6)^2+(Pro_Economic_Table[[#This Row],[Weighted Co2]]-TOPSIS!$D$6)^2)^0.5</f>
        <v>4.270675613895528E-3</v>
      </c>
      <c r="Z191">
        <f>Pro_Economic_Table[[#This Row],[S- Worst-Euclidean Distance]]/(Pro_Economic_Table[[#This Row],[S+ Best-Euclidean Distance]]+Pro_Economic_Table[[#This Row],[S- Worst-Euclidean Distance]])</f>
        <v>0.62555104005495488</v>
      </c>
      <c r="AA191">
        <v>190</v>
      </c>
    </row>
    <row r="192" spans="1:27" x14ac:dyDescent="0.3">
      <c r="A192">
        <v>80</v>
      </c>
      <c r="B192" t="s">
        <v>139</v>
      </c>
      <c r="C192" t="s">
        <v>280</v>
      </c>
      <c r="D192" t="s">
        <v>151</v>
      </c>
      <c r="E192" t="s">
        <v>152</v>
      </c>
      <c r="F192" t="s">
        <v>280</v>
      </c>
      <c r="G192" t="s">
        <v>220</v>
      </c>
      <c r="H192">
        <v>414.87245700678938</v>
      </c>
      <c r="I192">
        <v>30</v>
      </c>
      <c r="J192">
        <v>1461764.6085857823</v>
      </c>
      <c r="K192">
        <v>49149.042090909075</v>
      </c>
      <c r="L192">
        <v>263117629.54544082</v>
      </c>
      <c r="M192">
        <v>4952698.6386363627</v>
      </c>
      <c r="N192">
        <v>2192646912.8786736</v>
      </c>
      <c r="O192">
        <v>117000000</v>
      </c>
      <c r="P192">
        <v>20.169581068181813</v>
      </c>
      <c r="Q192">
        <v>21853.380898357442</v>
      </c>
      <c r="R192">
        <v>263166778.58753175</v>
      </c>
      <c r="S192">
        <v>2314.5996115173102</v>
      </c>
      <c r="T192">
        <v>21873.550479425623</v>
      </c>
      <c r="U192">
        <f>Pro_Economic_Table[[#This Row],[Total Energy(MJ)]]*AHP!$P$3/TOPSIS!$B$4</f>
        <v>7.866264845431889E-3</v>
      </c>
      <c r="V192">
        <f>Pro_Economic_Table[[#This Row],[Total Cost(LKR Million)]]*AHP!$P$4/TOPSIS!$C$4</f>
        <v>3.0550757531583914E-2</v>
      </c>
      <c r="W192">
        <f>Pro_Economic_Table[[#This Row],[Total Carbon (Metric T)]]*AHP!$P$5/TOPSIS!$D$4</f>
        <v>3.3771465588775334E-3</v>
      </c>
      <c r="X192">
        <f>((Pro_Economic_Table[[#This Row],[Weighted Energy]]-TOPSIS!$B$5)^2+(Pro_Economic_Table[[#This Row],[Weighted Cost]]-TOPSIS!$C$5)^2+(Pro_Economic_Table[[#This Row],[Weighted Co2]]-TOPSIS!$D$5)^2)^0.5</f>
        <v>2.5632155557235208E-3</v>
      </c>
      <c r="Y192">
        <f>((Pro_Economic_Table[[#This Row],[Weighted Energy]]-TOPSIS!$B$6)^2+(Pro_Economic_Table[[#This Row],[Weighted Cost]]-TOPSIS!$C$6)^2+(Pro_Economic_Table[[#This Row],[Weighted Co2]]-TOPSIS!$D$6)^2)^0.5</f>
        <v>4.2638212540278614E-3</v>
      </c>
      <c r="Z192">
        <f>Pro_Economic_Table[[#This Row],[S- Worst-Euclidean Distance]]/(Pro_Economic_Table[[#This Row],[S+ Best-Euclidean Distance]]+Pro_Economic_Table[[#This Row],[S- Worst-Euclidean Distance]])</f>
        <v>0.62454932833197008</v>
      </c>
      <c r="AA192">
        <v>191</v>
      </c>
    </row>
    <row r="193" spans="1:27" x14ac:dyDescent="0.3">
      <c r="A193">
        <v>98</v>
      </c>
      <c r="B193" t="s">
        <v>139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415.33691934519936</v>
      </c>
      <c r="I193">
        <v>30</v>
      </c>
      <c r="J193">
        <v>1462214.2081293634</v>
      </c>
      <c r="K193">
        <v>49149.042090909075</v>
      </c>
      <c r="L193">
        <v>263198557.46328542</v>
      </c>
      <c r="M193">
        <v>4957303.7136363629</v>
      </c>
      <c r="N193">
        <v>2193321312.1940451</v>
      </c>
      <c r="O193">
        <v>117000000</v>
      </c>
      <c r="P193">
        <v>20.160370918181815</v>
      </c>
      <c r="Q193">
        <v>21860.102411533982</v>
      </c>
      <c r="R193">
        <v>263247706.50537634</v>
      </c>
      <c r="S193">
        <v>2315.2786159076813</v>
      </c>
      <c r="T193">
        <v>21880.262782452166</v>
      </c>
      <c r="U193">
        <f>Pro_Economic_Table[[#This Row],[Total Energy(MJ)]]*AHP!$P$3/TOPSIS!$B$4</f>
        <v>7.8686838454233455E-3</v>
      </c>
      <c r="V193">
        <f>Pro_Economic_Table[[#This Row],[Total Cost(LKR Million)]]*AHP!$P$4/TOPSIS!$C$4</f>
        <v>3.055971981533696E-2</v>
      </c>
      <c r="W193">
        <f>Pro_Economic_Table[[#This Row],[Total Carbon (Metric T)]]*AHP!$P$5/TOPSIS!$D$4</f>
        <v>3.378182898683892E-3</v>
      </c>
      <c r="X193">
        <f>((Pro_Economic_Table[[#This Row],[Weighted Energy]]-TOPSIS!$B$5)^2+(Pro_Economic_Table[[#This Row],[Weighted Cost]]-TOPSIS!$C$5)^2+(Pro_Economic_Table[[#This Row],[Weighted Co2]]-TOPSIS!$D$5)^2)^0.5</f>
        <v>2.572552945852838E-3</v>
      </c>
      <c r="Y193">
        <f>((Pro_Economic_Table[[#This Row],[Weighted Energy]]-TOPSIS!$B$6)^2+(Pro_Economic_Table[[#This Row],[Weighted Cost]]-TOPSIS!$C$6)^2+(Pro_Economic_Table[[#This Row],[Weighted Co2]]-TOPSIS!$D$6)^2)^0.5</f>
        <v>4.2544813981251249E-3</v>
      </c>
      <c r="Z193">
        <f>Pro_Economic_Table[[#This Row],[S- Worst-Euclidean Distance]]/(Pro_Economic_Table[[#This Row],[S+ Best-Euclidean Distance]]+Pro_Economic_Table[[#This Row],[S- Worst-Euclidean Distance]])</f>
        <v>0.62318148463365308</v>
      </c>
      <c r="AA193">
        <v>192</v>
      </c>
    </row>
    <row r="194" spans="1:27" x14ac:dyDescent="0.3">
      <c r="A194">
        <v>85</v>
      </c>
      <c r="B194" t="s">
        <v>139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428.98789604631719</v>
      </c>
      <c r="I194">
        <v>61</v>
      </c>
      <c r="J194">
        <v>1464096.4796631667</v>
      </c>
      <c r="K194">
        <v>58701.472772727269</v>
      </c>
      <c r="L194">
        <v>263537366.33937001</v>
      </c>
      <c r="M194">
        <v>6148117.1068181815</v>
      </c>
      <c r="N194">
        <v>2196144719.49475</v>
      </c>
      <c r="O194">
        <v>113704000</v>
      </c>
      <c r="P194">
        <v>26.44689265909091</v>
      </c>
      <c r="Q194">
        <v>21888.242370964341</v>
      </c>
      <c r="R194">
        <v>263596067.81214273</v>
      </c>
      <c r="S194">
        <v>2315.9968366015682</v>
      </c>
      <c r="T194">
        <v>21914.689263623433</v>
      </c>
      <c r="U194">
        <f>Pro_Economic_Table[[#This Row],[Total Energy(MJ)]]*AHP!$P$3/TOPSIS!$B$4</f>
        <v>7.8790966426450643E-3</v>
      </c>
      <c r="V194">
        <f>Pro_Economic_Table[[#This Row],[Total Cost(LKR Million)]]*AHP!$P$4/TOPSIS!$C$4</f>
        <v>3.0569199721133158E-2</v>
      </c>
      <c r="W194">
        <f>Pro_Economic_Table[[#This Row],[Total Carbon (Metric T)]]*AHP!$P$5/TOPSIS!$D$4</f>
        <v>3.3834981433457575E-3</v>
      </c>
      <c r="X194">
        <f>((Pro_Economic_Table[[#This Row],[Weighted Energy]]-TOPSIS!$B$5)^2+(Pro_Economic_Table[[#This Row],[Weighted Cost]]-TOPSIS!$C$5)^2+(Pro_Economic_Table[[#This Row],[Weighted Co2]]-TOPSIS!$D$5)^2)^0.5</f>
        <v>2.5847207438050475E-3</v>
      </c>
      <c r="Y194">
        <f>((Pro_Economic_Table[[#This Row],[Weighted Energy]]-TOPSIS!$B$6)^2+(Pro_Economic_Table[[#This Row],[Weighted Cost]]-TOPSIS!$C$6)^2+(Pro_Economic_Table[[#This Row],[Weighted Co2]]-TOPSIS!$D$6)^2)^0.5</f>
        <v>4.2422213255023378E-3</v>
      </c>
      <c r="Z194">
        <f>Pro_Economic_Table[[#This Row],[S- Worst-Euclidean Distance]]/(Pro_Economic_Table[[#This Row],[S+ Best-Euclidean Distance]]+Pro_Economic_Table[[#This Row],[S- Worst-Euclidean Distance]])</f>
        <v>0.62139407108411637</v>
      </c>
      <c r="AA194">
        <v>193</v>
      </c>
    </row>
    <row r="195" spans="1:27" x14ac:dyDescent="0.3">
      <c r="A195">
        <v>87</v>
      </c>
      <c r="B195" t="s">
        <v>139</v>
      </c>
      <c r="C195" t="s">
        <v>280</v>
      </c>
      <c r="D195" t="s">
        <v>151</v>
      </c>
      <c r="E195" t="s">
        <v>280</v>
      </c>
      <c r="F195" t="s">
        <v>155</v>
      </c>
      <c r="G195" t="s">
        <v>218</v>
      </c>
      <c r="H195">
        <v>428.98789604631719</v>
      </c>
      <c r="I195">
        <v>31</v>
      </c>
      <c r="J195">
        <v>1464096.4796631667</v>
      </c>
      <c r="K195">
        <v>58701.472772727269</v>
      </c>
      <c r="L195">
        <v>263537366.33937001</v>
      </c>
      <c r="M195">
        <v>6148117.1068181815</v>
      </c>
      <c r="N195">
        <v>2196144719.49475</v>
      </c>
      <c r="O195">
        <v>116132200</v>
      </c>
      <c r="P195">
        <v>26.44689265909091</v>
      </c>
      <c r="Q195">
        <v>21888.242370964341</v>
      </c>
      <c r="R195">
        <v>263596067.81214273</v>
      </c>
      <c r="S195">
        <v>2318.4250366015681</v>
      </c>
      <c r="T195">
        <v>21914.689263623433</v>
      </c>
      <c r="U195">
        <f>Pro_Economic_Table[[#This Row],[Total Energy(MJ)]]*AHP!$P$3/TOPSIS!$B$4</f>
        <v>7.8790966426450643E-3</v>
      </c>
      <c r="V195">
        <f>Pro_Economic_Table[[#This Row],[Total Cost(LKR Million)]]*AHP!$P$4/TOPSIS!$C$4</f>
        <v>3.0601249907726578E-2</v>
      </c>
      <c r="W195">
        <f>Pro_Economic_Table[[#This Row],[Total Carbon (Metric T)]]*AHP!$P$5/TOPSIS!$D$4</f>
        <v>3.3834981433457575E-3</v>
      </c>
      <c r="X195">
        <f>((Pro_Economic_Table[[#This Row],[Weighted Energy]]-TOPSIS!$B$5)^2+(Pro_Economic_Table[[#This Row],[Weighted Cost]]-TOPSIS!$C$5)^2+(Pro_Economic_Table[[#This Row],[Weighted Co2]]-TOPSIS!$D$5)^2)^0.5</f>
        <v>2.6156855721362524E-3</v>
      </c>
      <c r="Y195">
        <f>((Pro_Economic_Table[[#This Row],[Weighted Energy]]-TOPSIS!$B$6)^2+(Pro_Economic_Table[[#This Row],[Weighted Cost]]-TOPSIS!$C$6)^2+(Pro_Economic_Table[[#This Row],[Weighted Co2]]-TOPSIS!$D$6)^2)^0.5</f>
        <v>4.2113440760523846E-3</v>
      </c>
      <c r="Z195">
        <f>Pro_Economic_Table[[#This Row],[S- Worst-Euclidean Distance]]/(Pro_Economic_Table[[#This Row],[S+ Best-Euclidean Distance]]+Pro_Economic_Table[[#This Row],[S- Worst-Euclidean Distance]])</f>
        <v>0.61686330557678892</v>
      </c>
      <c r="AA195">
        <v>194</v>
      </c>
    </row>
    <row r="196" spans="1:27" x14ac:dyDescent="0.3">
      <c r="A196">
        <v>103</v>
      </c>
      <c r="B196" t="s">
        <v>139</v>
      </c>
      <c r="C196" t="s">
        <v>280</v>
      </c>
      <c r="D196" t="s">
        <v>280</v>
      </c>
      <c r="E196" t="s">
        <v>280</v>
      </c>
      <c r="F196" t="s">
        <v>155</v>
      </c>
      <c r="G196" t="s">
        <v>219</v>
      </c>
      <c r="H196">
        <v>429.45235838472718</v>
      </c>
      <c r="I196">
        <v>62</v>
      </c>
      <c r="J196">
        <v>1464546.0792067475</v>
      </c>
      <c r="K196">
        <v>58701.472772727269</v>
      </c>
      <c r="L196">
        <v>263618294.25721455</v>
      </c>
      <c r="M196">
        <v>6152722.1818181816</v>
      </c>
      <c r="N196">
        <v>2196819118.8101211</v>
      </c>
      <c r="O196">
        <v>115568000</v>
      </c>
      <c r="P196">
        <v>26.437682509090912</v>
      </c>
      <c r="Q196">
        <v>21894.963884140871</v>
      </c>
      <c r="R196">
        <v>263676995.72998726</v>
      </c>
      <c r="S196">
        <v>2318.5398409919389</v>
      </c>
      <c r="T196">
        <v>21921.401566649962</v>
      </c>
      <c r="U196">
        <f>Pro_Economic_Table[[#This Row],[Total Energy(MJ)]]*AHP!$P$3/TOPSIS!$B$4</f>
        <v>7.8815156426365208E-3</v>
      </c>
      <c r="V196">
        <f>Pro_Economic_Table[[#This Row],[Total Cost(LKR Million)]]*AHP!$P$4/TOPSIS!$C$4</f>
        <v>3.0602765228595178E-2</v>
      </c>
      <c r="W196">
        <f>Pro_Economic_Table[[#This Row],[Total Carbon (Metric T)]]*AHP!$P$5/TOPSIS!$D$4</f>
        <v>3.3845344831521145E-3</v>
      </c>
      <c r="X196">
        <f>((Pro_Economic_Table[[#This Row],[Weighted Energy]]-TOPSIS!$B$5)^2+(Pro_Economic_Table[[#This Row],[Weighted Cost]]-TOPSIS!$C$5)^2+(Pro_Economic_Table[[#This Row],[Weighted Co2]]-TOPSIS!$D$5)^2)^0.5</f>
        <v>2.6178261060899486E-3</v>
      </c>
      <c r="Y196">
        <f>((Pro_Economic_Table[[#This Row],[Weighted Energy]]-TOPSIS!$B$6)^2+(Pro_Economic_Table[[#This Row],[Weighted Cost]]-TOPSIS!$C$6)^2+(Pro_Economic_Table[[#This Row],[Weighted Co2]]-TOPSIS!$D$6)^2)^0.5</f>
        <v>4.2091771515759087E-3</v>
      </c>
      <c r="Z196">
        <f>Pro_Economic_Table[[#This Row],[S- Worst-Euclidean Distance]]/(Pro_Economic_Table[[#This Row],[S+ Best-Euclidean Distance]]+Pro_Economic_Table[[#This Row],[S- Worst-Euclidean Distance]])</f>
        <v>0.6165482852010562</v>
      </c>
      <c r="AA196">
        <v>195</v>
      </c>
    </row>
    <row r="197" spans="1:27" x14ac:dyDescent="0.3">
      <c r="A197">
        <v>105</v>
      </c>
      <c r="B197" t="s">
        <v>139</v>
      </c>
      <c r="C197" t="s">
        <v>280</v>
      </c>
      <c r="D197" t="s">
        <v>280</v>
      </c>
      <c r="E197" t="s">
        <v>280</v>
      </c>
      <c r="F197" t="s">
        <v>155</v>
      </c>
      <c r="G197" t="s">
        <v>218</v>
      </c>
      <c r="H197">
        <v>429.45235838472718</v>
      </c>
      <c r="I197">
        <v>31</v>
      </c>
      <c r="J197">
        <v>1464546.0792067475</v>
      </c>
      <c r="K197">
        <v>58701.472772727269</v>
      </c>
      <c r="L197">
        <v>263618294.25721455</v>
      </c>
      <c r="M197">
        <v>6152722.1818181816</v>
      </c>
      <c r="N197">
        <v>2196819118.8101211</v>
      </c>
      <c r="O197">
        <v>116132200</v>
      </c>
      <c r="P197">
        <v>26.437682509090912</v>
      </c>
      <c r="Q197">
        <v>21894.963884140871</v>
      </c>
      <c r="R197">
        <v>263676995.72998726</v>
      </c>
      <c r="S197">
        <v>2319.1040409919392</v>
      </c>
      <c r="T197">
        <v>21921.401566649962</v>
      </c>
      <c r="U197">
        <f>Pro_Economic_Table[[#This Row],[Total Energy(MJ)]]*AHP!$P$3/TOPSIS!$B$4</f>
        <v>7.8815156426365208E-3</v>
      </c>
      <c r="V197">
        <f>Pro_Economic_Table[[#This Row],[Total Cost(LKR Million)]]*AHP!$P$4/TOPSIS!$C$4</f>
        <v>3.0610212191479625E-2</v>
      </c>
      <c r="W197">
        <f>Pro_Economic_Table[[#This Row],[Total Carbon (Metric T)]]*AHP!$P$5/TOPSIS!$D$4</f>
        <v>3.3845344831521145E-3</v>
      </c>
      <c r="X197">
        <f>((Pro_Economic_Table[[#This Row],[Weighted Energy]]-TOPSIS!$B$5)^2+(Pro_Economic_Table[[#This Row],[Weighted Cost]]-TOPSIS!$C$5)^2+(Pro_Economic_Table[[#This Row],[Weighted Co2]]-TOPSIS!$D$5)^2)^0.5</f>
        <v>2.6250230447433941E-3</v>
      </c>
      <c r="Y197">
        <f>((Pro_Economic_Table[[#This Row],[Weighted Energy]]-TOPSIS!$B$6)^2+(Pro_Economic_Table[[#This Row],[Weighted Cost]]-TOPSIS!$C$6)^2+(Pro_Economic_Table[[#This Row],[Weighted Co2]]-TOPSIS!$D$6)^2)^0.5</f>
        <v>4.2020042249661712E-3</v>
      </c>
      <c r="Z197">
        <f>Pro_Economic_Table[[#This Row],[S- Worst-Euclidean Distance]]/(Pro_Economic_Table[[#This Row],[S+ Best-Euclidean Distance]]+Pro_Economic_Table[[#This Row],[S- Worst-Euclidean Distance]])</f>
        <v>0.61549545050300236</v>
      </c>
      <c r="AA197">
        <v>196</v>
      </c>
    </row>
    <row r="198" spans="1:27" x14ac:dyDescent="0.3">
      <c r="A198">
        <v>86</v>
      </c>
      <c r="B198" t="s">
        <v>139</v>
      </c>
      <c r="C198" t="s">
        <v>280</v>
      </c>
      <c r="D198" t="s">
        <v>151</v>
      </c>
      <c r="E198" t="s">
        <v>280</v>
      </c>
      <c r="F198" t="s">
        <v>155</v>
      </c>
      <c r="G198" t="s">
        <v>220</v>
      </c>
      <c r="H198">
        <v>428.98789604631719</v>
      </c>
      <c r="I198">
        <v>31</v>
      </c>
      <c r="J198">
        <v>1464096.4796631667</v>
      </c>
      <c r="K198">
        <v>58701.472772727269</v>
      </c>
      <c r="L198">
        <v>263537366.33937001</v>
      </c>
      <c r="M198">
        <v>6148117.1068181815</v>
      </c>
      <c r="N198">
        <v>2196144719.49475</v>
      </c>
      <c r="O198">
        <v>120900000</v>
      </c>
      <c r="P198">
        <v>26.44689265909091</v>
      </c>
      <c r="Q198">
        <v>21888.242370964341</v>
      </c>
      <c r="R198">
        <v>263596067.81214273</v>
      </c>
      <c r="S198">
        <v>2323.1928366015682</v>
      </c>
      <c r="T198">
        <v>21914.689263623433</v>
      </c>
      <c r="U198">
        <f>Pro_Economic_Table[[#This Row],[Total Energy(MJ)]]*AHP!$P$3/TOPSIS!$B$4</f>
        <v>7.8790966426450643E-3</v>
      </c>
      <c r="V198">
        <f>Pro_Economic_Table[[#This Row],[Total Cost(LKR Million)]]*AHP!$P$4/TOPSIS!$C$4</f>
        <v>3.0664180835837988E-2</v>
      </c>
      <c r="W198">
        <f>Pro_Economic_Table[[#This Row],[Total Carbon (Metric T)]]*AHP!$P$5/TOPSIS!$D$4</f>
        <v>3.3834981433457575E-3</v>
      </c>
      <c r="X198">
        <f>((Pro_Economic_Table[[#This Row],[Weighted Energy]]-TOPSIS!$B$5)^2+(Pro_Economic_Table[[#This Row],[Weighted Cost]]-TOPSIS!$C$5)^2+(Pro_Economic_Table[[#This Row],[Weighted Co2]]-TOPSIS!$D$5)^2)^0.5</f>
        <v>2.6765597320189539E-3</v>
      </c>
      <c r="Y198">
        <f>((Pro_Economic_Table[[#This Row],[Weighted Energy]]-TOPSIS!$B$6)^2+(Pro_Economic_Table[[#This Row],[Weighted Cost]]-TOPSIS!$C$6)^2+(Pro_Economic_Table[[#This Row],[Weighted Co2]]-TOPSIS!$D$6)^2)^0.5</f>
        <v>4.1507679609447861E-3</v>
      </c>
      <c r="Z198">
        <f>Pro_Economic_Table[[#This Row],[S- Worst-Euclidean Distance]]/(Pro_Economic_Table[[#This Row],[S+ Best-Euclidean Distance]]+Pro_Economic_Table[[#This Row],[S- Worst-Euclidean Distance]])</f>
        <v>0.60796378138148799</v>
      </c>
      <c r="AA198">
        <v>197</v>
      </c>
    </row>
    <row r="199" spans="1:27" x14ac:dyDescent="0.3">
      <c r="A199">
        <v>104</v>
      </c>
      <c r="B199" t="s">
        <v>139</v>
      </c>
      <c r="C199" t="s">
        <v>280</v>
      </c>
      <c r="D199" t="s">
        <v>280</v>
      </c>
      <c r="E199" t="s">
        <v>280</v>
      </c>
      <c r="F199" t="s">
        <v>155</v>
      </c>
      <c r="G199" t="s">
        <v>220</v>
      </c>
      <c r="H199">
        <v>429.45235838472718</v>
      </c>
      <c r="I199">
        <v>31</v>
      </c>
      <c r="J199">
        <v>1464546.0792067475</v>
      </c>
      <c r="K199">
        <v>58701.472772727269</v>
      </c>
      <c r="L199">
        <v>263618294.25721455</v>
      </c>
      <c r="M199">
        <v>6152722.1818181816</v>
      </c>
      <c r="N199">
        <v>2196819118.8101211</v>
      </c>
      <c r="O199">
        <v>120900000</v>
      </c>
      <c r="P199">
        <v>26.437682509090912</v>
      </c>
      <c r="Q199">
        <v>21894.963884140871</v>
      </c>
      <c r="R199">
        <v>263676995.72998726</v>
      </c>
      <c r="S199">
        <v>2323.8718409919393</v>
      </c>
      <c r="T199">
        <v>21921.401566649962</v>
      </c>
      <c r="U199">
        <f>Pro_Economic_Table[[#This Row],[Total Energy(MJ)]]*AHP!$P$3/TOPSIS!$B$4</f>
        <v>7.8815156426365208E-3</v>
      </c>
      <c r="V199">
        <f>Pro_Economic_Table[[#This Row],[Total Cost(LKR Million)]]*AHP!$P$4/TOPSIS!$C$4</f>
        <v>3.0673143119591035E-2</v>
      </c>
      <c r="W199">
        <f>Pro_Economic_Table[[#This Row],[Total Carbon (Metric T)]]*AHP!$P$5/TOPSIS!$D$4</f>
        <v>3.3845344831521145E-3</v>
      </c>
      <c r="X199">
        <f>((Pro_Economic_Table[[#This Row],[Weighted Energy]]-TOPSIS!$B$5)^2+(Pro_Economic_Table[[#This Row],[Weighted Cost]]-TOPSIS!$C$5)^2+(Pro_Economic_Table[[#This Row],[Weighted Co2]]-TOPSIS!$D$5)^2)^0.5</f>
        <v>2.6858955642181347E-3</v>
      </c>
      <c r="Y199">
        <f>((Pro_Economic_Table[[#This Row],[Weighted Energy]]-TOPSIS!$B$6)^2+(Pro_Economic_Table[[#This Row],[Weighted Cost]]-TOPSIS!$C$6)^2+(Pro_Economic_Table[[#This Row],[Weighted Co2]]-TOPSIS!$D$6)^2)^0.5</f>
        <v>4.1414276831796704E-3</v>
      </c>
      <c r="Z199">
        <f>Pro_Economic_Table[[#This Row],[S- Worst-Euclidean Distance]]/(Pro_Economic_Table[[#This Row],[S+ Best-Euclidean Distance]]+Pro_Economic_Table[[#This Row],[S- Worst-Euclidean Distance]])</f>
        <v>0.60659610408195508</v>
      </c>
      <c r="AA199">
        <v>198</v>
      </c>
    </row>
    <row r="200" spans="1:27" x14ac:dyDescent="0.3">
      <c r="A200">
        <v>181</v>
      </c>
      <c r="B200" t="s">
        <v>140</v>
      </c>
      <c r="C200" t="s">
        <v>280</v>
      </c>
      <c r="D200" t="s">
        <v>151</v>
      </c>
      <c r="E200" t="s">
        <v>152</v>
      </c>
      <c r="F200" t="s">
        <v>154</v>
      </c>
      <c r="G200" t="s">
        <v>219</v>
      </c>
      <c r="H200">
        <v>418.29692000529951</v>
      </c>
      <c r="I200">
        <v>60</v>
      </c>
      <c r="J200">
        <v>1471715.8412602441</v>
      </c>
      <c r="K200">
        <v>43335.209363636357</v>
      </c>
      <c r="L200">
        <v>264908851.42684397</v>
      </c>
      <c r="M200">
        <v>5326657.7022727262</v>
      </c>
      <c r="N200">
        <v>2207573761.8903666</v>
      </c>
      <c r="O200">
        <v>111840000</v>
      </c>
      <c r="P200">
        <v>20.532623068181817</v>
      </c>
      <c r="Q200">
        <v>22002.151826840651</v>
      </c>
      <c r="R200">
        <v>264952186.63620761</v>
      </c>
      <c r="S200">
        <v>2324.7404195926392</v>
      </c>
      <c r="T200">
        <v>22022.684449908833</v>
      </c>
      <c r="U200">
        <f>Pro_Economic_Table[[#This Row],[Total Energy(MJ)]]*AHP!$P$3/TOPSIS!$B$4</f>
        <v>7.9196321155844129E-3</v>
      </c>
      <c r="V200">
        <f>Pro_Economic_Table[[#This Row],[Total Cost(LKR Million)]]*AHP!$P$4/TOPSIS!$C$4</f>
        <v>3.0684607622607048E-2</v>
      </c>
      <c r="W200">
        <f>Pro_Economic_Table[[#This Row],[Total Carbon (Metric T)]]*AHP!$P$5/TOPSIS!$D$4</f>
        <v>3.4001719600671048E-3</v>
      </c>
      <c r="X200">
        <f>((Pro_Economic_Table[[#This Row],[Weighted Energy]]-TOPSIS!$B$5)^2+(Pro_Economic_Table[[#This Row],[Weighted Cost]]-TOPSIS!$C$5)^2+(Pro_Economic_Table[[#This Row],[Weighted Co2]]-TOPSIS!$D$5)^2)^0.5</f>
        <v>2.7075771571562972E-3</v>
      </c>
      <c r="Y200">
        <f>((Pro_Economic_Table[[#This Row],[Weighted Energy]]-TOPSIS!$B$6)^2+(Pro_Economic_Table[[#This Row],[Weighted Cost]]-TOPSIS!$C$6)^2+(Pro_Economic_Table[[#This Row],[Weighted Co2]]-TOPSIS!$D$6)^2)^0.5</f>
        <v>4.1193166097000496E-3</v>
      </c>
      <c r="Z200">
        <f>Pro_Economic_Table[[#This Row],[S- Worst-Euclidean Distance]]/(Pro_Economic_Table[[#This Row],[S+ Best-Euclidean Distance]]+Pro_Economic_Table[[#This Row],[S- Worst-Euclidean Distance]])</f>
        <v>0.60339544606637641</v>
      </c>
      <c r="AA200">
        <v>199</v>
      </c>
    </row>
    <row r="201" spans="1:27" x14ac:dyDescent="0.3">
      <c r="A201">
        <v>183</v>
      </c>
      <c r="B201" t="s">
        <v>140</v>
      </c>
      <c r="C201" t="s">
        <v>280</v>
      </c>
      <c r="D201" t="s">
        <v>151</v>
      </c>
      <c r="E201" t="s">
        <v>152</v>
      </c>
      <c r="F201" t="s">
        <v>154</v>
      </c>
      <c r="G201" t="s">
        <v>218</v>
      </c>
      <c r="H201">
        <v>418.29692000529951</v>
      </c>
      <c r="I201">
        <v>30</v>
      </c>
      <c r="J201">
        <v>1471715.8412602441</v>
      </c>
      <c r="K201">
        <v>43335.209363636357</v>
      </c>
      <c r="L201">
        <v>264908851.42684397</v>
      </c>
      <c r="M201">
        <v>5326657.7022727262</v>
      </c>
      <c r="N201">
        <v>2207573761.8903666</v>
      </c>
      <c r="O201">
        <v>112386000</v>
      </c>
      <c r="P201">
        <v>20.532623068181817</v>
      </c>
      <c r="Q201">
        <v>22002.151826840651</v>
      </c>
      <c r="R201">
        <v>264952186.63620761</v>
      </c>
      <c r="S201">
        <v>2325.2864195926395</v>
      </c>
      <c r="T201">
        <v>22022.684449908833</v>
      </c>
      <c r="U201">
        <f>Pro_Economic_Table[[#This Row],[Total Energy(MJ)]]*AHP!$P$3/TOPSIS!$B$4</f>
        <v>7.9196321155844129E-3</v>
      </c>
      <c r="V201">
        <f>Pro_Economic_Table[[#This Row],[Total Cost(LKR Million)]]*AHP!$P$4/TOPSIS!$C$4</f>
        <v>3.0691814360882322E-2</v>
      </c>
      <c r="W201">
        <f>Pro_Economic_Table[[#This Row],[Total Carbon (Metric T)]]*AHP!$P$5/TOPSIS!$D$4</f>
        <v>3.4001719600671048E-3</v>
      </c>
      <c r="X201">
        <f>((Pro_Economic_Table[[#This Row],[Weighted Energy]]-TOPSIS!$B$5)^2+(Pro_Economic_Table[[#This Row],[Weighted Cost]]-TOPSIS!$C$5)^2+(Pro_Economic_Table[[#This Row],[Weighted Co2]]-TOPSIS!$D$5)^2)^0.5</f>
        <v>2.7145289189111264E-3</v>
      </c>
      <c r="Y201">
        <f>((Pro_Economic_Table[[#This Row],[Weighted Energy]]-TOPSIS!$B$6)^2+(Pro_Economic_Table[[#This Row],[Weighted Cost]]-TOPSIS!$C$6)^2+(Pro_Economic_Table[[#This Row],[Weighted Co2]]-TOPSIS!$D$6)^2)^0.5</f>
        <v>4.1123667960619595E-3</v>
      </c>
      <c r="Z201">
        <f>Pro_Economic_Table[[#This Row],[S- Worst-Euclidean Distance]]/(Pro_Economic_Table[[#This Row],[S+ Best-Euclidean Distance]]+Pro_Economic_Table[[#This Row],[S- Worst-Euclidean Distance]])</f>
        <v>0.60237726893095977</v>
      </c>
      <c r="AA201">
        <v>200</v>
      </c>
    </row>
    <row r="202" spans="1:27" x14ac:dyDescent="0.3">
      <c r="A202">
        <v>199</v>
      </c>
      <c r="B202" t="s">
        <v>140</v>
      </c>
      <c r="C202" t="s">
        <v>280</v>
      </c>
      <c r="D202" t="s">
        <v>280</v>
      </c>
      <c r="E202" t="s">
        <v>152</v>
      </c>
      <c r="F202" t="s">
        <v>154</v>
      </c>
      <c r="G202" t="s">
        <v>219</v>
      </c>
      <c r="H202">
        <v>418.76138234370944</v>
      </c>
      <c r="I202">
        <v>60</v>
      </c>
      <c r="J202">
        <v>1472165.4408038247</v>
      </c>
      <c r="K202">
        <v>43335.209363636357</v>
      </c>
      <c r="L202">
        <v>264989779.34468845</v>
      </c>
      <c r="M202">
        <v>5331262.7772727264</v>
      </c>
      <c r="N202">
        <v>2208248161.2057371</v>
      </c>
      <c r="O202">
        <v>111840000</v>
      </c>
      <c r="P202">
        <v>20.523412918181815</v>
      </c>
      <c r="Q202">
        <v>22008.873340017177</v>
      </c>
      <c r="R202">
        <v>265033114.55405208</v>
      </c>
      <c r="S202">
        <v>2325.4194239830099</v>
      </c>
      <c r="T202">
        <v>22029.396752935358</v>
      </c>
      <c r="U202">
        <f>Pro_Economic_Table[[#This Row],[Total Energy(MJ)]]*AHP!$P$3/TOPSIS!$B$4</f>
        <v>7.9220511155758642E-3</v>
      </c>
      <c r="V202">
        <f>Pro_Economic_Table[[#This Row],[Total Cost(LKR Million)]]*AHP!$P$4/TOPSIS!$C$4</f>
        <v>3.0693569906360088E-2</v>
      </c>
      <c r="W202">
        <f>Pro_Economic_Table[[#This Row],[Total Carbon (Metric T)]]*AHP!$P$5/TOPSIS!$D$4</f>
        <v>3.4012082998734609E-3</v>
      </c>
      <c r="X202">
        <f>((Pro_Economic_Table[[#This Row],[Weighted Energy]]-TOPSIS!$B$5)^2+(Pro_Economic_Table[[#This Row],[Weighted Cost]]-TOPSIS!$C$5)^2+(Pro_Economic_Table[[#This Row],[Weighted Co2]]-TOPSIS!$D$5)^2)^0.5</f>
        <v>2.7169162401869435E-3</v>
      </c>
      <c r="Y202">
        <f>((Pro_Economic_Table[[#This Row],[Weighted Energy]]-TOPSIS!$B$6)^2+(Pro_Economic_Table[[#This Row],[Weighted Cost]]-TOPSIS!$C$6)^2+(Pro_Economic_Table[[#This Row],[Weighted Co2]]-TOPSIS!$D$6)^2)^0.5</f>
        <v>4.1099774612238108E-3</v>
      </c>
      <c r="Z202">
        <f>Pro_Economic_Table[[#This Row],[S- Worst-Euclidean Distance]]/(Pro_Economic_Table[[#This Row],[S+ Best-Euclidean Distance]]+Pro_Economic_Table[[#This Row],[S- Worst-Euclidean Distance]])</f>
        <v>0.60202745801864432</v>
      </c>
      <c r="AA202">
        <v>201</v>
      </c>
    </row>
    <row r="203" spans="1:27" x14ac:dyDescent="0.3">
      <c r="A203">
        <v>201</v>
      </c>
      <c r="B203" t="s">
        <v>140</v>
      </c>
      <c r="C203" t="s">
        <v>280</v>
      </c>
      <c r="D203" t="s">
        <v>280</v>
      </c>
      <c r="E203" t="s">
        <v>152</v>
      </c>
      <c r="F203" t="s">
        <v>154</v>
      </c>
      <c r="G203" t="s">
        <v>218</v>
      </c>
      <c r="H203">
        <v>418.76138234370944</v>
      </c>
      <c r="I203">
        <v>30</v>
      </c>
      <c r="J203">
        <v>1472165.4408038247</v>
      </c>
      <c r="K203">
        <v>43335.209363636357</v>
      </c>
      <c r="L203">
        <v>264989779.34468845</v>
      </c>
      <c r="M203">
        <v>5331262.7772727264</v>
      </c>
      <c r="N203">
        <v>2208248161.2057371</v>
      </c>
      <c r="O203">
        <v>112386000</v>
      </c>
      <c r="P203">
        <v>20.523412918181815</v>
      </c>
      <c r="Q203">
        <v>22008.873340017177</v>
      </c>
      <c r="R203">
        <v>265033114.55405208</v>
      </c>
      <c r="S203">
        <v>2325.9654239830097</v>
      </c>
      <c r="T203">
        <v>22029.396752935358</v>
      </c>
      <c r="U203">
        <f>Pro_Economic_Table[[#This Row],[Total Energy(MJ)]]*AHP!$P$3/TOPSIS!$B$4</f>
        <v>7.9220511155758642E-3</v>
      </c>
      <c r="V203">
        <f>Pro_Economic_Table[[#This Row],[Total Cost(LKR Million)]]*AHP!$P$4/TOPSIS!$C$4</f>
        <v>3.0700776644635355E-2</v>
      </c>
      <c r="W203">
        <f>Pro_Economic_Table[[#This Row],[Total Carbon (Metric T)]]*AHP!$P$5/TOPSIS!$D$4</f>
        <v>3.4012082998734609E-3</v>
      </c>
      <c r="X203">
        <f>((Pro_Economic_Table[[#This Row],[Weighted Energy]]-TOPSIS!$B$5)^2+(Pro_Economic_Table[[#This Row],[Weighted Cost]]-TOPSIS!$C$5)^2+(Pro_Economic_Table[[#This Row],[Weighted Co2]]-TOPSIS!$D$5)^2)^0.5</f>
        <v>2.7238678792313822E-3</v>
      </c>
      <c r="Y203">
        <f>((Pro_Economic_Table[[#This Row],[Weighted Energy]]-TOPSIS!$B$6)^2+(Pro_Economic_Table[[#This Row],[Weighted Cost]]-TOPSIS!$C$6)^2+(Pro_Economic_Table[[#This Row],[Weighted Co2]]-TOPSIS!$D$6)^2)^0.5</f>
        <v>4.1030275704455957E-3</v>
      </c>
      <c r="Z203">
        <f>Pro_Economic_Table[[#This Row],[S- Worst-Euclidean Distance]]/(Pro_Economic_Table[[#This Row],[S+ Best-Euclidean Distance]]+Pro_Economic_Table[[#This Row],[S- Worst-Euclidean Distance]])</f>
        <v>0.60100928755833449</v>
      </c>
      <c r="AA203">
        <v>202</v>
      </c>
    </row>
    <row r="204" spans="1:27" x14ac:dyDescent="0.3">
      <c r="A204">
        <v>334</v>
      </c>
      <c r="B204" t="s">
        <v>142</v>
      </c>
      <c r="C204" t="s">
        <v>147</v>
      </c>
      <c r="D204" t="s">
        <v>151</v>
      </c>
      <c r="E204" t="s">
        <v>280</v>
      </c>
      <c r="F204" t="s">
        <v>154</v>
      </c>
      <c r="G204" t="s">
        <v>219</v>
      </c>
      <c r="H204">
        <v>426.4824110482329</v>
      </c>
      <c r="I204">
        <v>61</v>
      </c>
      <c r="J204">
        <v>1470601.0924309855</v>
      </c>
      <c r="K204">
        <v>48825.15419999999</v>
      </c>
      <c r="L204">
        <v>264708196.63757741</v>
      </c>
      <c r="M204">
        <v>6913585.8477272717</v>
      </c>
      <c r="N204">
        <v>2205901638.6464782</v>
      </c>
      <c r="O204">
        <v>113704000</v>
      </c>
      <c r="P204">
        <v>30.024219649999996</v>
      </c>
      <c r="Q204">
        <v>21985.486331843236</v>
      </c>
      <c r="R204">
        <v>264757021.7917774</v>
      </c>
      <c r="S204">
        <v>2326.5192244942054</v>
      </c>
      <c r="T204">
        <v>22015.510551493237</v>
      </c>
      <c r="U204">
        <f>Pro_Economic_Table[[#This Row],[Total Energy(MJ)]]*AHP!$P$3/TOPSIS!$B$4</f>
        <v>7.9137984827716175E-3</v>
      </c>
      <c r="V204">
        <f>Pro_Economic_Table[[#This Row],[Total Cost(LKR Million)]]*AHP!$P$4/TOPSIS!$C$4</f>
        <v>3.0708086343061908E-2</v>
      </c>
      <c r="W204">
        <f>Pro_Economic_Table[[#This Row],[Total Carbon (Metric T)]]*AHP!$P$5/TOPSIS!$D$4</f>
        <v>3.3990643526683535E-3</v>
      </c>
      <c r="X204">
        <f>((Pro_Economic_Table[[#This Row],[Weighted Energy]]-TOPSIS!$B$5)^2+(Pro_Economic_Table[[#This Row],[Weighted Cost]]-TOPSIS!$C$5)^2+(Pro_Economic_Table[[#This Row],[Weighted Co2]]-TOPSIS!$D$5)^2)^0.5</f>
        <v>2.7287181051132746E-3</v>
      </c>
      <c r="Y204">
        <f>((Pro_Economic_Table[[#This Row],[Weighted Energy]]-TOPSIS!$B$6)^2+(Pro_Economic_Table[[#This Row],[Weighted Cost]]-TOPSIS!$C$6)^2+(Pro_Economic_Table[[#This Row],[Weighted Co2]]-TOPSIS!$D$6)^2)^0.5</f>
        <v>4.0982233136703265E-3</v>
      </c>
      <c r="Z204">
        <f>Pro_Economic_Table[[#This Row],[S- Worst-Euclidean Distance]]/(Pro_Economic_Table[[#This Row],[S+ Best-Euclidean Distance]]+Pro_Economic_Table[[#This Row],[S- Worst-Euclidean Distance]])</f>
        <v>0.60030152044288854</v>
      </c>
      <c r="AA204">
        <v>203</v>
      </c>
    </row>
    <row r="205" spans="1:27" x14ac:dyDescent="0.3">
      <c r="A205">
        <v>352</v>
      </c>
      <c r="B205" t="s">
        <v>142</v>
      </c>
      <c r="C205" t="s">
        <v>147</v>
      </c>
      <c r="D205" t="s">
        <v>280</v>
      </c>
      <c r="E205" t="s">
        <v>280</v>
      </c>
      <c r="F205" t="s">
        <v>154</v>
      </c>
      <c r="G205" t="s">
        <v>219</v>
      </c>
      <c r="H205">
        <v>426.94687338664289</v>
      </c>
      <c r="I205">
        <v>61</v>
      </c>
      <c r="J205">
        <v>1471050.6919745663</v>
      </c>
      <c r="K205">
        <v>48825.15419999999</v>
      </c>
      <c r="L205">
        <v>264789124.55542195</v>
      </c>
      <c r="M205">
        <v>6918190.922727271</v>
      </c>
      <c r="N205">
        <v>2206576037.9618492</v>
      </c>
      <c r="O205">
        <v>113704000</v>
      </c>
      <c r="P205">
        <v>30.015009499999998</v>
      </c>
      <c r="Q205">
        <v>21992.207845019766</v>
      </c>
      <c r="R205">
        <v>264837949.70962194</v>
      </c>
      <c r="S205">
        <v>2327.1982288845761</v>
      </c>
      <c r="T205">
        <v>22022.222854519765</v>
      </c>
      <c r="U205">
        <f>Pro_Economic_Table[[#This Row],[Total Energy(MJ)]]*AHP!$P$3/TOPSIS!$B$4</f>
        <v>7.916217482763074E-3</v>
      </c>
      <c r="V205">
        <f>Pro_Economic_Table[[#This Row],[Total Cost(LKR Million)]]*AHP!$P$4/TOPSIS!$C$4</f>
        <v>3.0717048626814951E-2</v>
      </c>
      <c r="W205">
        <f>Pro_Economic_Table[[#This Row],[Total Carbon (Metric T)]]*AHP!$P$5/TOPSIS!$D$4</f>
        <v>3.4001006924747105E-3</v>
      </c>
      <c r="X205">
        <f>((Pro_Economic_Table[[#This Row],[Weighted Energy]]-TOPSIS!$B$5)^2+(Pro_Economic_Table[[#This Row],[Weighted Cost]]-TOPSIS!$C$5)^2+(Pro_Economic_Table[[#This Row],[Weighted Co2]]-TOPSIS!$D$5)^2)^0.5</f>
        <v>2.7380563578000023E-3</v>
      </c>
      <c r="Y205">
        <f>((Pro_Economic_Table[[#This Row],[Weighted Energy]]-TOPSIS!$B$6)^2+(Pro_Economic_Table[[#This Row],[Weighted Cost]]-TOPSIS!$C$6)^2+(Pro_Economic_Table[[#This Row],[Weighted Co2]]-TOPSIS!$D$6)^2)^0.5</f>
        <v>4.0888837176675727E-3</v>
      </c>
      <c r="Z205">
        <f>Pro_Economic_Table[[#This Row],[S- Worst-Euclidean Distance]]/(Pro_Economic_Table[[#This Row],[S+ Best-Euclidean Distance]]+Pro_Economic_Table[[#This Row],[S- Worst-Euclidean Distance]])</f>
        <v>0.59893358846972544</v>
      </c>
      <c r="AA205">
        <v>204</v>
      </c>
    </row>
    <row r="206" spans="1:27" x14ac:dyDescent="0.3">
      <c r="A206">
        <v>336</v>
      </c>
      <c r="B206" t="s">
        <v>142</v>
      </c>
      <c r="C206" t="s">
        <v>147</v>
      </c>
      <c r="D206" t="s">
        <v>151</v>
      </c>
      <c r="E206" t="s">
        <v>280</v>
      </c>
      <c r="F206" t="s">
        <v>154</v>
      </c>
      <c r="G206" t="s">
        <v>218</v>
      </c>
      <c r="H206">
        <v>426.4824110482329</v>
      </c>
      <c r="I206">
        <v>31</v>
      </c>
      <c r="J206">
        <v>1470601.0924309855</v>
      </c>
      <c r="K206">
        <v>48825.15419999999</v>
      </c>
      <c r="L206">
        <v>264708196.63757741</v>
      </c>
      <c r="M206">
        <v>6913585.8477272717</v>
      </c>
      <c r="N206">
        <v>2205901638.6464782</v>
      </c>
      <c r="O206">
        <v>116132200</v>
      </c>
      <c r="P206">
        <v>30.024219649999996</v>
      </c>
      <c r="Q206">
        <v>21985.486331843236</v>
      </c>
      <c r="R206">
        <v>264757021.7917774</v>
      </c>
      <c r="S206">
        <v>2328.9474244942053</v>
      </c>
      <c r="T206">
        <v>22015.510551493237</v>
      </c>
      <c r="U206">
        <f>Pro_Economic_Table[[#This Row],[Total Energy(MJ)]]*AHP!$P$3/TOPSIS!$B$4</f>
        <v>7.9137984827716175E-3</v>
      </c>
      <c r="V206">
        <f>Pro_Economic_Table[[#This Row],[Total Cost(LKR Million)]]*AHP!$P$4/TOPSIS!$C$4</f>
        <v>3.0740136529655328E-2</v>
      </c>
      <c r="W206">
        <f>Pro_Economic_Table[[#This Row],[Total Carbon (Metric T)]]*AHP!$P$5/TOPSIS!$D$4</f>
        <v>3.3990643526683535E-3</v>
      </c>
      <c r="X206">
        <f>((Pro_Economic_Table[[#This Row],[Weighted Energy]]-TOPSIS!$B$5)^2+(Pro_Economic_Table[[#This Row],[Weighted Cost]]-TOPSIS!$C$5)^2+(Pro_Economic_Table[[#This Row],[Weighted Co2]]-TOPSIS!$D$5)^2)^0.5</f>
        <v>2.7596802115996901E-3</v>
      </c>
      <c r="Y206">
        <f>((Pro_Economic_Table[[#This Row],[Weighted Energy]]-TOPSIS!$B$6)^2+(Pro_Economic_Table[[#This Row],[Weighted Cost]]-TOPSIS!$C$6)^2+(Pro_Economic_Table[[#This Row],[Weighted Co2]]-TOPSIS!$D$6)^2)^0.5</f>
        <v>4.0673473130975642E-3</v>
      </c>
      <c r="Z206">
        <f>Pro_Economic_Table[[#This Row],[S- Worst-Euclidean Distance]]/(Pro_Economic_Table[[#This Row],[S+ Best-Euclidean Distance]]+Pro_Economic_Table[[#This Row],[S- Worst-Euclidean Distance]])</f>
        <v>0.59577133655659775</v>
      </c>
      <c r="AA206">
        <v>205</v>
      </c>
    </row>
    <row r="207" spans="1:27" x14ac:dyDescent="0.3">
      <c r="A207">
        <v>354</v>
      </c>
      <c r="B207" t="s">
        <v>142</v>
      </c>
      <c r="C207" t="s">
        <v>147</v>
      </c>
      <c r="D207" t="s">
        <v>280</v>
      </c>
      <c r="E207" t="s">
        <v>280</v>
      </c>
      <c r="F207" t="s">
        <v>154</v>
      </c>
      <c r="G207" t="s">
        <v>218</v>
      </c>
      <c r="H207">
        <v>426.94687338664289</v>
      </c>
      <c r="I207">
        <v>31</v>
      </c>
      <c r="J207">
        <v>1471050.6919745663</v>
      </c>
      <c r="K207">
        <v>48825.15419999999</v>
      </c>
      <c r="L207">
        <v>264789124.55542195</v>
      </c>
      <c r="M207">
        <v>6918190.922727271</v>
      </c>
      <c r="N207">
        <v>2206576037.9618492</v>
      </c>
      <c r="O207">
        <v>116132200</v>
      </c>
      <c r="P207">
        <v>30.015009499999998</v>
      </c>
      <c r="Q207">
        <v>21992.207845019766</v>
      </c>
      <c r="R207">
        <v>264837949.70962194</v>
      </c>
      <c r="S207">
        <v>2329.6264288845764</v>
      </c>
      <c r="T207">
        <v>22022.222854519765</v>
      </c>
      <c r="U207">
        <f>Pro_Economic_Table[[#This Row],[Total Energy(MJ)]]*AHP!$P$3/TOPSIS!$B$4</f>
        <v>7.916217482763074E-3</v>
      </c>
      <c r="V207">
        <f>Pro_Economic_Table[[#This Row],[Total Cost(LKR Million)]]*AHP!$P$4/TOPSIS!$C$4</f>
        <v>3.0749098813408374E-2</v>
      </c>
      <c r="W207">
        <f>Pro_Economic_Table[[#This Row],[Total Carbon (Metric T)]]*AHP!$P$5/TOPSIS!$D$4</f>
        <v>3.4001006924747105E-3</v>
      </c>
      <c r="X207">
        <f>((Pro_Economic_Table[[#This Row],[Weighted Energy]]-TOPSIS!$B$5)^2+(Pro_Economic_Table[[#This Row],[Weighted Cost]]-TOPSIS!$C$5)^2+(Pro_Economic_Table[[#This Row],[Weighted Co2]]-TOPSIS!$D$5)^2)^0.5</f>
        <v>2.7690177820563272E-3</v>
      </c>
      <c r="Y207">
        <f>((Pro_Economic_Table[[#This Row],[Weighted Energy]]-TOPSIS!$B$6)^2+(Pro_Economic_Table[[#This Row],[Weighted Cost]]-TOPSIS!$C$6)^2+(Pro_Economic_Table[[#This Row],[Weighted Co2]]-TOPSIS!$D$6)^2)^0.5</f>
        <v>4.0580074394943053E-3</v>
      </c>
      <c r="Z207">
        <f>Pro_Economic_Table[[#This Row],[S- Worst-Euclidean Distance]]/(Pro_Economic_Table[[#This Row],[S+ Best-Euclidean Distance]]+Pro_Economic_Table[[#This Row],[S- Worst-Euclidean Distance]])</f>
        <v>0.59440346385194753</v>
      </c>
      <c r="AA207">
        <v>206</v>
      </c>
    </row>
    <row r="208" spans="1:27" x14ac:dyDescent="0.3">
      <c r="A208">
        <v>182</v>
      </c>
      <c r="B208" t="s">
        <v>140</v>
      </c>
      <c r="C208" t="s">
        <v>280</v>
      </c>
      <c r="D208" t="s">
        <v>151</v>
      </c>
      <c r="E208" t="s">
        <v>152</v>
      </c>
      <c r="F208" t="s">
        <v>154</v>
      </c>
      <c r="G208" t="s">
        <v>220</v>
      </c>
      <c r="H208">
        <v>418.29692000529951</v>
      </c>
      <c r="I208">
        <v>30</v>
      </c>
      <c r="J208">
        <v>1471715.8412602441</v>
      </c>
      <c r="K208">
        <v>43335.209363636357</v>
      </c>
      <c r="L208">
        <v>264908851.42684397</v>
      </c>
      <c r="M208">
        <v>5326657.7022727262</v>
      </c>
      <c r="N208">
        <v>2207573761.8903666</v>
      </c>
      <c r="O208">
        <v>117000000</v>
      </c>
      <c r="P208">
        <v>20.532623068181817</v>
      </c>
      <c r="Q208">
        <v>22002.151826840651</v>
      </c>
      <c r="R208">
        <v>264952186.63620761</v>
      </c>
      <c r="S208">
        <v>2329.9004195926395</v>
      </c>
      <c r="T208">
        <v>22022.684449908833</v>
      </c>
      <c r="U208">
        <f>Pro_Economic_Table[[#This Row],[Total Energy(MJ)]]*AHP!$P$3/TOPSIS!$B$4</f>
        <v>7.9196321155844129E-3</v>
      </c>
      <c r="V208">
        <f>Pro_Economic_Table[[#This Row],[Total Cost(LKR Million)]]*AHP!$P$4/TOPSIS!$C$4</f>
        <v>3.0752715259054649E-2</v>
      </c>
      <c r="W208">
        <f>Pro_Economic_Table[[#This Row],[Total Carbon (Metric T)]]*AHP!$P$5/TOPSIS!$D$4</f>
        <v>3.4001719600671048E-3</v>
      </c>
      <c r="X208">
        <f>((Pro_Economic_Table[[#This Row],[Weighted Energy]]-TOPSIS!$B$5)^2+(Pro_Economic_Table[[#This Row],[Weighted Cost]]-TOPSIS!$C$5)^2+(Pro_Economic_Table[[#This Row],[Weighted Co2]]-TOPSIS!$D$5)^2)^0.5</f>
        <v>2.7733271049273814E-3</v>
      </c>
      <c r="Y208">
        <f>((Pro_Economic_Table[[#This Row],[Weighted Energy]]-TOPSIS!$B$6)^2+(Pro_Economic_Table[[#This Row],[Weighted Cost]]-TOPSIS!$C$6)^2+(Pro_Economic_Table[[#This Row],[Weighted Co2]]-TOPSIS!$D$6)^2)^0.5</f>
        <v>4.0536728807281748E-3</v>
      </c>
      <c r="Z208">
        <f>Pro_Economic_Table[[#This Row],[S- Worst-Euclidean Distance]]/(Pro_Economic_Table[[#This Row],[S+ Best-Euclidean Distance]]+Pro_Economic_Table[[#This Row],[S- Worst-Euclidean Distance]])</f>
        <v>0.59377074692331711</v>
      </c>
      <c r="AA208">
        <v>207</v>
      </c>
    </row>
    <row r="209" spans="1:27" x14ac:dyDescent="0.3">
      <c r="A209">
        <v>200</v>
      </c>
      <c r="B209" t="s">
        <v>140</v>
      </c>
      <c r="C209" t="s">
        <v>280</v>
      </c>
      <c r="D209" t="s">
        <v>280</v>
      </c>
      <c r="E209" t="s">
        <v>152</v>
      </c>
      <c r="F209" t="s">
        <v>154</v>
      </c>
      <c r="G209" t="s">
        <v>220</v>
      </c>
      <c r="H209">
        <v>418.76138234370944</v>
      </c>
      <c r="I209">
        <v>30</v>
      </c>
      <c r="J209">
        <v>1472165.4408038247</v>
      </c>
      <c r="K209">
        <v>43335.209363636357</v>
      </c>
      <c r="L209">
        <v>264989779.34468845</v>
      </c>
      <c r="M209">
        <v>5331262.7772727264</v>
      </c>
      <c r="N209">
        <v>2208248161.2057371</v>
      </c>
      <c r="O209">
        <v>117000000</v>
      </c>
      <c r="P209">
        <v>20.523412918181815</v>
      </c>
      <c r="Q209">
        <v>22008.873340017177</v>
      </c>
      <c r="R209">
        <v>265033114.55405208</v>
      </c>
      <c r="S209">
        <v>2330.5794239830097</v>
      </c>
      <c r="T209">
        <v>22029.396752935358</v>
      </c>
      <c r="U209">
        <f>Pro_Economic_Table[[#This Row],[Total Energy(MJ)]]*AHP!$P$3/TOPSIS!$B$4</f>
        <v>7.9220511155758642E-3</v>
      </c>
      <c r="V209">
        <f>Pro_Economic_Table[[#This Row],[Total Cost(LKR Million)]]*AHP!$P$4/TOPSIS!$C$4</f>
        <v>3.0761677542807685E-2</v>
      </c>
      <c r="W209">
        <f>Pro_Economic_Table[[#This Row],[Total Carbon (Metric T)]]*AHP!$P$5/TOPSIS!$D$4</f>
        <v>3.4012082998734609E-3</v>
      </c>
      <c r="X209">
        <f>((Pro_Economic_Table[[#This Row],[Weighted Energy]]-TOPSIS!$B$5)^2+(Pro_Economic_Table[[#This Row],[Weighted Cost]]-TOPSIS!$C$5)^2+(Pro_Economic_Table[[#This Row],[Weighted Co2]]-TOPSIS!$D$5)^2)^0.5</f>
        <v>2.7826648783295911E-3</v>
      </c>
      <c r="Y209">
        <f>((Pro_Economic_Table[[#This Row],[Weighted Energy]]-TOPSIS!$B$6)^2+(Pro_Economic_Table[[#This Row],[Weighted Cost]]-TOPSIS!$C$6)^2+(Pro_Economic_Table[[#This Row],[Weighted Co2]]-TOPSIS!$D$6)^2)^0.5</f>
        <v>4.0443330753902164E-3</v>
      </c>
      <c r="Z209">
        <f>Pro_Economic_Table[[#This Row],[S- Worst-Euclidean Distance]]/(Pro_Economic_Table[[#This Row],[S+ Best-Euclidean Distance]]+Pro_Economic_Table[[#This Row],[S- Worst-Euclidean Distance]])</f>
        <v>0.59240285449134955</v>
      </c>
      <c r="AA209">
        <v>208</v>
      </c>
    </row>
    <row r="210" spans="1:27" x14ac:dyDescent="0.3">
      <c r="A210">
        <v>335</v>
      </c>
      <c r="B210" t="s">
        <v>142</v>
      </c>
      <c r="C210" t="s">
        <v>147</v>
      </c>
      <c r="D210" t="s">
        <v>151</v>
      </c>
      <c r="E210" t="s">
        <v>280</v>
      </c>
      <c r="F210" t="s">
        <v>154</v>
      </c>
      <c r="G210" t="s">
        <v>220</v>
      </c>
      <c r="H210">
        <v>426.4824110482329</v>
      </c>
      <c r="I210">
        <v>31</v>
      </c>
      <c r="J210">
        <v>1470601.0924309855</v>
      </c>
      <c r="K210">
        <v>48825.15419999999</v>
      </c>
      <c r="L210">
        <v>264708196.63757741</v>
      </c>
      <c r="M210">
        <v>6913585.8477272717</v>
      </c>
      <c r="N210">
        <v>2205901638.6464782</v>
      </c>
      <c r="O210">
        <v>120900000</v>
      </c>
      <c r="P210">
        <v>30.024219649999996</v>
      </c>
      <c r="Q210">
        <v>21985.486331843236</v>
      </c>
      <c r="R210">
        <v>264757021.7917774</v>
      </c>
      <c r="S210">
        <v>2333.7152244942054</v>
      </c>
      <c r="T210">
        <v>22015.510551493237</v>
      </c>
      <c r="U210">
        <f>Pro_Economic_Table[[#This Row],[Total Energy(MJ)]]*AHP!$P$3/TOPSIS!$B$4</f>
        <v>7.9137984827716175E-3</v>
      </c>
      <c r="V210">
        <f>Pro_Economic_Table[[#This Row],[Total Cost(LKR Million)]]*AHP!$P$4/TOPSIS!$C$4</f>
        <v>3.0803067457766738E-2</v>
      </c>
      <c r="W210">
        <f>Pro_Economic_Table[[#This Row],[Total Carbon (Metric T)]]*AHP!$P$5/TOPSIS!$D$4</f>
        <v>3.3990643526683535E-3</v>
      </c>
      <c r="X210">
        <f>((Pro_Economic_Table[[#This Row],[Weighted Energy]]-TOPSIS!$B$5)^2+(Pro_Economic_Table[[#This Row],[Weighted Cost]]-TOPSIS!$C$5)^2+(Pro_Economic_Table[[#This Row],[Weighted Co2]]-TOPSIS!$D$5)^2)^0.5</f>
        <v>2.8205454056120065E-3</v>
      </c>
      <c r="Y210">
        <f>((Pro_Economic_Table[[#This Row],[Weighted Energy]]-TOPSIS!$B$6)^2+(Pro_Economic_Table[[#This Row],[Weighted Cost]]-TOPSIS!$C$6)^2+(Pro_Economic_Table[[#This Row],[Weighted Co2]]-TOPSIS!$D$6)^2)^0.5</f>
        <v>4.0067755654773912E-3</v>
      </c>
      <c r="Z210">
        <f>Pro_Economic_Table[[#This Row],[S- Worst-Euclidean Distance]]/(Pro_Economic_Table[[#This Row],[S+ Best-Euclidean Distance]]+Pro_Economic_Table[[#This Row],[S- Worst-Euclidean Distance]])</f>
        <v>0.58687376533844904</v>
      </c>
      <c r="AA210">
        <v>209</v>
      </c>
    </row>
    <row r="211" spans="1:27" x14ac:dyDescent="0.3">
      <c r="A211">
        <v>353</v>
      </c>
      <c r="B211" t="s">
        <v>142</v>
      </c>
      <c r="C211" t="s">
        <v>147</v>
      </c>
      <c r="D211" t="s">
        <v>280</v>
      </c>
      <c r="E211" t="s">
        <v>280</v>
      </c>
      <c r="F211" t="s">
        <v>154</v>
      </c>
      <c r="G211" t="s">
        <v>220</v>
      </c>
      <c r="H211">
        <v>426.94687338664289</v>
      </c>
      <c r="I211">
        <v>31</v>
      </c>
      <c r="J211">
        <v>1471050.6919745663</v>
      </c>
      <c r="K211">
        <v>48825.15419999999</v>
      </c>
      <c r="L211">
        <v>264789124.55542195</v>
      </c>
      <c r="M211">
        <v>6918190.922727271</v>
      </c>
      <c r="N211">
        <v>2206576037.9618492</v>
      </c>
      <c r="O211">
        <v>120900000</v>
      </c>
      <c r="P211">
        <v>30.015009499999998</v>
      </c>
      <c r="Q211">
        <v>21992.207845019766</v>
      </c>
      <c r="R211">
        <v>264837949.70962194</v>
      </c>
      <c r="S211">
        <v>2334.3942288845765</v>
      </c>
      <c r="T211">
        <v>22022.222854519765</v>
      </c>
      <c r="U211">
        <f>Pro_Economic_Table[[#This Row],[Total Energy(MJ)]]*AHP!$P$3/TOPSIS!$B$4</f>
        <v>7.916217482763074E-3</v>
      </c>
      <c r="V211">
        <f>Pro_Economic_Table[[#This Row],[Total Cost(LKR Million)]]*AHP!$P$4/TOPSIS!$C$4</f>
        <v>3.0812029741519784E-2</v>
      </c>
      <c r="W211">
        <f>Pro_Economic_Table[[#This Row],[Total Carbon (Metric T)]]*AHP!$P$5/TOPSIS!$D$4</f>
        <v>3.4001006924747105E-3</v>
      </c>
      <c r="X211">
        <f>((Pro_Economic_Table[[#This Row],[Weighted Energy]]-TOPSIS!$B$5)^2+(Pro_Economic_Table[[#This Row],[Weighted Cost]]-TOPSIS!$C$5)^2+(Pro_Economic_Table[[#This Row],[Weighted Co2]]-TOPSIS!$D$5)^2)^0.5</f>
        <v>2.829881446604678E-3</v>
      </c>
      <c r="Y211">
        <f>((Pro_Economic_Table[[#This Row],[Weighted Energy]]-TOPSIS!$B$6)^2+(Pro_Economic_Table[[#This Row],[Weighted Cost]]-TOPSIS!$C$6)^2+(Pro_Economic_Table[[#This Row],[Weighted Co2]]-TOPSIS!$D$6)^2)^0.5</f>
        <v>3.9974352596890148E-3</v>
      </c>
      <c r="Z211">
        <f>Pro_Economic_Table[[#This Row],[S- Worst-Euclidean Distance]]/(Pro_Economic_Table[[#This Row],[S+ Best-Euclidean Distance]]+Pro_Economic_Table[[#This Row],[S- Worst-Euclidean Distance]])</f>
        <v>0.5855060533524129</v>
      </c>
      <c r="AA211">
        <v>210</v>
      </c>
    </row>
    <row r="212" spans="1:27" x14ac:dyDescent="0.3">
      <c r="A212">
        <v>82</v>
      </c>
      <c r="B212" t="s">
        <v>139</v>
      </c>
      <c r="C212" t="s">
        <v>280</v>
      </c>
      <c r="D212" t="s">
        <v>151</v>
      </c>
      <c r="E212" t="s">
        <v>280</v>
      </c>
      <c r="F212" t="s">
        <v>154</v>
      </c>
      <c r="G212" t="s">
        <v>219</v>
      </c>
      <c r="H212">
        <v>434.11657371093844</v>
      </c>
      <c r="I212">
        <v>62</v>
      </c>
      <c r="J212">
        <v>1475077.5240591981</v>
      </c>
      <c r="K212">
        <v>57882.692999999999</v>
      </c>
      <c r="L212">
        <v>265513954.33065569</v>
      </c>
      <c r="M212">
        <v>6120824.4477272723</v>
      </c>
      <c r="N212">
        <v>2212616286.0887971</v>
      </c>
      <c r="O212">
        <v>115568000</v>
      </c>
      <c r="P212">
        <v>26.71981925</v>
      </c>
      <c r="Q212">
        <v>22052.408984685011</v>
      </c>
      <c r="R212">
        <v>265571837.02365568</v>
      </c>
      <c r="S212">
        <v>2334.3051105365244</v>
      </c>
      <c r="T212">
        <v>22079.128803935011</v>
      </c>
      <c r="U212">
        <f>Pro_Economic_Table[[#This Row],[Total Energy(MJ)]]*AHP!$P$3/TOPSIS!$B$4</f>
        <v>7.9381539597373953E-3</v>
      </c>
      <c r="V212">
        <f>Pro_Economic_Table[[#This Row],[Total Cost(LKR Million)]]*AHP!$P$4/TOPSIS!$C$4</f>
        <v>3.0810853454688397E-2</v>
      </c>
      <c r="W212">
        <f>Pro_Economic_Table[[#This Row],[Total Carbon (Metric T)]]*AHP!$P$5/TOPSIS!$D$4</f>
        <v>3.4088866338072856E-3</v>
      </c>
      <c r="X212">
        <f>((Pro_Economic_Table[[#This Row],[Weighted Energy]]-TOPSIS!$B$5)^2+(Pro_Economic_Table[[#This Row],[Weighted Cost]]-TOPSIS!$C$5)^2+(Pro_Economic_Table[[#This Row],[Weighted Co2]]-TOPSIS!$D$5)^2)^0.5</f>
        <v>2.8347777102539552E-3</v>
      </c>
      <c r="Y212">
        <f>((Pro_Economic_Table[[#This Row],[Weighted Energy]]-TOPSIS!$B$6)^2+(Pro_Economic_Table[[#This Row],[Weighted Cost]]-TOPSIS!$C$6)^2+(Pro_Economic_Table[[#This Row],[Weighted Co2]]-TOPSIS!$D$6)^2)^0.5</f>
        <v>3.9921778768529006E-3</v>
      </c>
      <c r="Z212">
        <f>Pro_Economic_Table[[#This Row],[S- Worst-Euclidean Distance]]/(Pro_Economic_Table[[#This Row],[S+ Best-Euclidean Distance]]+Pro_Economic_Table[[#This Row],[S- Worst-Euclidean Distance]])</f>
        <v>0.58476693248047273</v>
      </c>
      <c r="AA212">
        <v>211</v>
      </c>
    </row>
    <row r="213" spans="1:27" x14ac:dyDescent="0.3">
      <c r="A213">
        <v>84</v>
      </c>
      <c r="B213" t="s">
        <v>139</v>
      </c>
      <c r="C213" t="s">
        <v>280</v>
      </c>
      <c r="D213" t="s">
        <v>151</v>
      </c>
      <c r="E213" t="s">
        <v>280</v>
      </c>
      <c r="F213" t="s">
        <v>154</v>
      </c>
      <c r="G213" t="s">
        <v>218</v>
      </c>
      <c r="H213">
        <v>434.11657371093844</v>
      </c>
      <c r="I213">
        <v>31</v>
      </c>
      <c r="J213">
        <v>1475077.5240591981</v>
      </c>
      <c r="K213">
        <v>57882.692999999999</v>
      </c>
      <c r="L213">
        <v>265513954.33065569</v>
      </c>
      <c r="M213">
        <v>6120824.4477272723</v>
      </c>
      <c r="N213">
        <v>2212616286.0887971</v>
      </c>
      <c r="O213">
        <v>116132200</v>
      </c>
      <c r="P213">
        <v>26.71981925</v>
      </c>
      <c r="Q213">
        <v>22052.408984685011</v>
      </c>
      <c r="R213">
        <v>265571837.02365568</v>
      </c>
      <c r="S213">
        <v>2334.8693105365242</v>
      </c>
      <c r="T213">
        <v>22079.128803935011</v>
      </c>
      <c r="U213">
        <f>Pro_Economic_Table[[#This Row],[Total Energy(MJ)]]*AHP!$P$3/TOPSIS!$B$4</f>
        <v>7.9381539597373953E-3</v>
      </c>
      <c r="V213">
        <f>Pro_Economic_Table[[#This Row],[Total Cost(LKR Million)]]*AHP!$P$4/TOPSIS!$C$4</f>
        <v>3.0818300417572841E-2</v>
      </c>
      <c r="W213">
        <f>Pro_Economic_Table[[#This Row],[Total Carbon (Metric T)]]*AHP!$P$5/TOPSIS!$D$4</f>
        <v>3.4088866338072856E-3</v>
      </c>
      <c r="X213">
        <f>((Pro_Economic_Table[[#This Row],[Weighted Energy]]-TOPSIS!$B$5)^2+(Pro_Economic_Table[[#This Row],[Weighted Cost]]-TOPSIS!$C$5)^2+(Pro_Economic_Table[[#This Row],[Weighted Co2]]-TOPSIS!$D$5)^2)^0.5</f>
        <v>2.8419705102011995E-3</v>
      </c>
      <c r="Y213">
        <f>((Pro_Economic_Table[[#This Row],[Weighted Energy]]-TOPSIS!$B$6)^2+(Pro_Economic_Table[[#This Row],[Weighted Cost]]-TOPSIS!$C$6)^2+(Pro_Economic_Table[[#This Row],[Weighted Co2]]-TOPSIS!$D$6)^2)^0.5</f>
        <v>3.9850032201130588E-3</v>
      </c>
      <c r="Z213">
        <f>Pro_Economic_Table[[#This Row],[S- Worst-Euclidean Distance]]/(Pro_Economic_Table[[#This Row],[S+ Best-Euclidean Distance]]+Pro_Economic_Table[[#This Row],[S- Worst-Euclidean Distance]])</f>
        <v>0.58371445057979177</v>
      </c>
      <c r="AA213">
        <v>212</v>
      </c>
    </row>
    <row r="214" spans="1:27" x14ac:dyDescent="0.3">
      <c r="A214">
        <v>100</v>
      </c>
      <c r="B214" t="s">
        <v>139</v>
      </c>
      <c r="C214" t="s">
        <v>280</v>
      </c>
      <c r="D214" t="s">
        <v>280</v>
      </c>
      <c r="E214" t="s">
        <v>280</v>
      </c>
      <c r="F214" t="s">
        <v>154</v>
      </c>
      <c r="G214" t="s">
        <v>219</v>
      </c>
      <c r="H214">
        <v>434.58103604934854</v>
      </c>
      <c r="I214">
        <v>62</v>
      </c>
      <c r="J214">
        <v>1475527.1236027793</v>
      </c>
      <c r="K214">
        <v>57882.692999999999</v>
      </c>
      <c r="L214">
        <v>265594882.24850026</v>
      </c>
      <c r="M214">
        <v>6125429.5227272725</v>
      </c>
      <c r="N214">
        <v>2213290685.4041686</v>
      </c>
      <c r="O214">
        <v>115568000</v>
      </c>
      <c r="P214">
        <v>26.710609100000003</v>
      </c>
      <c r="Q214">
        <v>22059.130497861548</v>
      </c>
      <c r="R214">
        <v>265652764.94150025</v>
      </c>
      <c r="S214">
        <v>2334.9841149268959</v>
      </c>
      <c r="T214">
        <v>22085.841106961547</v>
      </c>
      <c r="U214">
        <f>Pro_Economic_Table[[#This Row],[Total Energy(MJ)]]*AHP!$P$3/TOPSIS!$B$4</f>
        <v>7.9405729597288519E-3</v>
      </c>
      <c r="V214">
        <f>Pro_Economic_Table[[#This Row],[Total Cost(LKR Million)]]*AHP!$P$4/TOPSIS!$C$4</f>
        <v>3.0819815738441447E-2</v>
      </c>
      <c r="W214">
        <f>Pro_Economic_Table[[#This Row],[Total Carbon (Metric T)]]*AHP!$P$5/TOPSIS!$D$4</f>
        <v>3.4099229736136434E-3</v>
      </c>
      <c r="X214">
        <f>((Pro_Economic_Table[[#This Row],[Weighted Energy]]-TOPSIS!$B$5)^2+(Pro_Economic_Table[[#This Row],[Weighted Cost]]-TOPSIS!$C$5)^2+(Pro_Economic_Table[[#This Row],[Weighted Co2]]-TOPSIS!$D$5)^2)^0.5</f>
        <v>2.8441158615881831E-3</v>
      </c>
      <c r="Y214">
        <f>((Pro_Economic_Table[[#This Row],[Weighted Energy]]-TOPSIS!$B$6)^2+(Pro_Economic_Table[[#This Row],[Weighted Cost]]-TOPSIS!$C$6)^2+(Pro_Economic_Table[[#This Row],[Weighted Co2]]-TOPSIS!$D$6)^2)^0.5</f>
        <v>3.9828382059278345E-3</v>
      </c>
      <c r="Z214">
        <f>Pro_Economic_Table[[#This Row],[S- Worst-Euclidean Distance]]/(Pro_Economic_Table[[#This Row],[S+ Best-Euclidean Distance]]+Pro_Economic_Table[[#This Row],[S- Worst-Euclidean Distance]])</f>
        <v>0.58339900437868153</v>
      </c>
      <c r="AA214">
        <v>213</v>
      </c>
    </row>
    <row r="215" spans="1:27" x14ac:dyDescent="0.3">
      <c r="A215">
        <v>102</v>
      </c>
      <c r="B215" t="s">
        <v>139</v>
      </c>
      <c r="C215" t="s">
        <v>280</v>
      </c>
      <c r="D215" t="s">
        <v>280</v>
      </c>
      <c r="E215" t="s">
        <v>280</v>
      </c>
      <c r="F215" t="s">
        <v>154</v>
      </c>
      <c r="G215" t="s">
        <v>218</v>
      </c>
      <c r="H215">
        <v>434.58103604934854</v>
      </c>
      <c r="I215">
        <v>31</v>
      </c>
      <c r="J215">
        <v>1475527.1236027793</v>
      </c>
      <c r="K215">
        <v>57882.692999999999</v>
      </c>
      <c r="L215">
        <v>265594882.24850026</v>
      </c>
      <c r="M215">
        <v>6125429.5227272725</v>
      </c>
      <c r="N215">
        <v>2213290685.4041686</v>
      </c>
      <c r="O215">
        <v>116132200</v>
      </c>
      <c r="P215">
        <v>26.710609100000003</v>
      </c>
      <c r="Q215">
        <v>22059.130497861548</v>
      </c>
      <c r="R215">
        <v>265652764.94150025</v>
      </c>
      <c r="S215">
        <v>2335.5483149268962</v>
      </c>
      <c r="T215">
        <v>22085.841106961547</v>
      </c>
      <c r="U215">
        <f>Pro_Economic_Table[[#This Row],[Total Energy(MJ)]]*AHP!$P$3/TOPSIS!$B$4</f>
        <v>7.9405729597288519E-3</v>
      </c>
      <c r="V215">
        <f>Pro_Economic_Table[[#This Row],[Total Cost(LKR Million)]]*AHP!$P$4/TOPSIS!$C$4</f>
        <v>3.0827262701325898E-2</v>
      </c>
      <c r="W215">
        <f>Pro_Economic_Table[[#This Row],[Total Carbon (Metric T)]]*AHP!$P$5/TOPSIS!$D$4</f>
        <v>3.4099229736136434E-3</v>
      </c>
      <c r="X215">
        <f>((Pro_Economic_Table[[#This Row],[Weighted Energy]]-TOPSIS!$B$5)^2+(Pro_Economic_Table[[#This Row],[Weighted Cost]]-TOPSIS!$C$5)^2+(Pro_Economic_Table[[#This Row],[Weighted Co2]]-TOPSIS!$D$5)^2)^0.5</f>
        <v>2.8513085122496094E-3</v>
      </c>
      <c r="Y215">
        <f>((Pro_Economic_Table[[#This Row],[Weighted Energy]]-TOPSIS!$B$6)^2+(Pro_Economic_Table[[#This Row],[Weighted Cost]]-TOPSIS!$C$6)^2+(Pro_Economic_Table[[#This Row],[Weighted Co2]]-TOPSIS!$D$6)^2)^0.5</f>
        <v>3.9756634819945527E-3</v>
      </c>
      <c r="Z215">
        <f>Pro_Economic_Table[[#This Row],[S- Worst-Euclidean Distance]]/(Pro_Economic_Table[[#This Row],[S+ Best-Euclidean Distance]]+Pro_Economic_Table[[#This Row],[S- Worst-Euclidean Distance]])</f>
        <v>0.58234653450262353</v>
      </c>
      <c r="AA215">
        <v>214</v>
      </c>
    </row>
    <row r="216" spans="1:27" x14ac:dyDescent="0.3">
      <c r="A216">
        <v>187</v>
      </c>
      <c r="B216" t="s">
        <v>140</v>
      </c>
      <c r="C216" t="s">
        <v>280</v>
      </c>
      <c r="D216" t="s">
        <v>151</v>
      </c>
      <c r="E216" t="s">
        <v>152</v>
      </c>
      <c r="F216" t="s">
        <v>280</v>
      </c>
      <c r="G216" t="s">
        <v>219</v>
      </c>
      <c r="H216">
        <v>420.89500920096856</v>
      </c>
      <c r="I216">
        <v>60</v>
      </c>
      <c r="J216">
        <v>1479546.1810978523</v>
      </c>
      <c r="K216">
        <v>45518.622090909077</v>
      </c>
      <c r="L216">
        <v>266318312.59761342</v>
      </c>
      <c r="M216">
        <v>5315740.6386363627</v>
      </c>
      <c r="N216">
        <v>2219319271.6467786</v>
      </c>
      <c r="O216">
        <v>111840000</v>
      </c>
      <c r="P216">
        <v>20.532623068181817</v>
      </c>
      <c r="Q216">
        <v>22119.215407412892</v>
      </c>
      <c r="R216">
        <v>266363831.21970433</v>
      </c>
      <c r="S216">
        <v>2336.4750122854152</v>
      </c>
      <c r="T216">
        <v>22139.748030481074</v>
      </c>
      <c r="U216">
        <f>Pro_Economic_Table[[#This Row],[Total Energy(MJ)]]*AHP!$P$3/TOPSIS!$B$4</f>
        <v>7.9618272977460963E-3</v>
      </c>
      <c r="V216">
        <f>Pro_Economic_Table[[#This Row],[Total Cost(LKR Million)]]*AHP!$P$4/TOPSIS!$C$4</f>
        <v>3.0839494322797013E-2</v>
      </c>
      <c r="W216">
        <f>Pro_Economic_Table[[#This Row],[Total Carbon (Metric T)]]*AHP!$P$5/TOPSIS!$D$4</f>
        <v>3.4182458831218594E-3</v>
      </c>
      <c r="X216">
        <f>((Pro_Economic_Table[[#This Row],[Weighted Energy]]-TOPSIS!$B$5)^2+(Pro_Economic_Table[[#This Row],[Weighted Cost]]-TOPSIS!$C$5)^2+(Pro_Economic_Table[[#This Row],[Weighted Co2]]-TOPSIS!$D$5)^2)^0.5</f>
        <v>2.8690892680983621E-3</v>
      </c>
      <c r="Y216">
        <f>((Pro_Economic_Table[[#This Row],[Weighted Energy]]-TOPSIS!$B$6)^2+(Pro_Economic_Table[[#This Row],[Weighted Cost]]-TOPSIS!$C$6)^2+(Pro_Economic_Table[[#This Row],[Weighted Co2]]-TOPSIS!$D$6)^2)^0.5</f>
        <v>3.9578064243518977E-3</v>
      </c>
      <c r="Z216">
        <f>Pro_Economic_Table[[#This Row],[S- Worst-Euclidean Distance]]/(Pro_Economic_Table[[#This Row],[S+ Best-Euclidean Distance]]+Pro_Economic_Table[[#This Row],[S- Worst-Euclidean Distance]])</f>
        <v>0.57973735100841872</v>
      </c>
      <c r="AA216">
        <v>215</v>
      </c>
    </row>
    <row r="217" spans="1:27" x14ac:dyDescent="0.3">
      <c r="A217">
        <v>189</v>
      </c>
      <c r="B217" t="s">
        <v>140</v>
      </c>
      <c r="C217" t="s">
        <v>280</v>
      </c>
      <c r="D217" t="s">
        <v>151</v>
      </c>
      <c r="E217" t="s">
        <v>152</v>
      </c>
      <c r="F217" t="s">
        <v>280</v>
      </c>
      <c r="G217" t="s">
        <v>218</v>
      </c>
      <c r="H217">
        <v>420.89500920096856</v>
      </c>
      <c r="I217">
        <v>30</v>
      </c>
      <c r="J217">
        <v>1479546.1810978523</v>
      </c>
      <c r="K217">
        <v>45518.622090909077</v>
      </c>
      <c r="L217">
        <v>266318312.59761342</v>
      </c>
      <c r="M217">
        <v>5315740.6386363627</v>
      </c>
      <c r="N217">
        <v>2219319271.6467786</v>
      </c>
      <c r="O217">
        <v>112386000</v>
      </c>
      <c r="P217">
        <v>20.532623068181817</v>
      </c>
      <c r="Q217">
        <v>22119.215407412892</v>
      </c>
      <c r="R217">
        <v>266363831.21970433</v>
      </c>
      <c r="S217">
        <v>2337.0210122854151</v>
      </c>
      <c r="T217">
        <v>22139.748030481074</v>
      </c>
      <c r="U217">
        <f>Pro_Economic_Table[[#This Row],[Total Energy(MJ)]]*AHP!$P$3/TOPSIS!$B$4</f>
        <v>7.9618272977460963E-3</v>
      </c>
      <c r="V217">
        <f>Pro_Economic_Table[[#This Row],[Total Cost(LKR Million)]]*AHP!$P$4/TOPSIS!$C$4</f>
        <v>3.0846701061072283E-2</v>
      </c>
      <c r="W217">
        <f>Pro_Economic_Table[[#This Row],[Total Carbon (Metric T)]]*AHP!$P$5/TOPSIS!$D$4</f>
        <v>3.4182458831218594E-3</v>
      </c>
      <c r="X217">
        <f>((Pro_Economic_Table[[#This Row],[Weighted Energy]]-TOPSIS!$B$5)^2+(Pro_Economic_Table[[#This Row],[Weighted Cost]]-TOPSIS!$C$5)^2+(Pro_Economic_Table[[#This Row],[Weighted Co2]]-TOPSIS!$D$5)^2)^0.5</f>
        <v>2.8760387469205953E-3</v>
      </c>
      <c r="Y217">
        <f>((Pro_Economic_Table[[#This Row],[Weighted Energy]]-TOPSIS!$B$6)^2+(Pro_Economic_Table[[#This Row],[Weighted Cost]]-TOPSIS!$C$6)^2+(Pro_Economic_Table[[#This Row],[Weighted Co2]]-TOPSIS!$D$6)^2)^0.5</f>
        <v>3.9508550318715259E-3</v>
      </c>
      <c r="Z217">
        <f>Pro_Economic_Table[[#This Row],[S- Worst-Euclidean Distance]]/(Pro_Economic_Table[[#This Row],[S+ Best-Euclidean Distance]]+Pro_Economic_Table[[#This Row],[S- Worst-Euclidean Distance]])</f>
        <v>0.57871927700778558</v>
      </c>
      <c r="AA217">
        <v>216</v>
      </c>
    </row>
    <row r="218" spans="1:27" x14ac:dyDescent="0.3">
      <c r="A218">
        <v>205</v>
      </c>
      <c r="B218" t="s">
        <v>140</v>
      </c>
      <c r="C218" t="s">
        <v>280</v>
      </c>
      <c r="D218" t="s">
        <v>280</v>
      </c>
      <c r="E218" t="s">
        <v>152</v>
      </c>
      <c r="F218" t="s">
        <v>280</v>
      </c>
      <c r="G218" t="s">
        <v>219</v>
      </c>
      <c r="H218">
        <v>421.35947153937849</v>
      </c>
      <c r="I218">
        <v>60</v>
      </c>
      <c r="J218">
        <v>1479995.7806414333</v>
      </c>
      <c r="K218">
        <v>45518.622090909077</v>
      </c>
      <c r="L218">
        <v>266399240.51545799</v>
      </c>
      <c r="M218">
        <v>5320345.7136363629</v>
      </c>
      <c r="N218">
        <v>2219993670.9621501</v>
      </c>
      <c r="O218">
        <v>111840000</v>
      </c>
      <c r="P218">
        <v>20.523412918181815</v>
      </c>
      <c r="Q218">
        <v>22125.936920589429</v>
      </c>
      <c r="R218">
        <v>266444759.13754889</v>
      </c>
      <c r="S218">
        <v>2337.1540166757864</v>
      </c>
      <c r="T218">
        <v>22146.46033350761</v>
      </c>
      <c r="U218">
        <f>Pro_Economic_Table[[#This Row],[Total Energy(MJ)]]*AHP!$P$3/TOPSIS!$B$4</f>
        <v>7.9642462977375528E-3</v>
      </c>
      <c r="V218">
        <f>Pro_Economic_Table[[#This Row],[Total Cost(LKR Million)]]*AHP!$P$4/TOPSIS!$C$4</f>
        <v>3.084845660655006E-2</v>
      </c>
      <c r="W218">
        <f>Pro_Economic_Table[[#This Row],[Total Carbon (Metric T)]]*AHP!$P$5/TOPSIS!$D$4</f>
        <v>3.4192822229282167E-3</v>
      </c>
      <c r="X218">
        <f>((Pro_Economic_Table[[#This Row],[Weighted Energy]]-TOPSIS!$B$5)^2+(Pro_Economic_Table[[#This Row],[Weighted Cost]]-TOPSIS!$C$5)^2+(Pro_Economic_Table[[#This Row],[Weighted Co2]]-TOPSIS!$D$5)^2)^0.5</f>
        <v>2.8784285472128689E-3</v>
      </c>
      <c r="Y218">
        <f>((Pro_Economic_Table[[#This Row],[Weighted Energy]]-TOPSIS!$B$6)^2+(Pro_Economic_Table[[#This Row],[Weighted Cost]]-TOPSIS!$C$6)^2+(Pro_Economic_Table[[#This Row],[Weighted Co2]]-TOPSIS!$D$6)^2)^0.5</f>
        <v>3.9484674206980448E-3</v>
      </c>
      <c r="Z218">
        <f>Pro_Economic_Table[[#This Row],[S- Worst-Euclidean Distance]]/(Pro_Economic_Table[[#This Row],[S+ Best-Euclidean Distance]]+Pro_Economic_Table[[#This Row],[S- Worst-Euclidean Distance]])</f>
        <v>0.57836935545193435</v>
      </c>
      <c r="AA218">
        <v>217</v>
      </c>
    </row>
    <row r="219" spans="1:27" x14ac:dyDescent="0.3">
      <c r="A219">
        <v>207</v>
      </c>
      <c r="B219" t="s">
        <v>140</v>
      </c>
      <c r="C219" t="s">
        <v>280</v>
      </c>
      <c r="D219" t="s">
        <v>280</v>
      </c>
      <c r="E219" t="s">
        <v>152</v>
      </c>
      <c r="F219" t="s">
        <v>280</v>
      </c>
      <c r="G219" t="s">
        <v>218</v>
      </c>
      <c r="H219">
        <v>421.35947153937849</v>
      </c>
      <c r="I219">
        <v>30</v>
      </c>
      <c r="J219">
        <v>1479995.7806414333</v>
      </c>
      <c r="K219">
        <v>45518.622090909077</v>
      </c>
      <c r="L219">
        <v>266399240.51545799</v>
      </c>
      <c r="M219">
        <v>5320345.7136363629</v>
      </c>
      <c r="N219">
        <v>2219993670.9621501</v>
      </c>
      <c r="O219">
        <v>112386000</v>
      </c>
      <c r="P219">
        <v>20.523412918181815</v>
      </c>
      <c r="Q219">
        <v>22125.936920589429</v>
      </c>
      <c r="R219">
        <v>266444759.13754889</v>
      </c>
      <c r="S219">
        <v>2337.7000166757866</v>
      </c>
      <c r="T219">
        <v>22146.46033350761</v>
      </c>
      <c r="U219">
        <f>Pro_Economic_Table[[#This Row],[Total Energy(MJ)]]*AHP!$P$3/TOPSIS!$B$4</f>
        <v>7.9642462977375528E-3</v>
      </c>
      <c r="V219">
        <f>Pro_Economic_Table[[#This Row],[Total Cost(LKR Million)]]*AHP!$P$4/TOPSIS!$C$4</f>
        <v>3.0855663344825337E-2</v>
      </c>
      <c r="W219">
        <f>Pro_Economic_Table[[#This Row],[Total Carbon (Metric T)]]*AHP!$P$5/TOPSIS!$D$4</f>
        <v>3.4192822229282167E-3</v>
      </c>
      <c r="X219">
        <f>((Pro_Economic_Table[[#This Row],[Weighted Energy]]-TOPSIS!$B$5)^2+(Pro_Economic_Table[[#This Row],[Weighted Cost]]-TOPSIS!$C$5)^2+(Pro_Economic_Table[[#This Row],[Weighted Co2]]-TOPSIS!$D$5)^2)^0.5</f>
        <v>2.8853779171103622E-3</v>
      </c>
      <c r="Y219">
        <f>((Pro_Economic_Table[[#This Row],[Weighted Energy]]-TOPSIS!$B$6)^2+(Pro_Economic_Table[[#This Row],[Weighted Cost]]-TOPSIS!$C$6)^2+(Pro_Economic_Table[[#This Row],[Weighted Co2]]-TOPSIS!$D$6)^2)^0.5</f>
        <v>3.9415159444310174E-3</v>
      </c>
      <c r="Z219">
        <f>Pro_Economic_Table[[#This Row],[S- Worst-Euclidean Distance]]/(Pro_Economic_Table[[#This Row],[S+ Best-Euclidean Distance]]+Pro_Economic_Table[[#This Row],[S- Worst-Euclidean Distance]])</f>
        <v>0.57735128513351452</v>
      </c>
      <c r="AA219">
        <v>218</v>
      </c>
    </row>
    <row r="220" spans="1:27" x14ac:dyDescent="0.3">
      <c r="A220">
        <v>83</v>
      </c>
      <c r="B220" t="s">
        <v>139</v>
      </c>
      <c r="C220" t="s">
        <v>280</v>
      </c>
      <c r="D220" t="s">
        <v>151</v>
      </c>
      <c r="E220" t="s">
        <v>280</v>
      </c>
      <c r="F220" t="s">
        <v>154</v>
      </c>
      <c r="G220" t="s">
        <v>220</v>
      </c>
      <c r="H220">
        <v>434.11657371093844</v>
      </c>
      <c r="I220">
        <v>31</v>
      </c>
      <c r="J220">
        <v>1475077.5240591981</v>
      </c>
      <c r="K220">
        <v>57882.692999999999</v>
      </c>
      <c r="L220">
        <v>265513954.33065569</v>
      </c>
      <c r="M220">
        <v>6120824.4477272723</v>
      </c>
      <c r="N220">
        <v>2212616286.0887971</v>
      </c>
      <c r="O220">
        <v>120900000</v>
      </c>
      <c r="P220">
        <v>26.71981925</v>
      </c>
      <c r="Q220">
        <v>22052.408984685011</v>
      </c>
      <c r="R220">
        <v>265571837.02365568</v>
      </c>
      <c r="S220">
        <v>2339.6371105365242</v>
      </c>
      <c r="T220">
        <v>22079.128803935011</v>
      </c>
      <c r="U220">
        <f>Pro_Economic_Table[[#This Row],[Total Energy(MJ)]]*AHP!$P$3/TOPSIS!$B$4</f>
        <v>7.9381539597373953E-3</v>
      </c>
      <c r="V220">
        <f>Pro_Economic_Table[[#This Row],[Total Cost(LKR Million)]]*AHP!$P$4/TOPSIS!$C$4</f>
        <v>3.0881231345684247E-2</v>
      </c>
      <c r="W220">
        <f>Pro_Economic_Table[[#This Row],[Total Carbon (Metric T)]]*AHP!$P$5/TOPSIS!$D$4</f>
        <v>3.4088866338072856E-3</v>
      </c>
      <c r="X220">
        <f>((Pro_Economic_Table[[#This Row],[Weighted Energy]]-TOPSIS!$B$5)^2+(Pro_Economic_Table[[#This Row],[Weighted Cost]]-TOPSIS!$C$5)^2+(Pro_Economic_Table[[#This Row],[Weighted Co2]]-TOPSIS!$D$5)^2)^0.5</f>
        <v>2.9028048070272009E-3</v>
      </c>
      <c r="Y220">
        <f>((Pro_Economic_Table[[#This Row],[Weighted Energy]]-TOPSIS!$B$6)^2+(Pro_Economic_Table[[#This Row],[Weighted Cost]]-TOPSIS!$C$6)^2+(Pro_Economic_Table[[#This Row],[Weighted Co2]]-TOPSIS!$D$6)^2)^0.5</f>
        <v>3.9244139413521428E-3</v>
      </c>
      <c r="Z220">
        <f>Pro_Economic_Table[[#This Row],[S- Worst-Euclidean Distance]]/(Pro_Economic_Table[[#This Row],[S+ Best-Euclidean Distance]]+Pro_Economic_Table[[#This Row],[S- Worst-Euclidean Distance]])</f>
        <v>0.57481883706798265</v>
      </c>
      <c r="AA220">
        <v>219</v>
      </c>
    </row>
    <row r="221" spans="1:27" x14ac:dyDescent="0.3">
      <c r="A221">
        <v>101</v>
      </c>
      <c r="B221" t="s">
        <v>139</v>
      </c>
      <c r="C221" t="s">
        <v>280</v>
      </c>
      <c r="D221" t="s">
        <v>280</v>
      </c>
      <c r="E221" t="s">
        <v>280</v>
      </c>
      <c r="F221" t="s">
        <v>154</v>
      </c>
      <c r="G221" t="s">
        <v>220</v>
      </c>
      <c r="H221">
        <v>434.58103604934854</v>
      </c>
      <c r="I221">
        <v>31</v>
      </c>
      <c r="J221">
        <v>1475527.1236027793</v>
      </c>
      <c r="K221">
        <v>57882.692999999999</v>
      </c>
      <c r="L221">
        <v>265594882.24850026</v>
      </c>
      <c r="M221">
        <v>6125429.5227272725</v>
      </c>
      <c r="N221">
        <v>2213290685.4041686</v>
      </c>
      <c r="O221">
        <v>120900000</v>
      </c>
      <c r="P221">
        <v>26.710609100000003</v>
      </c>
      <c r="Q221">
        <v>22059.130497861548</v>
      </c>
      <c r="R221">
        <v>265652764.94150025</v>
      </c>
      <c r="S221">
        <v>2340.3161149268963</v>
      </c>
      <c r="T221">
        <v>22085.841106961547</v>
      </c>
      <c r="U221">
        <f>Pro_Economic_Table[[#This Row],[Total Energy(MJ)]]*AHP!$P$3/TOPSIS!$B$4</f>
        <v>7.9405729597288519E-3</v>
      </c>
      <c r="V221">
        <f>Pro_Economic_Table[[#This Row],[Total Cost(LKR Million)]]*AHP!$P$4/TOPSIS!$C$4</f>
        <v>3.0890193629437304E-2</v>
      </c>
      <c r="W221">
        <f>Pro_Economic_Table[[#This Row],[Total Carbon (Metric T)]]*AHP!$P$5/TOPSIS!$D$4</f>
        <v>3.4099229736136434E-3</v>
      </c>
      <c r="X221">
        <f>((Pro_Economic_Table[[#This Row],[Weighted Energy]]-TOPSIS!$B$5)^2+(Pro_Economic_Table[[#This Row],[Weighted Cost]]-TOPSIS!$C$5)^2+(Pro_Economic_Table[[#This Row],[Weighted Co2]]-TOPSIS!$D$5)^2)^0.5</f>
        <v>2.9121414128684057E-3</v>
      </c>
      <c r="Y221">
        <f>((Pro_Economic_Table[[#This Row],[Weighted Energy]]-TOPSIS!$B$6)^2+(Pro_Economic_Table[[#This Row],[Weighted Cost]]-TOPSIS!$C$6)^2+(Pro_Economic_Table[[#This Row],[Weighted Co2]]-TOPSIS!$D$6)^2)^0.5</f>
        <v>3.9150737222307594E-3</v>
      </c>
      <c r="Z221">
        <f>Pro_Economic_Table[[#This Row],[S- Worst-Euclidean Distance]]/(Pro_Economic_Table[[#This Row],[S+ Best-Euclidean Distance]]+Pro_Economic_Table[[#This Row],[S- Worst-Euclidean Distance]])</f>
        <v>0.57345105504338156</v>
      </c>
      <c r="AA221">
        <v>220</v>
      </c>
    </row>
    <row r="222" spans="1:27" x14ac:dyDescent="0.3">
      <c r="A222">
        <v>340</v>
      </c>
      <c r="B222" t="s">
        <v>142</v>
      </c>
      <c r="C222" t="s">
        <v>147</v>
      </c>
      <c r="D222" t="s">
        <v>151</v>
      </c>
      <c r="E222" t="s">
        <v>280</v>
      </c>
      <c r="F222" t="s">
        <v>280</v>
      </c>
      <c r="G222" t="s">
        <v>219</v>
      </c>
      <c r="H222">
        <v>429.08050024390195</v>
      </c>
      <c r="I222">
        <v>62</v>
      </c>
      <c r="J222">
        <v>1478431.4322685935</v>
      </c>
      <c r="K222">
        <v>51008.566927272725</v>
      </c>
      <c r="L222">
        <v>266117657.80834681</v>
      </c>
      <c r="M222">
        <v>6902668.7840909082</v>
      </c>
      <c r="N222">
        <v>2217647148.4028902</v>
      </c>
      <c r="O222">
        <v>115568000</v>
      </c>
      <c r="P222">
        <v>30.024219649999996</v>
      </c>
      <c r="Q222">
        <v>22102.54991241547</v>
      </c>
      <c r="R222">
        <v>266168666.37527409</v>
      </c>
      <c r="S222">
        <v>2340.117817186981</v>
      </c>
      <c r="T222">
        <v>22132.574132065471</v>
      </c>
      <c r="U222">
        <f>Pro_Economic_Table[[#This Row],[Total Energy(MJ)]]*AHP!$P$3/TOPSIS!$B$4</f>
        <v>7.9559936649333026E-3</v>
      </c>
      <c r="V222">
        <f>Pro_Economic_Table[[#This Row],[Total Cost(LKR Million)]]*AHP!$P$4/TOPSIS!$C$4</f>
        <v>3.0887576266960849E-2</v>
      </c>
      <c r="W222">
        <f>Pro_Economic_Table[[#This Row],[Total Carbon (Metric T)]]*AHP!$P$5/TOPSIS!$D$4</f>
        <v>3.4171382757231068E-3</v>
      </c>
      <c r="X222">
        <f>((Pro_Economic_Table[[#This Row],[Weighted Energy]]-TOPSIS!$B$5)^2+(Pro_Economic_Table[[#This Row],[Weighted Cost]]-TOPSIS!$C$5)^2+(Pro_Economic_Table[[#This Row],[Weighted Co2]]-TOPSIS!$D$5)^2)^0.5</f>
        <v>2.9139712862040501E-3</v>
      </c>
      <c r="Y222">
        <f>((Pro_Economic_Table[[#This Row],[Weighted Energy]]-TOPSIS!$B$6)^2+(Pro_Economic_Table[[#This Row],[Weighted Cost]]-TOPSIS!$C$6)^2+(Pro_Economic_Table[[#This Row],[Weighted Co2]]-TOPSIS!$D$6)^2)^0.5</f>
        <v>3.9129958340943152E-3</v>
      </c>
      <c r="Z222">
        <f>Pro_Economic_Table[[#This Row],[S- Worst-Euclidean Distance]]/(Pro_Economic_Table[[#This Row],[S+ Best-Euclidean Distance]]+Pro_Economic_Table[[#This Row],[S- Worst-Euclidean Distance]])</f>
        <v>0.57316752302203888</v>
      </c>
      <c r="AA222">
        <v>221</v>
      </c>
    </row>
    <row r="223" spans="1:27" x14ac:dyDescent="0.3">
      <c r="A223">
        <v>342</v>
      </c>
      <c r="B223" t="s">
        <v>142</v>
      </c>
      <c r="C223" t="s">
        <v>147</v>
      </c>
      <c r="D223" t="s">
        <v>151</v>
      </c>
      <c r="E223" t="s">
        <v>280</v>
      </c>
      <c r="F223" t="s">
        <v>280</v>
      </c>
      <c r="G223" t="s">
        <v>218</v>
      </c>
      <c r="H223">
        <v>429.08050024390195</v>
      </c>
      <c r="I223">
        <v>31</v>
      </c>
      <c r="J223">
        <v>1478431.4322685935</v>
      </c>
      <c r="K223">
        <v>51008.566927272725</v>
      </c>
      <c r="L223">
        <v>266117657.80834681</v>
      </c>
      <c r="M223">
        <v>6902668.7840909082</v>
      </c>
      <c r="N223">
        <v>2217647148.4028902</v>
      </c>
      <c r="O223">
        <v>116132200</v>
      </c>
      <c r="P223">
        <v>30.024219649999996</v>
      </c>
      <c r="Q223">
        <v>22102.54991241547</v>
      </c>
      <c r="R223">
        <v>266168666.37527409</v>
      </c>
      <c r="S223">
        <v>2340.6820171869813</v>
      </c>
      <c r="T223">
        <v>22132.574132065471</v>
      </c>
      <c r="U223">
        <f>Pro_Economic_Table[[#This Row],[Total Energy(MJ)]]*AHP!$P$3/TOPSIS!$B$4</f>
        <v>7.9559936649333026E-3</v>
      </c>
      <c r="V223">
        <f>Pro_Economic_Table[[#This Row],[Total Cost(LKR Million)]]*AHP!$P$4/TOPSIS!$C$4</f>
        <v>3.0895023229845296E-2</v>
      </c>
      <c r="W223">
        <f>Pro_Economic_Table[[#This Row],[Total Carbon (Metric T)]]*AHP!$P$5/TOPSIS!$D$4</f>
        <v>3.4171382757231068E-3</v>
      </c>
      <c r="X223">
        <f>((Pro_Economic_Table[[#This Row],[Weighted Energy]]-TOPSIS!$B$5)^2+(Pro_Economic_Table[[#This Row],[Weighted Cost]]-TOPSIS!$C$5)^2+(Pro_Economic_Table[[#This Row],[Weighted Co2]]-TOPSIS!$D$5)^2)^0.5</f>
        <v>2.9211646778285333E-3</v>
      </c>
      <c r="Y223">
        <f>((Pro_Economic_Table[[#This Row],[Weighted Energy]]-TOPSIS!$B$6)^2+(Pro_Economic_Table[[#This Row],[Weighted Cost]]-TOPSIS!$C$6)^2+(Pro_Economic_Table[[#This Row],[Weighted Co2]]-TOPSIS!$D$6)^2)^0.5</f>
        <v>3.9058220089230791E-3</v>
      </c>
      <c r="Z223">
        <f>Pro_Economic_Table[[#This Row],[S- Worst-Euclidean Distance]]/(Pro_Economic_Table[[#This Row],[S+ Best-Euclidean Distance]]+Pro_Economic_Table[[#This Row],[S- Worst-Euclidean Distance]])</f>
        <v>0.57211507626090463</v>
      </c>
      <c r="AA223">
        <v>222</v>
      </c>
    </row>
    <row r="224" spans="1:27" x14ac:dyDescent="0.3">
      <c r="A224">
        <v>358</v>
      </c>
      <c r="B224" t="s">
        <v>142</v>
      </c>
      <c r="C224" t="s">
        <v>147</v>
      </c>
      <c r="D224" t="s">
        <v>280</v>
      </c>
      <c r="E224" t="s">
        <v>280</v>
      </c>
      <c r="F224" t="s">
        <v>280</v>
      </c>
      <c r="G224" t="s">
        <v>219</v>
      </c>
      <c r="H224">
        <v>429.54496258231205</v>
      </c>
      <c r="I224">
        <v>62</v>
      </c>
      <c r="J224">
        <v>1478881.0318121745</v>
      </c>
      <c r="K224">
        <v>51008.566927272725</v>
      </c>
      <c r="L224">
        <v>266198585.72619143</v>
      </c>
      <c r="M224">
        <v>6907273.8590909075</v>
      </c>
      <c r="N224">
        <v>2218321547.7182617</v>
      </c>
      <c r="O224">
        <v>115568000</v>
      </c>
      <c r="P224">
        <v>30.015009499999998</v>
      </c>
      <c r="Q224">
        <v>22109.271425592007</v>
      </c>
      <c r="R224">
        <v>266249594.29311872</v>
      </c>
      <c r="S224">
        <v>2340.7968215773526</v>
      </c>
      <c r="T224">
        <v>22139.286435092006</v>
      </c>
      <c r="U224">
        <f>Pro_Economic_Table[[#This Row],[Total Energy(MJ)]]*AHP!$P$3/TOPSIS!$B$4</f>
        <v>7.9584126649247591E-3</v>
      </c>
      <c r="V224">
        <f>Pro_Economic_Table[[#This Row],[Total Cost(LKR Million)]]*AHP!$P$4/TOPSIS!$C$4</f>
        <v>3.0896538550713899E-2</v>
      </c>
      <c r="W224">
        <f>Pro_Economic_Table[[#This Row],[Total Carbon (Metric T)]]*AHP!$P$5/TOPSIS!$D$4</f>
        <v>3.418174615529465E-3</v>
      </c>
      <c r="X224">
        <f>((Pro_Economic_Table[[#This Row],[Weighted Energy]]-TOPSIS!$B$5)^2+(Pro_Economic_Table[[#This Row],[Weighted Cost]]-TOPSIS!$C$5)^2+(Pro_Economic_Table[[#This Row],[Weighted Co2]]-TOPSIS!$D$5)^2)^0.5</f>
        <v>2.9233093676752312E-3</v>
      </c>
      <c r="Y224">
        <f>((Pro_Economic_Table[[#This Row],[Weighted Energy]]-TOPSIS!$B$6)^2+(Pro_Economic_Table[[#This Row],[Weighted Cost]]-TOPSIS!$C$6)^2+(Pro_Economic_Table[[#This Row],[Weighted Co2]]-TOPSIS!$D$6)^2)^0.5</f>
        <v>3.9036561076169888E-3</v>
      </c>
      <c r="Z224">
        <f>Pro_Economic_Table[[#This Row],[S- Worst-Euclidean Distance]]/(Pro_Economic_Table[[#This Row],[S+ Best-Euclidean Distance]]+Pro_Economic_Table[[#This Row],[S- Worst-Euclidean Distance]])</f>
        <v>0.57179959701640326</v>
      </c>
      <c r="AA224">
        <v>223</v>
      </c>
    </row>
    <row r="225" spans="1:27" x14ac:dyDescent="0.3">
      <c r="A225">
        <v>360</v>
      </c>
      <c r="B225" t="s">
        <v>142</v>
      </c>
      <c r="C225" t="s">
        <v>147</v>
      </c>
      <c r="D225" t="s">
        <v>280</v>
      </c>
      <c r="E225" t="s">
        <v>280</v>
      </c>
      <c r="F225" t="s">
        <v>280</v>
      </c>
      <c r="G225" t="s">
        <v>218</v>
      </c>
      <c r="H225">
        <v>429.54496258231205</v>
      </c>
      <c r="I225">
        <v>31</v>
      </c>
      <c r="J225">
        <v>1478881.0318121745</v>
      </c>
      <c r="K225">
        <v>51008.566927272725</v>
      </c>
      <c r="L225">
        <v>266198585.72619143</v>
      </c>
      <c r="M225">
        <v>6907273.8590909075</v>
      </c>
      <c r="N225">
        <v>2218321547.7182617</v>
      </c>
      <c r="O225">
        <v>116132200</v>
      </c>
      <c r="P225">
        <v>30.015009499999998</v>
      </c>
      <c r="Q225">
        <v>22109.271425592007</v>
      </c>
      <c r="R225">
        <v>266249594.29311872</v>
      </c>
      <c r="S225">
        <v>2341.3610215773524</v>
      </c>
      <c r="T225">
        <v>22139.286435092006</v>
      </c>
      <c r="U225">
        <f>Pro_Economic_Table[[#This Row],[Total Energy(MJ)]]*AHP!$P$3/TOPSIS!$B$4</f>
        <v>7.9584126649247591E-3</v>
      </c>
      <c r="V225">
        <f>Pro_Economic_Table[[#This Row],[Total Cost(LKR Million)]]*AHP!$P$4/TOPSIS!$C$4</f>
        <v>3.0903985513598343E-2</v>
      </c>
      <c r="W225">
        <f>Pro_Economic_Table[[#This Row],[Total Carbon (Metric T)]]*AHP!$P$5/TOPSIS!$D$4</f>
        <v>3.418174615529465E-3</v>
      </c>
      <c r="X225">
        <f>((Pro_Economic_Table[[#This Row],[Weighted Energy]]-TOPSIS!$B$5)^2+(Pro_Economic_Table[[#This Row],[Weighted Cost]]-TOPSIS!$C$5)^2+(Pro_Economic_Table[[#This Row],[Weighted Co2]]-TOPSIS!$D$5)^2)^0.5</f>
        <v>2.9305026123342859E-3</v>
      </c>
      <c r="Y225">
        <f>((Pro_Economic_Table[[#This Row],[Weighted Energy]]-TOPSIS!$B$6)^2+(Pro_Economic_Table[[#This Row],[Weighted Cost]]-TOPSIS!$C$6)^2+(Pro_Economic_Table[[#This Row],[Weighted Co2]]-TOPSIS!$D$6)^2)^0.5</f>
        <v>3.8964822157778207E-3</v>
      </c>
      <c r="Z225">
        <f>Pro_Economic_Table[[#This Row],[S- Worst-Euclidean Distance]]/(Pro_Economic_Table[[#This Row],[S+ Best-Euclidean Distance]]+Pro_Economic_Table[[#This Row],[S- Worst-Euclidean Distance]])</f>
        <v>0.57074716201695896</v>
      </c>
      <c r="AA225">
        <v>224</v>
      </c>
    </row>
    <row r="226" spans="1:27" x14ac:dyDescent="0.3">
      <c r="A226">
        <v>188</v>
      </c>
      <c r="B226" t="s">
        <v>140</v>
      </c>
      <c r="C226" t="s">
        <v>280</v>
      </c>
      <c r="D226" t="s">
        <v>151</v>
      </c>
      <c r="E226" t="s">
        <v>152</v>
      </c>
      <c r="F226" t="s">
        <v>280</v>
      </c>
      <c r="G226" t="s">
        <v>220</v>
      </c>
      <c r="H226">
        <v>420.89500920096856</v>
      </c>
      <c r="I226">
        <v>30</v>
      </c>
      <c r="J226">
        <v>1479546.1810978523</v>
      </c>
      <c r="K226">
        <v>45518.622090909077</v>
      </c>
      <c r="L226">
        <v>266318312.59761342</v>
      </c>
      <c r="M226">
        <v>5315740.6386363627</v>
      </c>
      <c r="N226">
        <v>2219319271.6467786</v>
      </c>
      <c r="O226">
        <v>117000000</v>
      </c>
      <c r="P226">
        <v>20.532623068181817</v>
      </c>
      <c r="Q226">
        <v>22119.215407412892</v>
      </c>
      <c r="R226">
        <v>266363831.21970433</v>
      </c>
      <c r="S226">
        <v>2341.6350122854151</v>
      </c>
      <c r="T226">
        <v>22139.748030481074</v>
      </c>
      <c r="U226">
        <f>Pro_Economic_Table[[#This Row],[Total Energy(MJ)]]*AHP!$P$3/TOPSIS!$B$4</f>
        <v>7.9618272977460963E-3</v>
      </c>
      <c r="V226">
        <f>Pro_Economic_Table[[#This Row],[Total Cost(LKR Million)]]*AHP!$P$4/TOPSIS!$C$4</f>
        <v>3.0907601959244611E-2</v>
      </c>
      <c r="W226">
        <f>Pro_Economic_Table[[#This Row],[Total Carbon (Metric T)]]*AHP!$P$5/TOPSIS!$D$4</f>
        <v>3.4182458831218594E-3</v>
      </c>
      <c r="X226">
        <f>((Pro_Economic_Table[[#This Row],[Weighted Energy]]-TOPSIS!$B$5)^2+(Pro_Economic_Table[[#This Row],[Weighted Cost]]-TOPSIS!$C$5)^2+(Pro_Economic_Table[[#This Row],[Weighted Co2]]-TOPSIS!$D$5)^2)^0.5</f>
        <v>2.9348152124830116E-3</v>
      </c>
      <c r="Y226">
        <f>((Pro_Economic_Table[[#This Row],[Weighted Energy]]-TOPSIS!$B$6)^2+(Pro_Economic_Table[[#This Row],[Weighted Cost]]-TOPSIS!$C$6)^2+(Pro_Economic_Table[[#This Row],[Weighted Co2]]-TOPSIS!$D$6)^2)^0.5</f>
        <v>3.8921490361721431E-3</v>
      </c>
      <c r="Z226">
        <f>Pro_Economic_Table[[#This Row],[S- Worst-Euclidean Distance]]/(Pro_Economic_Table[[#This Row],[S+ Best-Euclidean Distance]]+Pro_Economic_Table[[#This Row],[S- Worst-Euclidean Distance]])</f>
        <v>0.57011416706025053</v>
      </c>
      <c r="AA226">
        <v>225</v>
      </c>
    </row>
    <row r="227" spans="1:27" x14ac:dyDescent="0.3">
      <c r="A227">
        <v>206</v>
      </c>
      <c r="B227" t="s">
        <v>140</v>
      </c>
      <c r="C227" t="s">
        <v>280</v>
      </c>
      <c r="D227" t="s">
        <v>280</v>
      </c>
      <c r="E227" t="s">
        <v>152</v>
      </c>
      <c r="F227" t="s">
        <v>280</v>
      </c>
      <c r="G227" t="s">
        <v>220</v>
      </c>
      <c r="H227">
        <v>421.35947153937849</v>
      </c>
      <c r="I227">
        <v>30</v>
      </c>
      <c r="J227">
        <v>1479995.7806414333</v>
      </c>
      <c r="K227">
        <v>45518.622090909077</v>
      </c>
      <c r="L227">
        <v>266399240.51545799</v>
      </c>
      <c r="M227">
        <v>5320345.7136363629</v>
      </c>
      <c r="N227">
        <v>2219993670.9621501</v>
      </c>
      <c r="O227">
        <v>117000000</v>
      </c>
      <c r="P227">
        <v>20.523412918181815</v>
      </c>
      <c r="Q227">
        <v>22125.936920589429</v>
      </c>
      <c r="R227">
        <v>266444759.13754889</v>
      </c>
      <c r="S227">
        <v>2342.3140166757867</v>
      </c>
      <c r="T227">
        <v>22146.46033350761</v>
      </c>
      <c r="U227">
        <f>Pro_Economic_Table[[#This Row],[Total Energy(MJ)]]*AHP!$P$3/TOPSIS!$B$4</f>
        <v>7.9642462977375528E-3</v>
      </c>
      <c r="V227">
        <f>Pro_Economic_Table[[#This Row],[Total Cost(LKR Million)]]*AHP!$P$4/TOPSIS!$C$4</f>
        <v>3.0916564242997664E-2</v>
      </c>
      <c r="W227">
        <f>Pro_Economic_Table[[#This Row],[Total Carbon (Metric T)]]*AHP!$P$5/TOPSIS!$D$4</f>
        <v>3.4192822229282167E-3</v>
      </c>
      <c r="X227">
        <f>((Pro_Economic_Table[[#This Row],[Weighted Energy]]-TOPSIS!$B$5)^2+(Pro_Economic_Table[[#This Row],[Weighted Cost]]-TOPSIS!$C$5)^2+(Pro_Economic_Table[[#This Row],[Weighted Co2]]-TOPSIS!$D$5)^2)^0.5</f>
        <v>2.9441533255660651E-3</v>
      </c>
      <c r="Y227">
        <f>((Pro_Economic_Table[[#This Row],[Weighted Energy]]-TOPSIS!$B$6)^2+(Pro_Economic_Table[[#This Row],[Weighted Cost]]-TOPSIS!$C$6)^2+(Pro_Economic_Table[[#This Row],[Weighted Co2]]-TOPSIS!$D$6)^2)^0.5</f>
        <v>3.8828093179263377E-3</v>
      </c>
      <c r="Z227">
        <f>Pro_Economic_Table[[#This Row],[S- Worst-Euclidean Distance]]/(Pro_Economic_Table[[#This Row],[S+ Best-Euclidean Distance]]+Pro_Economic_Table[[#This Row],[S- Worst-Euclidean Distance]])</f>
        <v>0.56874623762992305</v>
      </c>
      <c r="AA227">
        <v>226</v>
      </c>
    </row>
    <row r="228" spans="1:27" x14ac:dyDescent="0.3">
      <c r="A228">
        <v>292</v>
      </c>
      <c r="B228" t="s">
        <v>141</v>
      </c>
      <c r="C228" t="s">
        <v>280</v>
      </c>
      <c r="D228" t="s">
        <v>151</v>
      </c>
      <c r="E228" t="s">
        <v>152</v>
      </c>
      <c r="F228" t="s">
        <v>155</v>
      </c>
      <c r="G228" t="s">
        <v>219</v>
      </c>
      <c r="H228">
        <v>420.82707025790586</v>
      </c>
      <c r="I228">
        <v>60</v>
      </c>
      <c r="J228">
        <v>1484336.1192204424</v>
      </c>
      <c r="K228">
        <v>40523.569136363629</v>
      </c>
      <c r="L228">
        <v>267180501.45967966</v>
      </c>
      <c r="M228">
        <v>5081668.8613636354</v>
      </c>
      <c r="N228">
        <v>2226504178.8306637</v>
      </c>
      <c r="O228">
        <v>111840000</v>
      </c>
      <c r="P228">
        <v>18.807528477272726</v>
      </c>
      <c r="Q228">
        <v>22190.824982345614</v>
      </c>
      <c r="R228">
        <v>267221025.02881601</v>
      </c>
      <c r="S228">
        <v>2343.4258476920272</v>
      </c>
      <c r="T228">
        <v>22209.632510822885</v>
      </c>
      <c r="U228">
        <f>Pro_Economic_Table[[#This Row],[Total Energy(MJ)]]*AHP!$P$3/TOPSIS!$B$4</f>
        <v>7.9874495041755231E-3</v>
      </c>
      <c r="V228">
        <f>Pro_Economic_Table[[#This Row],[Total Cost(LKR Million)]]*AHP!$P$4/TOPSIS!$C$4</f>
        <v>3.0931239472192486E-2</v>
      </c>
      <c r="W228">
        <f>Pro_Economic_Table[[#This Row],[Total Carbon (Metric T)]]*AHP!$P$5/TOPSIS!$D$4</f>
        <v>3.4290356327113134E-3</v>
      </c>
      <c r="X228">
        <f>((Pro_Economic_Table[[#This Row],[Weighted Energy]]-TOPSIS!$B$5)^2+(Pro_Economic_Table[[#This Row],[Weighted Cost]]-TOPSIS!$C$5)^2+(Pro_Economic_Table[[#This Row],[Weighted Co2]]-TOPSIS!$D$5)^2)^0.5</f>
        <v>2.9649229638491906E-3</v>
      </c>
      <c r="Y228">
        <f>((Pro_Economic_Table[[#This Row],[Weighted Energy]]-TOPSIS!$B$6)^2+(Pro_Economic_Table[[#This Row],[Weighted Cost]]-TOPSIS!$C$6)^2+(Pro_Economic_Table[[#This Row],[Weighted Co2]]-TOPSIS!$D$6)^2)^0.5</f>
        <v>3.8619787915941729E-3</v>
      </c>
      <c r="Z228">
        <f>Pro_Economic_Table[[#This Row],[S- Worst-Euclidean Distance]]/(Pro_Economic_Table[[#This Row],[S+ Best-Euclidean Distance]]+Pro_Economic_Table[[#This Row],[S- Worst-Euclidean Distance]])</f>
        <v>0.56570006863140543</v>
      </c>
      <c r="AA228">
        <v>227</v>
      </c>
    </row>
    <row r="229" spans="1:27" x14ac:dyDescent="0.3">
      <c r="A229">
        <v>294</v>
      </c>
      <c r="B229" t="s">
        <v>141</v>
      </c>
      <c r="C229" t="s">
        <v>280</v>
      </c>
      <c r="D229" t="s">
        <v>151</v>
      </c>
      <c r="E229" t="s">
        <v>152</v>
      </c>
      <c r="F229" t="s">
        <v>155</v>
      </c>
      <c r="G229" t="s">
        <v>218</v>
      </c>
      <c r="H229">
        <v>420.82707025790586</v>
      </c>
      <c r="I229">
        <v>30</v>
      </c>
      <c r="J229">
        <v>1484336.1192204424</v>
      </c>
      <c r="K229">
        <v>40523.569136363629</v>
      </c>
      <c r="L229">
        <v>267180501.45967966</v>
      </c>
      <c r="M229">
        <v>5081668.8613636354</v>
      </c>
      <c r="N229">
        <v>2226504178.8306637</v>
      </c>
      <c r="O229">
        <v>112386000</v>
      </c>
      <c r="P229">
        <v>18.807528477272726</v>
      </c>
      <c r="Q229">
        <v>22190.824982345614</v>
      </c>
      <c r="R229">
        <v>267221025.02881601</v>
      </c>
      <c r="S229">
        <v>2343.971847692027</v>
      </c>
      <c r="T229">
        <v>22209.632510822885</v>
      </c>
      <c r="U229">
        <f>Pro_Economic_Table[[#This Row],[Total Energy(MJ)]]*AHP!$P$3/TOPSIS!$B$4</f>
        <v>7.9874495041755231E-3</v>
      </c>
      <c r="V229">
        <f>Pro_Economic_Table[[#This Row],[Total Cost(LKR Million)]]*AHP!$P$4/TOPSIS!$C$4</f>
        <v>3.0938446210467749E-2</v>
      </c>
      <c r="W229">
        <f>Pro_Economic_Table[[#This Row],[Total Carbon (Metric T)]]*AHP!$P$5/TOPSIS!$D$4</f>
        <v>3.4290356327113134E-3</v>
      </c>
      <c r="X229">
        <f>((Pro_Economic_Table[[#This Row],[Weighted Energy]]-TOPSIS!$B$5)^2+(Pro_Economic_Table[[#This Row],[Weighted Cost]]-TOPSIS!$C$5)^2+(Pro_Economic_Table[[#This Row],[Weighted Co2]]-TOPSIS!$D$5)^2)^0.5</f>
        <v>2.9718708238399357E-3</v>
      </c>
      <c r="Y229">
        <f>((Pro_Economic_Table[[#This Row],[Weighted Energy]]-TOPSIS!$B$6)^2+(Pro_Economic_Table[[#This Row],[Weighted Cost]]-TOPSIS!$C$6)^2+(Pro_Economic_Table[[#This Row],[Weighted Co2]]-TOPSIS!$D$6)^2)^0.5</f>
        <v>3.8550261145037755E-3</v>
      </c>
      <c r="Z229">
        <f>Pro_Economic_Table[[#This Row],[S- Worst-Euclidean Distance]]/(Pro_Economic_Table[[#This Row],[S+ Best-Euclidean Distance]]+Pro_Economic_Table[[#This Row],[S- Worst-Euclidean Distance]])</f>
        <v>0.56468204358729523</v>
      </c>
      <c r="AA229">
        <v>228</v>
      </c>
    </row>
    <row r="230" spans="1:27" x14ac:dyDescent="0.3">
      <c r="A230">
        <v>310</v>
      </c>
      <c r="B230" t="s">
        <v>141</v>
      </c>
      <c r="C230" t="s">
        <v>280</v>
      </c>
      <c r="D230" t="s">
        <v>280</v>
      </c>
      <c r="E230" t="s">
        <v>152</v>
      </c>
      <c r="F230" t="s">
        <v>155</v>
      </c>
      <c r="G230" t="s">
        <v>219</v>
      </c>
      <c r="H230">
        <v>421.29153259631585</v>
      </c>
      <c r="I230">
        <v>60</v>
      </c>
      <c r="J230">
        <v>1484785.7187640234</v>
      </c>
      <c r="K230">
        <v>40523.569136363629</v>
      </c>
      <c r="L230">
        <v>267261429.37752423</v>
      </c>
      <c r="M230">
        <v>5086273.9363636356</v>
      </c>
      <c r="N230">
        <v>2227178578.1460352</v>
      </c>
      <c r="O230">
        <v>111840000</v>
      </c>
      <c r="P230">
        <v>18.798318327272725</v>
      </c>
      <c r="Q230">
        <v>22197.546495522151</v>
      </c>
      <c r="R230">
        <v>267301952.94666058</v>
      </c>
      <c r="S230">
        <v>2344.1048520823988</v>
      </c>
      <c r="T230">
        <v>22216.344813849424</v>
      </c>
      <c r="U230">
        <f>Pro_Economic_Table[[#This Row],[Total Energy(MJ)]]*AHP!$P$3/TOPSIS!$B$4</f>
        <v>7.9898685041669797E-3</v>
      </c>
      <c r="V230">
        <f>Pro_Economic_Table[[#This Row],[Total Cost(LKR Million)]]*AHP!$P$4/TOPSIS!$C$4</f>
        <v>3.0940201755945536E-2</v>
      </c>
      <c r="W230">
        <f>Pro_Economic_Table[[#This Row],[Total Carbon (Metric T)]]*AHP!$P$5/TOPSIS!$D$4</f>
        <v>3.4300719725176721E-3</v>
      </c>
      <c r="X230">
        <f>((Pro_Economic_Table[[#This Row],[Weighted Energy]]-TOPSIS!$B$5)^2+(Pro_Economic_Table[[#This Row],[Weighted Cost]]-TOPSIS!$C$5)^2+(Pro_Economic_Table[[#This Row],[Weighted Co2]]-TOPSIS!$D$5)^2)^0.5</f>
        <v>2.9742623742207153E-3</v>
      </c>
      <c r="Y230">
        <f>((Pro_Economic_Table[[#This Row],[Weighted Energy]]-TOPSIS!$B$6)^2+(Pro_Economic_Table[[#This Row],[Weighted Cost]]-TOPSIS!$C$6)^2+(Pro_Economic_Table[[#This Row],[Weighted Co2]]-TOPSIS!$D$6)^2)^0.5</f>
        <v>3.8526399108206105E-3</v>
      </c>
      <c r="Z230">
        <f>Pro_Economic_Table[[#This Row],[S- Worst-Euclidean Distance]]/(Pro_Economic_Table[[#This Row],[S+ Best-Euclidean Distance]]+Pro_Economic_Table[[#This Row],[S- Worst-Euclidean Distance]])</f>
        <v>0.56433207184791123</v>
      </c>
      <c r="AA230">
        <v>229</v>
      </c>
    </row>
    <row r="231" spans="1:27" x14ac:dyDescent="0.3">
      <c r="A231">
        <v>193</v>
      </c>
      <c r="B231" t="s">
        <v>140</v>
      </c>
      <c r="C231" t="s">
        <v>280</v>
      </c>
      <c r="D231" t="s">
        <v>151</v>
      </c>
      <c r="E231" t="s">
        <v>280</v>
      </c>
      <c r="F231" t="s">
        <v>155</v>
      </c>
      <c r="G231" t="s">
        <v>219</v>
      </c>
      <c r="H231">
        <v>435.0104482404962</v>
      </c>
      <c r="I231">
        <v>62</v>
      </c>
      <c r="J231">
        <v>1481878.0521752366</v>
      </c>
      <c r="K231">
        <v>55071.052772727271</v>
      </c>
      <c r="L231">
        <v>266738049.39154261</v>
      </c>
      <c r="M231">
        <v>6511159.1068181815</v>
      </c>
      <c r="N231">
        <v>2222817078.2628551</v>
      </c>
      <c r="O231">
        <v>115568000</v>
      </c>
      <c r="P231">
        <v>26.809934659090906</v>
      </c>
      <c r="Q231">
        <v>22154.076880019787</v>
      </c>
      <c r="R231">
        <v>266793120.44431534</v>
      </c>
      <c r="S231">
        <v>2344.8962373696731</v>
      </c>
      <c r="T231">
        <v>22180.886814678877</v>
      </c>
      <c r="U231">
        <f>Pro_Economic_Table[[#This Row],[Total Energy(MJ)]]*AHP!$P$3/TOPSIS!$B$4</f>
        <v>7.9746590949592733E-3</v>
      </c>
      <c r="V231">
        <f>Pro_Economic_Table[[#This Row],[Total Cost(LKR Million)]]*AHP!$P$4/TOPSIS!$C$4</f>
        <v>3.0950647372502839E-2</v>
      </c>
      <c r="W231">
        <f>Pro_Economic_Table[[#This Row],[Total Carbon (Metric T)]]*AHP!$P$5/TOPSIS!$D$4</f>
        <v>3.4245974675900822E-3</v>
      </c>
      <c r="X231">
        <f>((Pro_Economic_Table[[#This Row],[Weighted Energy]]-TOPSIS!$B$5)^2+(Pro_Economic_Table[[#This Row],[Weighted Cost]]-TOPSIS!$C$5)^2+(Pro_Economic_Table[[#This Row],[Weighted Co2]]-TOPSIS!$D$5)^2)^0.5</f>
        <v>2.9800963034563714E-3</v>
      </c>
      <c r="Y231">
        <f>((Pro_Economic_Table[[#This Row],[Weighted Energy]]-TOPSIS!$B$6)^2+(Pro_Economic_Table[[#This Row],[Weighted Cost]]-TOPSIS!$C$6)^2+(Pro_Economic_Table[[#This Row],[Weighted Co2]]-TOPSIS!$D$6)^2)^0.5</f>
        <v>3.8468471804939484E-3</v>
      </c>
      <c r="Z231">
        <f>Pro_Economic_Table[[#This Row],[S- Worst-Euclidean Distance]]/(Pro_Economic_Table[[#This Row],[S+ Best-Euclidean Distance]]+Pro_Economic_Table[[#This Row],[S- Worst-Euclidean Distance]])</f>
        <v>0.56348015616910041</v>
      </c>
      <c r="AA231">
        <v>230</v>
      </c>
    </row>
    <row r="232" spans="1:27" x14ac:dyDescent="0.3">
      <c r="A232">
        <v>312</v>
      </c>
      <c r="B232" t="s">
        <v>141</v>
      </c>
      <c r="C232" t="s">
        <v>280</v>
      </c>
      <c r="D232" t="s">
        <v>280</v>
      </c>
      <c r="E232" t="s">
        <v>152</v>
      </c>
      <c r="F232" t="s">
        <v>155</v>
      </c>
      <c r="G232" t="s">
        <v>218</v>
      </c>
      <c r="H232">
        <v>421.29153259631585</v>
      </c>
      <c r="I232">
        <v>30</v>
      </c>
      <c r="J232">
        <v>1484785.7187640234</v>
      </c>
      <c r="K232">
        <v>40523.569136363629</v>
      </c>
      <c r="L232">
        <v>267261429.37752423</v>
      </c>
      <c r="M232">
        <v>5086273.9363636356</v>
      </c>
      <c r="N232">
        <v>2227178578.1460352</v>
      </c>
      <c r="O232">
        <v>112386000</v>
      </c>
      <c r="P232">
        <v>18.798318327272725</v>
      </c>
      <c r="Q232">
        <v>22197.546495522151</v>
      </c>
      <c r="R232">
        <v>267301952.94666058</v>
      </c>
      <c r="S232">
        <v>2344.6508520823991</v>
      </c>
      <c r="T232">
        <v>22216.344813849424</v>
      </c>
      <c r="U232">
        <f>Pro_Economic_Table[[#This Row],[Total Energy(MJ)]]*AHP!$P$3/TOPSIS!$B$4</f>
        <v>7.9898685041669797E-3</v>
      </c>
      <c r="V232">
        <f>Pro_Economic_Table[[#This Row],[Total Cost(LKR Million)]]*AHP!$P$4/TOPSIS!$C$4</f>
        <v>3.0947408494220809E-2</v>
      </c>
      <c r="W232">
        <f>Pro_Economic_Table[[#This Row],[Total Carbon (Metric T)]]*AHP!$P$5/TOPSIS!$D$4</f>
        <v>3.4300719725176721E-3</v>
      </c>
      <c r="X232">
        <f>((Pro_Economic_Table[[#This Row],[Weighted Energy]]-TOPSIS!$B$5)^2+(Pro_Economic_Table[[#This Row],[Weighted Cost]]-TOPSIS!$C$5)^2+(Pro_Economic_Table[[#This Row],[Weighted Co2]]-TOPSIS!$D$5)^2)^0.5</f>
        <v>2.981210133553589E-3</v>
      </c>
      <c r="Y232">
        <f>((Pro_Economic_Table[[#This Row],[Weighted Energy]]-TOPSIS!$B$6)^2+(Pro_Economic_Table[[#This Row],[Weighted Cost]]-TOPSIS!$C$6)^2+(Pro_Economic_Table[[#This Row],[Weighted Co2]]-TOPSIS!$D$6)^2)^0.5</f>
        <v>3.8456871449582797E-3</v>
      </c>
      <c r="Z232">
        <f>Pro_Economic_Table[[#This Row],[S- Worst-Euclidean Distance]]/(Pro_Economic_Table[[#This Row],[S+ Best-Euclidean Distance]]+Pro_Economic_Table[[#This Row],[S- Worst-Euclidean Distance]])</f>
        <v>0.56331404854484135</v>
      </c>
      <c r="AA232">
        <v>231</v>
      </c>
    </row>
    <row r="233" spans="1:27" x14ac:dyDescent="0.3">
      <c r="A233">
        <v>341</v>
      </c>
      <c r="B233" t="s">
        <v>142</v>
      </c>
      <c r="C233" t="s">
        <v>147</v>
      </c>
      <c r="D233" t="s">
        <v>151</v>
      </c>
      <c r="E233" t="s">
        <v>280</v>
      </c>
      <c r="F233" t="s">
        <v>280</v>
      </c>
      <c r="G233" t="s">
        <v>220</v>
      </c>
      <c r="H233">
        <v>429.08050024390195</v>
      </c>
      <c r="I233">
        <v>31</v>
      </c>
      <c r="J233">
        <v>1478431.4322685935</v>
      </c>
      <c r="K233">
        <v>51008.566927272725</v>
      </c>
      <c r="L233">
        <v>266117657.80834681</v>
      </c>
      <c r="M233">
        <v>6902668.7840909082</v>
      </c>
      <c r="N233">
        <v>2217647148.4028902</v>
      </c>
      <c r="O233">
        <v>120900000</v>
      </c>
      <c r="P233">
        <v>30.024219649999996</v>
      </c>
      <c r="Q233">
        <v>22102.54991241547</v>
      </c>
      <c r="R233">
        <v>266168666.37527409</v>
      </c>
      <c r="S233">
        <v>2345.4498171869814</v>
      </c>
      <c r="T233">
        <v>22132.574132065471</v>
      </c>
      <c r="U233">
        <f>Pro_Economic_Table[[#This Row],[Total Energy(MJ)]]*AHP!$P$3/TOPSIS!$B$4</f>
        <v>7.9559936649333026E-3</v>
      </c>
      <c r="V233">
        <f>Pro_Economic_Table[[#This Row],[Total Cost(LKR Million)]]*AHP!$P$4/TOPSIS!$C$4</f>
        <v>3.0957954157956703E-2</v>
      </c>
      <c r="W233">
        <f>Pro_Economic_Table[[#This Row],[Total Carbon (Metric T)]]*AHP!$P$5/TOPSIS!$D$4</f>
        <v>3.4171382757231068E-3</v>
      </c>
      <c r="X233">
        <f>((Pro_Economic_Table[[#This Row],[Weighted Energy]]-TOPSIS!$B$5)^2+(Pro_Economic_Table[[#This Row],[Weighted Cost]]-TOPSIS!$C$5)^2+(Pro_Economic_Table[[#This Row],[Weighted Co2]]-TOPSIS!$D$5)^2)^0.5</f>
        <v>2.9820025012409503E-3</v>
      </c>
      <c r="Y233">
        <f>((Pro_Economic_Table[[#This Row],[Weighted Energy]]-TOPSIS!$B$6)^2+(Pro_Economic_Table[[#This Row],[Weighted Cost]]-TOPSIS!$C$6)^2+(Pro_Economic_Table[[#This Row],[Weighted Co2]]-TOPSIS!$D$6)^2)^0.5</f>
        <v>3.8452407154458842E-3</v>
      </c>
      <c r="Z233">
        <f>Pro_Economic_Table[[#This Row],[S- Worst-Euclidean Distance]]/(Pro_Economic_Table[[#This Row],[S+ Best-Euclidean Distance]]+Pro_Economic_Table[[#This Row],[S- Worst-Euclidean Distance]])</f>
        <v>0.56322011585108367</v>
      </c>
      <c r="AA233">
        <v>232</v>
      </c>
    </row>
    <row r="234" spans="1:27" x14ac:dyDescent="0.3">
      <c r="A234">
        <v>195</v>
      </c>
      <c r="B234" t="s">
        <v>140</v>
      </c>
      <c r="C234" t="s">
        <v>280</v>
      </c>
      <c r="D234" t="s">
        <v>151</v>
      </c>
      <c r="E234" t="s">
        <v>280</v>
      </c>
      <c r="F234" t="s">
        <v>155</v>
      </c>
      <c r="G234" t="s">
        <v>218</v>
      </c>
      <c r="H234">
        <v>435.0104482404962</v>
      </c>
      <c r="I234">
        <v>31</v>
      </c>
      <c r="J234">
        <v>1481878.0521752366</v>
      </c>
      <c r="K234">
        <v>55071.052772727271</v>
      </c>
      <c r="L234">
        <v>266738049.39154261</v>
      </c>
      <c r="M234">
        <v>6511159.1068181815</v>
      </c>
      <c r="N234">
        <v>2222817078.2628551</v>
      </c>
      <c r="O234">
        <v>116132200</v>
      </c>
      <c r="P234">
        <v>26.809934659090906</v>
      </c>
      <c r="Q234">
        <v>22154.076880019787</v>
      </c>
      <c r="R234">
        <v>266793120.44431534</v>
      </c>
      <c r="S234">
        <v>2345.4604373696734</v>
      </c>
      <c r="T234">
        <v>22180.886814678877</v>
      </c>
      <c r="U234">
        <f>Pro_Economic_Table[[#This Row],[Total Energy(MJ)]]*AHP!$P$3/TOPSIS!$B$4</f>
        <v>7.9746590949592733E-3</v>
      </c>
      <c r="V234">
        <f>Pro_Economic_Table[[#This Row],[Total Cost(LKR Million)]]*AHP!$P$4/TOPSIS!$C$4</f>
        <v>3.0958094335387286E-2</v>
      </c>
      <c r="W234">
        <f>Pro_Economic_Table[[#This Row],[Total Carbon (Metric T)]]*AHP!$P$5/TOPSIS!$D$4</f>
        <v>3.4245974675900822E-3</v>
      </c>
      <c r="X234">
        <f>((Pro_Economic_Table[[#This Row],[Weighted Energy]]-TOPSIS!$B$5)^2+(Pro_Economic_Table[[#This Row],[Weighted Cost]]-TOPSIS!$C$5)^2+(Pro_Economic_Table[[#This Row],[Weighted Co2]]-TOPSIS!$D$5)^2)^0.5</f>
        <v>2.9872876949516981E-3</v>
      </c>
      <c r="Y234">
        <f>((Pro_Economic_Table[[#This Row],[Weighted Energy]]-TOPSIS!$B$6)^2+(Pro_Economic_Table[[#This Row],[Weighted Cost]]-TOPSIS!$C$6)^2+(Pro_Economic_Table[[#This Row],[Weighted Co2]]-TOPSIS!$D$6)^2)^0.5</f>
        <v>3.8396720920134304E-3</v>
      </c>
      <c r="Z234">
        <f>Pro_Economic_Table[[#This Row],[S- Worst-Euclidean Distance]]/(Pro_Economic_Table[[#This Row],[S+ Best-Euclidean Distance]]+Pro_Economic_Table[[#This Row],[S- Worst-Euclidean Distance]])</f>
        <v>0.56242781733453362</v>
      </c>
      <c r="AA234">
        <v>233</v>
      </c>
    </row>
    <row r="235" spans="1:27" x14ac:dyDescent="0.3">
      <c r="A235">
        <v>211</v>
      </c>
      <c r="B235" t="s">
        <v>140</v>
      </c>
      <c r="C235" t="s">
        <v>280</v>
      </c>
      <c r="D235" t="s">
        <v>280</v>
      </c>
      <c r="E235" t="s">
        <v>280</v>
      </c>
      <c r="F235" t="s">
        <v>155</v>
      </c>
      <c r="G235" t="s">
        <v>219</v>
      </c>
      <c r="H235">
        <v>435.47491057890619</v>
      </c>
      <c r="I235">
        <v>62</v>
      </c>
      <c r="J235">
        <v>1482327.6517188174</v>
      </c>
      <c r="K235">
        <v>55071.052772727271</v>
      </c>
      <c r="L235">
        <v>266818977.30938712</v>
      </c>
      <c r="M235">
        <v>6515764.1818181816</v>
      </c>
      <c r="N235">
        <v>2223491477.5782261</v>
      </c>
      <c r="O235">
        <v>115568000</v>
      </c>
      <c r="P235">
        <v>26.800724509090909</v>
      </c>
      <c r="Q235">
        <v>22160.798393196317</v>
      </c>
      <c r="R235">
        <v>266874048.36215985</v>
      </c>
      <c r="S235">
        <v>2345.5752417600443</v>
      </c>
      <c r="T235">
        <v>22187.599117705409</v>
      </c>
      <c r="U235">
        <f>Pro_Economic_Table[[#This Row],[Total Energy(MJ)]]*AHP!$P$3/TOPSIS!$B$4</f>
        <v>7.9770780949507281E-3</v>
      </c>
      <c r="V235">
        <f>Pro_Economic_Table[[#This Row],[Total Cost(LKR Million)]]*AHP!$P$4/TOPSIS!$C$4</f>
        <v>3.0959609656255882E-2</v>
      </c>
      <c r="W235">
        <f>Pro_Economic_Table[[#This Row],[Total Carbon (Metric T)]]*AHP!$P$5/TOPSIS!$D$4</f>
        <v>3.4256338073964396E-3</v>
      </c>
      <c r="X235">
        <f>((Pro_Economic_Table[[#This Row],[Weighted Energy]]-TOPSIS!$B$5)^2+(Pro_Economic_Table[[#This Row],[Weighted Cost]]-TOPSIS!$C$5)^2+(Pro_Economic_Table[[#This Row],[Weighted Co2]]-TOPSIS!$D$5)^2)^0.5</f>
        <v>2.9894346064673148E-3</v>
      </c>
      <c r="Y235">
        <f>((Pro_Economic_Table[[#This Row],[Weighted Energy]]-TOPSIS!$B$6)^2+(Pro_Economic_Table[[#This Row],[Weighted Cost]]-TOPSIS!$C$6)^2+(Pro_Economic_Table[[#This Row],[Weighted Co2]]-TOPSIS!$D$6)^2)^0.5</f>
        <v>3.8375075407253963E-3</v>
      </c>
      <c r="Z235">
        <f>Pro_Economic_Table[[#This Row],[S- Worst-Euclidean Distance]]/(Pro_Economic_Table[[#This Row],[S+ Best-Euclidean Distance]]+Pro_Economic_Table[[#This Row],[S- Worst-Euclidean Distance]])</f>
        <v>0.56211221041376591</v>
      </c>
      <c r="AA235">
        <v>234</v>
      </c>
    </row>
    <row r="236" spans="1:27" x14ac:dyDescent="0.3">
      <c r="A236">
        <v>359</v>
      </c>
      <c r="B236" t="s">
        <v>142</v>
      </c>
      <c r="C236" t="s">
        <v>147</v>
      </c>
      <c r="D236" t="s">
        <v>280</v>
      </c>
      <c r="E236" t="s">
        <v>280</v>
      </c>
      <c r="F236" t="s">
        <v>280</v>
      </c>
      <c r="G236" t="s">
        <v>220</v>
      </c>
      <c r="H236">
        <v>429.54496258231205</v>
      </c>
      <c r="I236">
        <v>31</v>
      </c>
      <c r="J236">
        <v>1478881.0318121745</v>
      </c>
      <c r="K236">
        <v>51008.566927272725</v>
      </c>
      <c r="L236">
        <v>266198585.72619143</v>
      </c>
      <c r="M236">
        <v>6907273.8590909075</v>
      </c>
      <c r="N236">
        <v>2218321547.7182617</v>
      </c>
      <c r="O236">
        <v>120900000</v>
      </c>
      <c r="P236">
        <v>30.015009499999998</v>
      </c>
      <c r="Q236">
        <v>22109.271425592007</v>
      </c>
      <c r="R236">
        <v>266249594.29311872</v>
      </c>
      <c r="S236">
        <v>2346.1288215773525</v>
      </c>
      <c r="T236">
        <v>22139.286435092006</v>
      </c>
      <c r="U236">
        <f>Pro_Economic_Table[[#This Row],[Total Energy(MJ)]]*AHP!$P$3/TOPSIS!$B$4</f>
        <v>7.9584126649247591E-3</v>
      </c>
      <c r="V236">
        <f>Pro_Economic_Table[[#This Row],[Total Cost(LKR Million)]]*AHP!$P$4/TOPSIS!$C$4</f>
        <v>3.0966916441709753E-2</v>
      </c>
      <c r="W236">
        <f>Pro_Economic_Table[[#This Row],[Total Carbon (Metric T)]]*AHP!$P$5/TOPSIS!$D$4</f>
        <v>3.418174615529465E-3</v>
      </c>
      <c r="X236">
        <f>((Pro_Economic_Table[[#This Row],[Weighted Energy]]-TOPSIS!$B$5)^2+(Pro_Economic_Table[[#This Row],[Weighted Cost]]-TOPSIS!$C$5)^2+(Pro_Economic_Table[[#This Row],[Weighted Co2]]-TOPSIS!$D$5)^2)^0.5</f>
        <v>2.9913390668697944E-3</v>
      </c>
      <c r="Y236">
        <f>((Pro_Economic_Table[[#This Row],[Weighted Energy]]-TOPSIS!$B$6)^2+(Pro_Economic_Table[[#This Row],[Weighted Cost]]-TOPSIS!$C$6)^2+(Pro_Economic_Table[[#This Row],[Weighted Co2]]-TOPSIS!$D$6)^2)^0.5</f>
        <v>3.8359004499435101E-3</v>
      </c>
      <c r="Z236">
        <f>Pro_Economic_Table[[#This Row],[S- Worst-Euclidean Distance]]/(Pro_Economic_Table[[#This Row],[S+ Best-Euclidean Distance]]+Pro_Economic_Table[[#This Row],[S- Worst-Euclidean Distance]])</f>
        <v>0.56185233292268655</v>
      </c>
      <c r="AA236">
        <v>235</v>
      </c>
    </row>
    <row r="237" spans="1:27" x14ac:dyDescent="0.3">
      <c r="A237">
        <v>213</v>
      </c>
      <c r="B237" t="s">
        <v>140</v>
      </c>
      <c r="C237" t="s">
        <v>280</v>
      </c>
      <c r="D237" t="s">
        <v>280</v>
      </c>
      <c r="E237" t="s">
        <v>280</v>
      </c>
      <c r="F237" t="s">
        <v>155</v>
      </c>
      <c r="G237" t="s">
        <v>218</v>
      </c>
      <c r="H237">
        <v>435.47491057890619</v>
      </c>
      <c r="I237">
        <v>31</v>
      </c>
      <c r="J237">
        <v>1482327.6517188174</v>
      </c>
      <c r="K237">
        <v>55071.052772727271</v>
      </c>
      <c r="L237">
        <v>266818977.30938712</v>
      </c>
      <c r="M237">
        <v>6515764.1818181816</v>
      </c>
      <c r="N237">
        <v>2223491477.5782261</v>
      </c>
      <c r="O237">
        <v>116132200</v>
      </c>
      <c r="P237">
        <v>26.800724509090909</v>
      </c>
      <c r="Q237">
        <v>22160.798393196317</v>
      </c>
      <c r="R237">
        <v>266874048.36215985</v>
      </c>
      <c r="S237">
        <v>2346.1394417600441</v>
      </c>
      <c r="T237">
        <v>22187.599117705409</v>
      </c>
      <c r="U237">
        <f>Pro_Economic_Table[[#This Row],[Total Energy(MJ)]]*AHP!$P$3/TOPSIS!$B$4</f>
        <v>7.9770780949507281E-3</v>
      </c>
      <c r="V237">
        <f>Pro_Economic_Table[[#This Row],[Total Cost(LKR Million)]]*AHP!$P$4/TOPSIS!$C$4</f>
        <v>3.0967056619140326E-2</v>
      </c>
      <c r="W237">
        <f>Pro_Economic_Table[[#This Row],[Total Carbon (Metric T)]]*AHP!$P$5/TOPSIS!$D$4</f>
        <v>3.4256338073964396E-3</v>
      </c>
      <c r="X237">
        <f>((Pro_Economic_Table[[#This Row],[Weighted Energy]]-TOPSIS!$B$5)^2+(Pro_Economic_Table[[#This Row],[Weighted Cost]]-TOPSIS!$C$5)^2+(Pro_Economic_Table[[#This Row],[Weighted Co2]]-TOPSIS!$D$5)^2)^0.5</f>
        <v>2.9966258599412785E-3</v>
      </c>
      <c r="Y237">
        <f>((Pro_Economic_Table[[#This Row],[Weighted Energy]]-TOPSIS!$B$6)^2+(Pro_Economic_Table[[#This Row],[Weighted Cost]]-TOPSIS!$C$6)^2+(Pro_Economic_Table[[#This Row],[Weighted Co2]]-TOPSIS!$D$6)^2)^0.5</f>
        <v>3.8303323815076151E-3</v>
      </c>
      <c r="Z237">
        <f>Pro_Economic_Table[[#This Row],[S- Worst-Euclidean Distance]]/(Pro_Economic_Table[[#This Row],[S+ Best-Euclidean Distance]]+Pro_Economic_Table[[#This Row],[S- Worst-Euclidean Distance]])</f>
        <v>0.56105988143479535</v>
      </c>
      <c r="AA237">
        <v>236</v>
      </c>
    </row>
    <row r="238" spans="1:27" x14ac:dyDescent="0.3">
      <c r="A238">
        <v>88</v>
      </c>
      <c r="B238" t="s">
        <v>139</v>
      </c>
      <c r="C238" t="s">
        <v>280</v>
      </c>
      <c r="D238" t="s">
        <v>151</v>
      </c>
      <c r="E238" t="s">
        <v>280</v>
      </c>
      <c r="F238" t="s">
        <v>280</v>
      </c>
      <c r="G238" t="s">
        <v>219</v>
      </c>
      <c r="H238">
        <v>436.7146629066076</v>
      </c>
      <c r="I238">
        <v>63</v>
      </c>
      <c r="J238">
        <v>1482907.8638968065</v>
      </c>
      <c r="K238">
        <v>60066.105727272719</v>
      </c>
      <c r="L238">
        <v>266923415.50142518</v>
      </c>
      <c r="M238">
        <v>6109907.3840909088</v>
      </c>
      <c r="N238">
        <v>2224361795.8452096</v>
      </c>
      <c r="O238">
        <v>117432000</v>
      </c>
      <c r="P238">
        <v>26.71981925</v>
      </c>
      <c r="Q238">
        <v>22169.47256525726</v>
      </c>
      <c r="R238">
        <v>266983481.60715246</v>
      </c>
      <c r="S238">
        <v>2347.9037032293004</v>
      </c>
      <c r="T238">
        <v>22196.19238450726</v>
      </c>
      <c r="U238">
        <f>Pro_Economic_Table[[#This Row],[Total Energy(MJ)]]*AHP!$P$3/TOPSIS!$B$4</f>
        <v>7.9803491418990822E-3</v>
      </c>
      <c r="V238">
        <f>Pro_Economic_Table[[#This Row],[Total Cost(LKR Million)]]*AHP!$P$4/TOPSIS!$C$4</f>
        <v>3.0990343378587342E-2</v>
      </c>
      <c r="W238">
        <f>Pro_Economic_Table[[#This Row],[Total Carbon (Metric T)]]*AHP!$P$5/TOPSIS!$D$4</f>
        <v>3.426960556862041E-3</v>
      </c>
      <c r="X238">
        <f>((Pro_Economic_Table[[#This Row],[Weighted Energy]]-TOPSIS!$B$5)^2+(Pro_Economic_Table[[#This Row],[Weighted Cost]]-TOPSIS!$C$5)^2+(Pro_Economic_Table[[#This Row],[Weighted Co2]]-TOPSIS!$D$5)^2)^0.5</f>
        <v>3.020031882310707E-3</v>
      </c>
      <c r="Y238">
        <f>((Pro_Economic_Table[[#This Row],[Weighted Energy]]-TOPSIS!$B$6)^2+(Pro_Economic_Table[[#This Row],[Weighted Cost]]-TOPSIS!$C$6)^2+(Pro_Economic_Table[[#This Row],[Weighted Co2]]-TOPSIS!$D$6)^2)^0.5</f>
        <v>3.8069525887951317E-3</v>
      </c>
      <c r="Z238">
        <f>Pro_Economic_Table[[#This Row],[S- Worst-Euclidean Distance]]/(Pro_Economic_Table[[#This Row],[S+ Best-Euclidean Distance]]+Pro_Economic_Table[[#This Row],[S- Worst-Euclidean Distance]])</f>
        <v>0.55763311091558398</v>
      </c>
      <c r="AA238">
        <v>237</v>
      </c>
    </row>
    <row r="239" spans="1:27" x14ac:dyDescent="0.3">
      <c r="A239">
        <v>106</v>
      </c>
      <c r="B239" t="s">
        <v>139</v>
      </c>
      <c r="C239" t="s">
        <v>280</v>
      </c>
      <c r="D239" t="s">
        <v>280</v>
      </c>
      <c r="E239" t="s">
        <v>280</v>
      </c>
      <c r="F239" t="s">
        <v>280</v>
      </c>
      <c r="G239" t="s">
        <v>219</v>
      </c>
      <c r="H239">
        <v>437.17912524501759</v>
      </c>
      <c r="I239">
        <v>63</v>
      </c>
      <c r="J239">
        <v>1483357.4634403873</v>
      </c>
      <c r="K239">
        <v>60066.105727272719</v>
      </c>
      <c r="L239">
        <v>267004343.41926971</v>
      </c>
      <c r="M239">
        <v>6114512.459090909</v>
      </c>
      <c r="N239">
        <v>2225036195.1605806</v>
      </c>
      <c r="O239">
        <v>117432000</v>
      </c>
      <c r="P239">
        <v>26.710609100000003</v>
      </c>
      <c r="Q239">
        <v>22176.194078433789</v>
      </c>
      <c r="R239">
        <v>267064409.524997</v>
      </c>
      <c r="S239">
        <v>2348.5827076196715</v>
      </c>
      <c r="T239">
        <v>22202.904687533788</v>
      </c>
      <c r="U239">
        <f>Pro_Economic_Table[[#This Row],[Total Energy(MJ)]]*AHP!$P$3/TOPSIS!$B$4</f>
        <v>7.982768141890537E-3</v>
      </c>
      <c r="V239">
        <f>Pro_Economic_Table[[#This Row],[Total Cost(LKR Million)]]*AHP!$P$4/TOPSIS!$C$4</f>
        <v>3.0999305662340389E-2</v>
      </c>
      <c r="W239">
        <f>Pro_Economic_Table[[#This Row],[Total Carbon (Metric T)]]*AHP!$P$5/TOPSIS!$D$4</f>
        <v>3.4279968966683979E-3</v>
      </c>
      <c r="X239">
        <f>((Pro_Economic_Table[[#This Row],[Weighted Energy]]-TOPSIS!$B$5)^2+(Pro_Economic_Table[[#This Row],[Weighted Cost]]-TOPSIS!$C$5)^2+(Pro_Economic_Table[[#This Row],[Weighted Co2]]-TOPSIS!$D$5)^2)^0.5</f>
        <v>3.0293698715670187E-3</v>
      </c>
      <c r="Y239">
        <f>((Pro_Economic_Table[[#This Row],[Weighted Energy]]-TOPSIS!$B$6)^2+(Pro_Economic_Table[[#This Row],[Weighted Cost]]-TOPSIS!$C$6)^2+(Pro_Economic_Table[[#This Row],[Weighted Co2]]-TOPSIS!$D$6)^2)^0.5</f>
        <v>3.7976127854875761E-3</v>
      </c>
      <c r="Z239">
        <f>Pro_Economic_Table[[#This Row],[S- Worst-Euclidean Distance]]/(Pro_Economic_Table[[#This Row],[S+ Best-Euclidean Distance]]+Pro_Economic_Table[[#This Row],[S- Worst-Euclidean Distance]])</f>
        <v>0.55626518716337303</v>
      </c>
      <c r="AA239">
        <v>238</v>
      </c>
    </row>
    <row r="240" spans="1:27" x14ac:dyDescent="0.3">
      <c r="A240">
        <v>293</v>
      </c>
      <c r="B240" t="s">
        <v>141</v>
      </c>
      <c r="C240" t="s">
        <v>280</v>
      </c>
      <c r="D240" t="s">
        <v>151</v>
      </c>
      <c r="E240" t="s">
        <v>152</v>
      </c>
      <c r="F240" t="s">
        <v>155</v>
      </c>
      <c r="G240" t="s">
        <v>220</v>
      </c>
      <c r="H240">
        <v>420.82707025790586</v>
      </c>
      <c r="I240">
        <v>30</v>
      </c>
      <c r="J240">
        <v>1484336.1192204424</v>
      </c>
      <c r="K240">
        <v>40523.569136363629</v>
      </c>
      <c r="L240">
        <v>267180501.45967966</v>
      </c>
      <c r="M240">
        <v>5081668.8613636354</v>
      </c>
      <c r="N240">
        <v>2226504178.8306637</v>
      </c>
      <c r="O240">
        <v>117000000</v>
      </c>
      <c r="P240">
        <v>18.807528477272726</v>
      </c>
      <c r="Q240">
        <v>22190.824982345614</v>
      </c>
      <c r="R240">
        <v>267221025.02881601</v>
      </c>
      <c r="S240">
        <v>2348.5858476920271</v>
      </c>
      <c r="T240">
        <v>22209.632510822885</v>
      </c>
      <c r="U240">
        <f>Pro_Economic_Table[[#This Row],[Total Energy(MJ)]]*AHP!$P$3/TOPSIS!$B$4</f>
        <v>7.9874495041755231E-3</v>
      </c>
      <c r="V240">
        <f>Pro_Economic_Table[[#This Row],[Total Cost(LKR Million)]]*AHP!$P$4/TOPSIS!$C$4</f>
        <v>3.0999347108640083E-2</v>
      </c>
      <c r="W240">
        <f>Pro_Economic_Table[[#This Row],[Total Carbon (Metric T)]]*AHP!$P$5/TOPSIS!$D$4</f>
        <v>3.4290356327113134E-3</v>
      </c>
      <c r="X240">
        <f>((Pro_Economic_Table[[#This Row],[Weighted Energy]]-TOPSIS!$B$5)^2+(Pro_Economic_Table[[#This Row],[Weighted Cost]]-TOPSIS!$C$5)^2+(Pro_Economic_Table[[#This Row],[Weighted Co2]]-TOPSIS!$D$5)^2)^0.5</f>
        <v>3.0306323391705715E-3</v>
      </c>
      <c r="Y240">
        <f>((Pro_Economic_Table[[#This Row],[Weighted Energy]]-TOPSIS!$B$6)^2+(Pro_Economic_Table[[#This Row],[Weighted Cost]]-TOPSIS!$C$6)^2+(Pro_Economic_Table[[#This Row],[Weighted Co2]]-TOPSIS!$D$6)^2)^0.5</f>
        <v>3.7963100116322809E-3</v>
      </c>
      <c r="Z240">
        <f>Pro_Economic_Table[[#This Row],[S- Worst-Euclidean Distance]]/(Pro_Economic_Table[[#This Row],[S+ Best-Euclidean Distance]]+Pro_Economic_Table[[#This Row],[S- Worst-Euclidean Distance]])</f>
        <v>0.55607764304408291</v>
      </c>
      <c r="AA240">
        <v>239</v>
      </c>
    </row>
    <row r="241" spans="1:27" x14ac:dyDescent="0.3">
      <c r="A241">
        <v>311</v>
      </c>
      <c r="B241" t="s">
        <v>141</v>
      </c>
      <c r="C241" t="s">
        <v>280</v>
      </c>
      <c r="D241" t="s">
        <v>280</v>
      </c>
      <c r="E241" t="s">
        <v>152</v>
      </c>
      <c r="F241" t="s">
        <v>155</v>
      </c>
      <c r="G241" t="s">
        <v>220</v>
      </c>
      <c r="H241">
        <v>421.29153259631585</v>
      </c>
      <c r="I241">
        <v>30</v>
      </c>
      <c r="J241">
        <v>1484785.7187640234</v>
      </c>
      <c r="K241">
        <v>40523.569136363629</v>
      </c>
      <c r="L241">
        <v>267261429.37752423</v>
      </c>
      <c r="M241">
        <v>5086273.9363636356</v>
      </c>
      <c r="N241">
        <v>2227178578.1460352</v>
      </c>
      <c r="O241">
        <v>117000000</v>
      </c>
      <c r="P241">
        <v>18.798318327272725</v>
      </c>
      <c r="Q241">
        <v>22197.546495522151</v>
      </c>
      <c r="R241">
        <v>267301952.94666058</v>
      </c>
      <c r="S241">
        <v>2349.2648520823991</v>
      </c>
      <c r="T241">
        <v>22216.344813849424</v>
      </c>
      <c r="U241">
        <f>Pro_Economic_Table[[#This Row],[Total Energy(MJ)]]*AHP!$P$3/TOPSIS!$B$4</f>
        <v>7.9898685041669797E-3</v>
      </c>
      <c r="V241">
        <f>Pro_Economic_Table[[#This Row],[Total Cost(LKR Million)]]*AHP!$P$4/TOPSIS!$C$4</f>
        <v>3.100830939239314E-2</v>
      </c>
      <c r="W241">
        <f>Pro_Economic_Table[[#This Row],[Total Carbon (Metric T)]]*AHP!$P$5/TOPSIS!$D$4</f>
        <v>3.4300719725176721E-3</v>
      </c>
      <c r="X241">
        <f>((Pro_Economic_Table[[#This Row],[Weighted Energy]]-TOPSIS!$B$5)^2+(Pro_Economic_Table[[#This Row],[Weighted Cost]]-TOPSIS!$C$5)^2+(Pro_Economic_Table[[#This Row],[Weighted Co2]]-TOPSIS!$D$5)^2)^0.5</f>
        <v>3.0399706683286428E-3</v>
      </c>
      <c r="Y241">
        <f>((Pro_Economic_Table[[#This Row],[Weighted Energy]]-TOPSIS!$B$6)^2+(Pro_Economic_Table[[#This Row],[Weighted Cost]]-TOPSIS!$C$6)^2+(Pro_Economic_Table[[#This Row],[Weighted Co2]]-TOPSIS!$D$6)^2)^0.5</f>
        <v>3.7869703722198935E-3</v>
      </c>
      <c r="Z241">
        <f>Pro_Economic_Table[[#This Row],[S- Worst-Euclidean Distance]]/(Pro_Economic_Table[[#This Row],[S+ Best-Euclidean Distance]]+Pro_Economic_Table[[#This Row],[S- Worst-Euclidean Distance]])</f>
        <v>0.55470969351093369</v>
      </c>
      <c r="AA241">
        <v>240</v>
      </c>
    </row>
    <row r="242" spans="1:27" x14ac:dyDescent="0.3">
      <c r="A242">
        <v>194</v>
      </c>
      <c r="B242" t="s">
        <v>140</v>
      </c>
      <c r="C242" t="s">
        <v>280</v>
      </c>
      <c r="D242" t="s">
        <v>151</v>
      </c>
      <c r="E242" t="s">
        <v>280</v>
      </c>
      <c r="F242" t="s">
        <v>155</v>
      </c>
      <c r="G242" t="s">
        <v>220</v>
      </c>
      <c r="H242">
        <v>435.0104482404962</v>
      </c>
      <c r="I242">
        <v>31</v>
      </c>
      <c r="J242">
        <v>1481878.0521752366</v>
      </c>
      <c r="K242">
        <v>55071.052772727271</v>
      </c>
      <c r="L242">
        <v>266738049.39154261</v>
      </c>
      <c r="M242">
        <v>6511159.1068181815</v>
      </c>
      <c r="N242">
        <v>2222817078.2628551</v>
      </c>
      <c r="O242">
        <v>120900000</v>
      </c>
      <c r="P242">
        <v>26.809934659090906</v>
      </c>
      <c r="Q242">
        <v>22154.076880019787</v>
      </c>
      <c r="R242">
        <v>266793120.44431534</v>
      </c>
      <c r="S242">
        <v>2350.2282373696735</v>
      </c>
      <c r="T242">
        <v>22180.886814678877</v>
      </c>
      <c r="U242">
        <f>Pro_Economic_Table[[#This Row],[Total Energy(MJ)]]*AHP!$P$3/TOPSIS!$B$4</f>
        <v>7.9746590949592733E-3</v>
      </c>
      <c r="V242">
        <f>Pro_Economic_Table[[#This Row],[Total Cost(LKR Million)]]*AHP!$P$4/TOPSIS!$C$4</f>
        <v>3.1021025263498692E-2</v>
      </c>
      <c r="W242">
        <f>Pro_Economic_Table[[#This Row],[Total Carbon (Metric T)]]*AHP!$P$5/TOPSIS!$D$4</f>
        <v>3.4245974675900822E-3</v>
      </c>
      <c r="X242">
        <f>((Pro_Economic_Table[[#This Row],[Weighted Energy]]-TOPSIS!$B$5)^2+(Pro_Economic_Table[[#This Row],[Weighted Cost]]-TOPSIS!$C$5)^2+(Pro_Economic_Table[[#This Row],[Weighted Co2]]-TOPSIS!$D$5)^2)^0.5</f>
        <v>3.0481079149599632E-3</v>
      </c>
      <c r="Y242">
        <f>((Pro_Economic_Table[[#This Row],[Weighted Energy]]-TOPSIS!$B$6)^2+(Pro_Economic_Table[[#This Row],[Weighted Cost]]-TOPSIS!$C$6)^2+(Pro_Economic_Table[[#This Row],[Weighted Co2]]-TOPSIS!$D$6)^2)^0.5</f>
        <v>3.779080657374118E-3</v>
      </c>
      <c r="Z242">
        <f>Pro_Economic_Table[[#This Row],[S- Worst-Euclidean Distance]]/(Pro_Economic_Table[[#This Row],[S+ Best-Euclidean Distance]]+Pro_Economic_Table[[#This Row],[S- Worst-Euclidean Distance]])</f>
        <v>0.5535339499319154</v>
      </c>
      <c r="AA242">
        <v>241</v>
      </c>
    </row>
    <row r="243" spans="1:27" x14ac:dyDescent="0.3">
      <c r="A243">
        <v>90</v>
      </c>
      <c r="B243" t="s">
        <v>139</v>
      </c>
      <c r="C243" t="s">
        <v>280</v>
      </c>
      <c r="D243" t="s">
        <v>151</v>
      </c>
      <c r="E243" t="s">
        <v>280</v>
      </c>
      <c r="F243" t="s">
        <v>280</v>
      </c>
      <c r="G243" t="s">
        <v>218</v>
      </c>
      <c r="H243">
        <v>436.7146629066076</v>
      </c>
      <c r="I243">
        <v>32</v>
      </c>
      <c r="J243">
        <v>1482907.8638968065</v>
      </c>
      <c r="K243">
        <v>60066.105727272719</v>
      </c>
      <c r="L243">
        <v>266923415.50142518</v>
      </c>
      <c r="M243">
        <v>6109907.3840909088</v>
      </c>
      <c r="N243">
        <v>2224361795.8452096</v>
      </c>
      <c r="O243">
        <v>119878400</v>
      </c>
      <c r="P243">
        <v>26.71981925</v>
      </c>
      <c r="Q243">
        <v>22169.47256525726</v>
      </c>
      <c r="R243">
        <v>266983481.60715246</v>
      </c>
      <c r="S243">
        <v>2350.3501032293007</v>
      </c>
      <c r="T243">
        <v>22196.19238450726</v>
      </c>
      <c r="U243">
        <f>Pro_Economic_Table[[#This Row],[Total Energy(MJ)]]*AHP!$P$3/TOPSIS!$B$4</f>
        <v>7.9803491418990822E-3</v>
      </c>
      <c r="V243">
        <f>Pro_Economic_Table[[#This Row],[Total Cost(LKR Million)]]*AHP!$P$4/TOPSIS!$C$4</f>
        <v>3.1022633789789946E-2</v>
      </c>
      <c r="W243">
        <f>Pro_Economic_Table[[#This Row],[Total Carbon (Metric T)]]*AHP!$P$5/TOPSIS!$D$4</f>
        <v>3.426960556862041E-3</v>
      </c>
      <c r="X243">
        <f>((Pro_Economic_Table[[#This Row],[Weighted Energy]]-TOPSIS!$B$5)^2+(Pro_Economic_Table[[#This Row],[Weighted Cost]]-TOPSIS!$C$5)^2+(Pro_Economic_Table[[#This Row],[Weighted Co2]]-TOPSIS!$D$5)^2)^0.5</f>
        <v>3.0512349597705498E-3</v>
      </c>
      <c r="Y243">
        <f>((Pro_Economic_Table[[#This Row],[Weighted Energy]]-TOPSIS!$B$6)^2+(Pro_Economic_Table[[#This Row],[Weighted Cost]]-TOPSIS!$C$6)^2+(Pro_Economic_Table[[#This Row],[Weighted Co2]]-TOPSIS!$D$6)^2)^0.5</f>
        <v>3.7758594109475008E-3</v>
      </c>
      <c r="Z243">
        <f>Pro_Economic_Table[[#This Row],[S- Worst-Euclidean Distance]]/(Pro_Economic_Table[[#This Row],[S+ Best-Euclidean Distance]]+Pro_Economic_Table[[#This Row],[S- Worst-Euclidean Distance]])</f>
        <v>0.55306975499598499</v>
      </c>
      <c r="AA243">
        <v>242</v>
      </c>
    </row>
    <row r="244" spans="1:27" x14ac:dyDescent="0.3">
      <c r="A244">
        <v>212</v>
      </c>
      <c r="B244" t="s">
        <v>140</v>
      </c>
      <c r="C244" t="s">
        <v>280</v>
      </c>
      <c r="D244" t="s">
        <v>280</v>
      </c>
      <c r="E244" t="s">
        <v>280</v>
      </c>
      <c r="F244" t="s">
        <v>155</v>
      </c>
      <c r="G244" t="s">
        <v>220</v>
      </c>
      <c r="H244">
        <v>435.47491057890619</v>
      </c>
      <c r="I244">
        <v>31</v>
      </c>
      <c r="J244">
        <v>1482327.6517188174</v>
      </c>
      <c r="K244">
        <v>55071.052772727271</v>
      </c>
      <c r="L244">
        <v>266818977.30938712</v>
      </c>
      <c r="M244">
        <v>6515764.1818181816</v>
      </c>
      <c r="N244">
        <v>2223491477.5782261</v>
      </c>
      <c r="O244">
        <v>120900000</v>
      </c>
      <c r="P244">
        <v>26.800724509090909</v>
      </c>
      <c r="Q244">
        <v>22160.798393196317</v>
      </c>
      <c r="R244">
        <v>266874048.36215985</v>
      </c>
      <c r="S244">
        <v>2350.9072417600441</v>
      </c>
      <c r="T244">
        <v>22187.599117705409</v>
      </c>
      <c r="U244">
        <f>Pro_Economic_Table[[#This Row],[Total Energy(MJ)]]*AHP!$P$3/TOPSIS!$B$4</f>
        <v>7.9770780949507281E-3</v>
      </c>
      <c r="V244">
        <f>Pro_Economic_Table[[#This Row],[Total Cost(LKR Million)]]*AHP!$P$4/TOPSIS!$C$4</f>
        <v>3.1029987547251732E-2</v>
      </c>
      <c r="W244">
        <f>Pro_Economic_Table[[#This Row],[Total Carbon (Metric T)]]*AHP!$P$5/TOPSIS!$D$4</f>
        <v>3.4256338073964396E-3</v>
      </c>
      <c r="X244">
        <f>((Pro_Economic_Table[[#This Row],[Weighted Energy]]-TOPSIS!$B$5)^2+(Pro_Economic_Table[[#This Row],[Weighted Cost]]-TOPSIS!$C$5)^2+(Pro_Economic_Table[[#This Row],[Weighted Co2]]-TOPSIS!$D$5)^2)^0.5</f>
        <v>3.0574447898481676E-3</v>
      </c>
      <c r="Y244">
        <f>((Pro_Economic_Table[[#This Row],[Weighted Energy]]-TOPSIS!$B$6)^2+(Pro_Economic_Table[[#This Row],[Weighted Cost]]-TOPSIS!$C$6)^2+(Pro_Economic_Table[[#This Row],[Weighted Co2]]-TOPSIS!$D$6)^2)^0.5</f>
        <v>3.7697404424240338E-3</v>
      </c>
      <c r="Z244">
        <f>Pro_Economic_Table[[#This Row],[S- Worst-Euclidean Distance]]/(Pro_Economic_Table[[#This Row],[S+ Best-Euclidean Distance]]+Pro_Economic_Table[[#This Row],[S- Worst-Euclidean Distance]])</f>
        <v>0.55216612911048868</v>
      </c>
      <c r="AA244">
        <v>243</v>
      </c>
    </row>
    <row r="245" spans="1:27" x14ac:dyDescent="0.3">
      <c r="A245">
        <v>108</v>
      </c>
      <c r="B245" t="s">
        <v>139</v>
      </c>
      <c r="C245" t="s">
        <v>280</v>
      </c>
      <c r="D245" t="s">
        <v>280</v>
      </c>
      <c r="E245" t="s">
        <v>280</v>
      </c>
      <c r="F245" t="s">
        <v>280</v>
      </c>
      <c r="G245" t="s">
        <v>218</v>
      </c>
      <c r="H245">
        <v>437.17912524501759</v>
      </c>
      <c r="I245">
        <v>32</v>
      </c>
      <c r="J245">
        <v>1483357.4634403873</v>
      </c>
      <c r="K245">
        <v>60066.105727272719</v>
      </c>
      <c r="L245">
        <v>267004343.41926971</v>
      </c>
      <c r="M245">
        <v>6114512.459090909</v>
      </c>
      <c r="N245">
        <v>2225036195.1605806</v>
      </c>
      <c r="O245">
        <v>119878400</v>
      </c>
      <c r="P245">
        <v>26.710609100000003</v>
      </c>
      <c r="Q245">
        <v>22176.194078433789</v>
      </c>
      <c r="R245">
        <v>267064409.524997</v>
      </c>
      <c r="S245">
        <v>2351.0291076196713</v>
      </c>
      <c r="T245">
        <v>22202.904687533788</v>
      </c>
      <c r="U245">
        <f>Pro_Economic_Table[[#This Row],[Total Energy(MJ)]]*AHP!$P$3/TOPSIS!$B$4</f>
        <v>7.982768141890537E-3</v>
      </c>
      <c r="V245">
        <f>Pro_Economic_Table[[#This Row],[Total Cost(LKR Million)]]*AHP!$P$4/TOPSIS!$C$4</f>
        <v>3.1031596073542982E-2</v>
      </c>
      <c r="W245">
        <f>Pro_Economic_Table[[#This Row],[Total Carbon (Metric T)]]*AHP!$P$5/TOPSIS!$D$4</f>
        <v>3.4279968966683979E-3</v>
      </c>
      <c r="X245">
        <f>((Pro_Economic_Table[[#This Row],[Weighted Energy]]-TOPSIS!$B$5)^2+(Pro_Economic_Table[[#This Row],[Weighted Cost]]-TOPSIS!$C$5)^2+(Pro_Economic_Table[[#This Row],[Weighted Co2]]-TOPSIS!$D$5)^2)^0.5</f>
        <v>3.0605723026855859E-3</v>
      </c>
      <c r="Y245">
        <f>((Pro_Economic_Table[[#This Row],[Weighted Energy]]-TOPSIS!$B$6)^2+(Pro_Economic_Table[[#This Row],[Weighted Cost]]-TOPSIS!$C$6)^2+(Pro_Economic_Table[[#This Row],[Weighted Co2]]-TOPSIS!$D$6)^2)^0.5</f>
        <v>3.7665193399292452E-3</v>
      </c>
      <c r="Z245">
        <f>Pro_Economic_Table[[#This Row],[S- Worst-Euclidean Distance]]/(Pro_Economic_Table[[#This Row],[S+ Best-Euclidean Distance]]+Pro_Economic_Table[[#This Row],[S- Worst-Euclidean Distance]])</f>
        <v>0.55170188670363851</v>
      </c>
      <c r="AA245">
        <v>244</v>
      </c>
    </row>
    <row r="246" spans="1:27" x14ac:dyDescent="0.3">
      <c r="A246">
        <v>89</v>
      </c>
      <c r="B246" t="s">
        <v>139</v>
      </c>
      <c r="C246" t="s">
        <v>280</v>
      </c>
      <c r="D246" t="s">
        <v>151</v>
      </c>
      <c r="E246" t="s">
        <v>280</v>
      </c>
      <c r="F246" t="s">
        <v>280</v>
      </c>
      <c r="G246" t="s">
        <v>220</v>
      </c>
      <c r="H246">
        <v>436.7146629066076</v>
      </c>
      <c r="I246">
        <v>32</v>
      </c>
      <c r="J246">
        <v>1482907.8638968065</v>
      </c>
      <c r="K246">
        <v>60066.105727272719</v>
      </c>
      <c r="L246">
        <v>266923415.50142518</v>
      </c>
      <c r="M246">
        <v>6109907.3840909088</v>
      </c>
      <c r="N246">
        <v>2224361795.8452096</v>
      </c>
      <c r="O246">
        <v>124800000</v>
      </c>
      <c r="P246">
        <v>26.71981925</v>
      </c>
      <c r="Q246">
        <v>22169.47256525726</v>
      </c>
      <c r="R246">
        <v>266983481.60715246</v>
      </c>
      <c r="S246">
        <v>2355.2717032293003</v>
      </c>
      <c r="T246">
        <v>22196.19238450726</v>
      </c>
      <c r="U246">
        <f>Pro_Economic_Table[[#This Row],[Total Energy(MJ)]]*AHP!$P$3/TOPSIS!$B$4</f>
        <v>7.9803491418990822E-3</v>
      </c>
      <c r="V246">
        <f>Pro_Economic_Table[[#This Row],[Total Cost(LKR Million)]]*AHP!$P$4/TOPSIS!$C$4</f>
        <v>3.1087594747840425E-2</v>
      </c>
      <c r="W246">
        <f>Pro_Economic_Table[[#This Row],[Total Carbon (Metric T)]]*AHP!$P$5/TOPSIS!$D$4</f>
        <v>3.426960556862041E-3</v>
      </c>
      <c r="X246">
        <f>((Pro_Economic_Table[[#This Row],[Weighted Energy]]-TOPSIS!$B$5)^2+(Pro_Economic_Table[[#This Row],[Weighted Cost]]-TOPSIS!$C$5)^2+(Pro_Economic_Table[[#This Row],[Weighted Co2]]-TOPSIS!$D$5)^2)^0.5</f>
        <v>3.1140756141216693E-3</v>
      </c>
      <c r="Y246">
        <f>((Pro_Economic_Table[[#This Row],[Weighted Energy]]-TOPSIS!$B$6)^2+(Pro_Economic_Table[[#This Row],[Weighted Cost]]-TOPSIS!$C$6)^2+(Pro_Economic_Table[[#This Row],[Weighted Co2]]-TOPSIS!$D$6)^2)^0.5</f>
        <v>3.7133689241099378E-3</v>
      </c>
      <c r="Z246">
        <f>Pro_Economic_Table[[#This Row],[S- Worst-Euclidean Distance]]/(Pro_Economic_Table[[#This Row],[S+ Best-Euclidean Distance]]+Pro_Economic_Table[[#This Row],[S- Worst-Euclidean Distance]])</f>
        <v>0.54388855205138675</v>
      </c>
      <c r="AA246">
        <v>245</v>
      </c>
    </row>
    <row r="247" spans="1:27" x14ac:dyDescent="0.3">
      <c r="A247">
        <v>107</v>
      </c>
      <c r="B247" t="s">
        <v>139</v>
      </c>
      <c r="C247" t="s">
        <v>280</v>
      </c>
      <c r="D247" t="s">
        <v>280</v>
      </c>
      <c r="E247" t="s">
        <v>280</v>
      </c>
      <c r="F247" t="s">
        <v>280</v>
      </c>
      <c r="G247" t="s">
        <v>220</v>
      </c>
      <c r="H247">
        <v>437.17912524501759</v>
      </c>
      <c r="I247">
        <v>32</v>
      </c>
      <c r="J247">
        <v>1483357.4634403873</v>
      </c>
      <c r="K247">
        <v>60066.105727272719</v>
      </c>
      <c r="L247">
        <v>267004343.41926971</v>
      </c>
      <c r="M247">
        <v>6114512.459090909</v>
      </c>
      <c r="N247">
        <v>2225036195.1605806</v>
      </c>
      <c r="O247">
        <v>124800000</v>
      </c>
      <c r="P247">
        <v>26.710609100000003</v>
      </c>
      <c r="Q247">
        <v>22176.194078433789</v>
      </c>
      <c r="R247">
        <v>267064409.524997</v>
      </c>
      <c r="S247">
        <v>2355.9507076196714</v>
      </c>
      <c r="T247">
        <v>22202.904687533788</v>
      </c>
      <c r="U247">
        <f>Pro_Economic_Table[[#This Row],[Total Energy(MJ)]]*AHP!$P$3/TOPSIS!$B$4</f>
        <v>7.982768141890537E-3</v>
      </c>
      <c r="V247">
        <f>Pro_Economic_Table[[#This Row],[Total Cost(LKR Million)]]*AHP!$P$4/TOPSIS!$C$4</f>
        <v>3.1096557031593471E-2</v>
      </c>
      <c r="W247">
        <f>Pro_Economic_Table[[#This Row],[Total Carbon (Metric T)]]*AHP!$P$5/TOPSIS!$D$4</f>
        <v>3.4279968966683979E-3</v>
      </c>
      <c r="X247">
        <f>((Pro_Economic_Table[[#This Row],[Weighted Energy]]-TOPSIS!$B$5)^2+(Pro_Economic_Table[[#This Row],[Weighted Cost]]-TOPSIS!$C$5)^2+(Pro_Economic_Table[[#This Row],[Weighted Co2]]-TOPSIS!$D$5)^2)^0.5</f>
        <v>3.1234114951100038E-3</v>
      </c>
      <c r="Y247">
        <f>((Pro_Economic_Table[[#This Row],[Weighted Energy]]-TOPSIS!$B$6)^2+(Pro_Economic_Table[[#This Row],[Weighted Cost]]-TOPSIS!$C$6)^2+(Pro_Economic_Table[[#This Row],[Weighted Co2]]-TOPSIS!$D$6)^2)^0.5</f>
        <v>3.7040284570239723E-3</v>
      </c>
      <c r="Z247">
        <f>Pro_Economic_Table[[#This Row],[S- Worst-Euclidean Distance]]/(Pro_Economic_Table[[#This Row],[S+ Best-Euclidean Distance]]+Pro_Economic_Table[[#This Row],[S- Worst-Euclidean Distance]])</f>
        <v>0.54252083987443134</v>
      </c>
      <c r="AA247">
        <v>246</v>
      </c>
    </row>
    <row r="248" spans="1:27" x14ac:dyDescent="0.3">
      <c r="A248">
        <v>289</v>
      </c>
      <c r="B248" t="s">
        <v>141</v>
      </c>
      <c r="C248" t="s">
        <v>280</v>
      </c>
      <c r="D248" t="s">
        <v>151</v>
      </c>
      <c r="E248" t="s">
        <v>152</v>
      </c>
      <c r="F248" t="s">
        <v>154</v>
      </c>
      <c r="G248" t="s">
        <v>219</v>
      </c>
      <c r="H248">
        <v>425.95574792252728</v>
      </c>
      <c r="I248">
        <v>61</v>
      </c>
      <c r="J248">
        <v>1495317.163616474</v>
      </c>
      <c r="K248">
        <v>39704.789363636359</v>
      </c>
      <c r="L248">
        <v>269157089.45096534</v>
      </c>
      <c r="M248">
        <v>5054376.2022727262</v>
      </c>
      <c r="N248">
        <v>2242975745.4247108</v>
      </c>
      <c r="O248">
        <v>113704000</v>
      </c>
      <c r="P248">
        <v>19.080455068181813</v>
      </c>
      <c r="Q248">
        <v>22354.991596066284</v>
      </c>
      <c r="R248">
        <v>269196794.24032897</v>
      </c>
      <c r="S248">
        <v>2361.7341216269838</v>
      </c>
      <c r="T248">
        <v>22374.072051134466</v>
      </c>
      <c r="U248">
        <f>Pro_Economic_Table[[#This Row],[Total Energy(MJ)]]*AHP!$P$3/TOPSIS!$B$4</f>
        <v>8.0465068212678542E-3</v>
      </c>
      <c r="V248">
        <f>Pro_Economic_Table[[#This Row],[Total Cost(LKR Million)]]*AHP!$P$4/TOPSIS!$C$4</f>
        <v>3.1172893205747728E-2</v>
      </c>
      <c r="W248">
        <f>Pro_Economic_Table[[#This Row],[Total Carbon (Metric T)]]*AHP!$P$5/TOPSIS!$D$4</f>
        <v>3.4544241231728419E-3</v>
      </c>
      <c r="X248">
        <f>((Pro_Economic_Table[[#This Row],[Weighted Energy]]-TOPSIS!$B$5)^2+(Pro_Economic_Table[[#This Row],[Weighted Cost]]-TOPSIS!$C$5)^2+(Pro_Economic_Table[[#This Row],[Weighted Co2]]-TOPSIS!$D$5)^2)^0.5</f>
        <v>3.214970972585282E-3</v>
      </c>
      <c r="Y248">
        <f>((Pro_Economic_Table[[#This Row],[Weighted Energy]]-TOPSIS!$B$6)^2+(Pro_Economic_Table[[#This Row],[Weighted Cost]]-TOPSIS!$C$6)^2+(Pro_Economic_Table[[#This Row],[Weighted Co2]]-TOPSIS!$D$6)^2)^0.5</f>
        <v>3.6119260018055753E-3</v>
      </c>
      <c r="Z248">
        <f>Pro_Economic_Table[[#This Row],[S- Worst-Euclidean Distance]]/(Pro_Economic_Table[[#This Row],[S+ Best-Euclidean Distance]]+Pro_Economic_Table[[#This Row],[S- Worst-Euclidean Distance]])</f>
        <v>0.52907287386270485</v>
      </c>
      <c r="AA248">
        <v>247</v>
      </c>
    </row>
    <row r="249" spans="1:27" x14ac:dyDescent="0.3">
      <c r="A249">
        <v>307</v>
      </c>
      <c r="B249" t="s">
        <v>141</v>
      </c>
      <c r="C249" t="s">
        <v>280</v>
      </c>
      <c r="D249" t="s">
        <v>280</v>
      </c>
      <c r="E249" t="s">
        <v>152</v>
      </c>
      <c r="F249" t="s">
        <v>154</v>
      </c>
      <c r="G249" t="s">
        <v>219</v>
      </c>
      <c r="H249">
        <v>426.42021026093721</v>
      </c>
      <c r="I249">
        <v>61</v>
      </c>
      <c r="J249">
        <v>1495766.7631600546</v>
      </c>
      <c r="K249">
        <v>39704.789363636359</v>
      </c>
      <c r="L249">
        <v>269238017.36880988</v>
      </c>
      <c r="M249">
        <v>5058981.2772727264</v>
      </c>
      <c r="N249">
        <v>2243650144.7400818</v>
      </c>
      <c r="O249">
        <v>113704000</v>
      </c>
      <c r="P249">
        <v>19.071244918181815</v>
      </c>
      <c r="Q249">
        <v>22361.713109242817</v>
      </c>
      <c r="R249">
        <v>269277722.1581735</v>
      </c>
      <c r="S249">
        <v>2362.4131260173544</v>
      </c>
      <c r="T249">
        <v>22380.784354160998</v>
      </c>
      <c r="U249">
        <f>Pro_Economic_Table[[#This Row],[Total Energy(MJ)]]*AHP!$P$3/TOPSIS!$B$4</f>
        <v>8.048925821259309E-3</v>
      </c>
      <c r="V249">
        <f>Pro_Economic_Table[[#This Row],[Total Cost(LKR Million)]]*AHP!$P$4/TOPSIS!$C$4</f>
        <v>3.1181855489500771E-2</v>
      </c>
      <c r="W249">
        <f>Pro_Economic_Table[[#This Row],[Total Carbon (Metric T)]]*AHP!$P$5/TOPSIS!$D$4</f>
        <v>3.4554604629791993E-3</v>
      </c>
      <c r="X249">
        <f>((Pro_Economic_Table[[#This Row],[Weighted Energy]]-TOPSIS!$B$5)^2+(Pro_Economic_Table[[#This Row],[Weighted Cost]]-TOPSIS!$C$5)^2+(Pro_Economic_Table[[#This Row],[Weighted Co2]]-TOPSIS!$D$5)^2)^0.5</f>
        <v>3.2243102710310862E-3</v>
      </c>
      <c r="Y249">
        <f>((Pro_Economic_Table[[#This Row],[Weighted Energy]]-TOPSIS!$B$6)^2+(Pro_Economic_Table[[#This Row],[Weighted Cost]]-TOPSIS!$C$6)^2+(Pro_Economic_Table[[#This Row],[Weighted Co2]]-TOPSIS!$D$6)^2)^0.5</f>
        <v>3.6025870452231663E-3</v>
      </c>
      <c r="Z249">
        <f>Pro_Economic_Table[[#This Row],[S- Worst-Euclidean Distance]]/(Pro_Economic_Table[[#This Row],[S+ Best-Euclidean Distance]]+Pro_Economic_Table[[#This Row],[S- Worst-Euclidean Distance]])</f>
        <v>0.52770488236958213</v>
      </c>
      <c r="AA249">
        <v>248</v>
      </c>
    </row>
    <row r="250" spans="1:27" x14ac:dyDescent="0.3">
      <c r="A250">
        <v>190</v>
      </c>
      <c r="B250" t="s">
        <v>140</v>
      </c>
      <c r="C250" t="s">
        <v>280</v>
      </c>
      <c r="D250" t="s">
        <v>151</v>
      </c>
      <c r="E250" t="s">
        <v>280</v>
      </c>
      <c r="F250" t="s">
        <v>154</v>
      </c>
      <c r="G250" t="s">
        <v>219</v>
      </c>
      <c r="H250">
        <v>440.13912590511762</v>
      </c>
      <c r="I250">
        <v>63</v>
      </c>
      <c r="J250">
        <v>1492859.0965712683</v>
      </c>
      <c r="K250">
        <v>54252.273000000001</v>
      </c>
      <c r="L250">
        <v>268714637.3828283</v>
      </c>
      <c r="M250">
        <v>6483866.4477272723</v>
      </c>
      <c r="N250">
        <v>2239288644.8569021</v>
      </c>
      <c r="O250">
        <v>117432000</v>
      </c>
      <c r="P250">
        <v>27.082861249999997</v>
      </c>
      <c r="Q250">
        <v>22318.243493740458</v>
      </c>
      <c r="R250">
        <v>268768889.6558283</v>
      </c>
      <c r="S250">
        <v>2363.2045113046292</v>
      </c>
      <c r="T250">
        <v>22345.326354990459</v>
      </c>
      <c r="U250">
        <f>Pro_Economic_Table[[#This Row],[Total Energy(MJ)]]*AHP!$P$3/TOPSIS!$B$4</f>
        <v>8.0337164120516044E-3</v>
      </c>
      <c r="V250">
        <f>Pro_Economic_Table[[#This Row],[Total Cost(LKR Million)]]*AHP!$P$4/TOPSIS!$C$4</f>
        <v>3.1192301106058071E-2</v>
      </c>
      <c r="W250">
        <f>Pro_Economic_Table[[#This Row],[Total Carbon (Metric T)]]*AHP!$P$5/TOPSIS!$D$4</f>
        <v>3.4499859580516107E-3</v>
      </c>
      <c r="X250">
        <f>((Pro_Economic_Table[[#This Row],[Weighted Energy]]-TOPSIS!$B$5)^2+(Pro_Economic_Table[[#This Row],[Weighted Cost]]-TOPSIS!$C$5)^2+(Pro_Economic_Table[[#This Row],[Weighted Co2]]-TOPSIS!$D$5)^2)^0.5</f>
        <v>3.230152944194676E-3</v>
      </c>
      <c r="Y250">
        <f>((Pro_Economic_Table[[#This Row],[Weighted Energy]]-TOPSIS!$B$6)^2+(Pro_Economic_Table[[#This Row],[Weighted Cost]]-TOPSIS!$C$6)^2+(Pro_Economic_Table[[#This Row],[Weighted Co2]]-TOPSIS!$D$6)^2)^0.5</f>
        <v>3.5968050236119165E-3</v>
      </c>
      <c r="Z250">
        <f>Pro_Economic_Table[[#This Row],[S- Worst-Euclidean Distance]]/(Pro_Economic_Table[[#This Row],[S+ Best-Euclidean Distance]]+Pro_Economic_Table[[#This Row],[S- Worst-Euclidean Distance]])</f>
        <v>0.52685325449096332</v>
      </c>
      <c r="AA250">
        <v>249</v>
      </c>
    </row>
    <row r="251" spans="1:27" x14ac:dyDescent="0.3">
      <c r="A251">
        <v>208</v>
      </c>
      <c r="B251" t="s">
        <v>140</v>
      </c>
      <c r="C251" t="s">
        <v>280</v>
      </c>
      <c r="D251" t="s">
        <v>280</v>
      </c>
      <c r="E251" t="s">
        <v>280</v>
      </c>
      <c r="F251" t="s">
        <v>154</v>
      </c>
      <c r="G251" t="s">
        <v>219</v>
      </c>
      <c r="H251">
        <v>440.60358824352755</v>
      </c>
      <c r="I251">
        <v>63</v>
      </c>
      <c r="J251">
        <v>1493308.6961148493</v>
      </c>
      <c r="K251">
        <v>54252.273000000001</v>
      </c>
      <c r="L251">
        <v>268795565.30067289</v>
      </c>
      <c r="M251">
        <v>6488471.5227272725</v>
      </c>
      <c r="N251">
        <v>2239963044.1722741</v>
      </c>
      <c r="O251">
        <v>117432000</v>
      </c>
      <c r="P251">
        <v>27.073651099999999</v>
      </c>
      <c r="Q251">
        <v>22324.965006916998</v>
      </c>
      <c r="R251">
        <v>268849817.57367289</v>
      </c>
      <c r="S251">
        <v>2363.8835156950017</v>
      </c>
      <c r="T251">
        <v>22352.038658016998</v>
      </c>
      <c r="U251">
        <f>Pro_Economic_Table[[#This Row],[Total Energy(MJ)]]*AHP!$P$3/TOPSIS!$B$4</f>
        <v>8.0361354120430609E-3</v>
      </c>
      <c r="V251">
        <f>Pro_Economic_Table[[#This Row],[Total Cost(LKR Million)]]*AHP!$P$4/TOPSIS!$C$4</f>
        <v>3.1201263389811138E-2</v>
      </c>
      <c r="W251">
        <f>Pro_Economic_Table[[#This Row],[Total Carbon (Metric T)]]*AHP!$P$5/TOPSIS!$D$4</f>
        <v>3.451022297857969E-3</v>
      </c>
      <c r="X251">
        <f>((Pro_Economic_Table[[#This Row],[Weighted Energy]]-TOPSIS!$B$5)^2+(Pro_Economic_Table[[#This Row],[Weighted Cost]]-TOPSIS!$C$5)^2+(Pro_Economic_Table[[#This Row],[Weighted Co2]]-TOPSIS!$D$5)^2)^0.5</f>
        <v>3.2394911963957579E-3</v>
      </c>
      <c r="Y251">
        <f>((Pro_Economic_Table[[#This Row],[Weighted Energy]]-TOPSIS!$B$6)^2+(Pro_Economic_Table[[#This Row],[Weighted Cost]]-TOPSIS!$C$6)^2+(Pro_Economic_Table[[#This Row],[Weighted Co2]]-TOPSIS!$D$6)^2)^0.5</f>
        <v>3.5874652824934281E-3</v>
      </c>
      <c r="Z251">
        <f>Pro_Economic_Table[[#This Row],[S- Worst-Euclidean Distance]]/(Pro_Economic_Table[[#This Row],[S+ Best-Euclidean Distance]]+Pro_Economic_Table[[#This Row],[S- Worst-Euclidean Distance]])</f>
        <v>0.52548530133257054</v>
      </c>
      <c r="AA251">
        <v>250</v>
      </c>
    </row>
    <row r="252" spans="1:27" x14ac:dyDescent="0.3">
      <c r="A252">
        <v>291</v>
      </c>
      <c r="B252" t="s">
        <v>141</v>
      </c>
      <c r="C252" t="s">
        <v>280</v>
      </c>
      <c r="D252" t="s">
        <v>151</v>
      </c>
      <c r="E252" t="s">
        <v>152</v>
      </c>
      <c r="F252" t="s">
        <v>154</v>
      </c>
      <c r="G252" t="s">
        <v>218</v>
      </c>
      <c r="H252">
        <v>425.95574792252728</v>
      </c>
      <c r="I252">
        <v>31</v>
      </c>
      <c r="J252">
        <v>1495317.163616474</v>
      </c>
      <c r="K252">
        <v>39704.789363636359</v>
      </c>
      <c r="L252">
        <v>269157089.45096534</v>
      </c>
      <c r="M252">
        <v>5054376.2022727262</v>
      </c>
      <c r="N252">
        <v>2242975745.4247108</v>
      </c>
      <c r="O252">
        <v>116132200</v>
      </c>
      <c r="P252">
        <v>19.080455068181813</v>
      </c>
      <c r="Q252">
        <v>22354.991596066284</v>
      </c>
      <c r="R252">
        <v>269196794.24032897</v>
      </c>
      <c r="S252">
        <v>2364.1623216269836</v>
      </c>
      <c r="T252">
        <v>22374.072051134466</v>
      </c>
      <c r="U252">
        <f>Pro_Economic_Table[[#This Row],[Total Energy(MJ)]]*AHP!$P$3/TOPSIS!$B$4</f>
        <v>8.0465068212678542E-3</v>
      </c>
      <c r="V252">
        <f>Pro_Economic_Table[[#This Row],[Total Cost(LKR Million)]]*AHP!$P$4/TOPSIS!$C$4</f>
        <v>3.1204943392341148E-2</v>
      </c>
      <c r="W252">
        <f>Pro_Economic_Table[[#This Row],[Total Carbon (Metric T)]]*AHP!$P$5/TOPSIS!$D$4</f>
        <v>3.4544241231728419E-3</v>
      </c>
      <c r="X252">
        <f>((Pro_Economic_Table[[#This Row],[Weighted Energy]]-TOPSIS!$B$5)^2+(Pro_Economic_Table[[#This Row],[Weighted Cost]]-TOPSIS!$C$5)^2+(Pro_Economic_Table[[#This Row],[Weighted Co2]]-TOPSIS!$D$5)^2)^0.5</f>
        <v>3.2458843203425855E-3</v>
      </c>
      <c r="Y252">
        <f>((Pro_Economic_Table[[#This Row],[Weighted Energy]]-TOPSIS!$B$6)^2+(Pro_Economic_Table[[#This Row],[Weighted Cost]]-TOPSIS!$C$6)^2+(Pro_Economic_Table[[#This Row],[Weighted Co2]]-TOPSIS!$D$6)^2)^0.5</f>
        <v>3.5810171142467559E-3</v>
      </c>
      <c r="Z252">
        <f>Pro_Economic_Table[[#This Row],[S- Worst-Euclidean Distance]]/(Pro_Economic_Table[[#This Row],[S+ Best-Euclidean Distance]]+Pro_Economic_Table[[#This Row],[S- Worst-Euclidean Distance]])</f>
        <v>0.52454501482958127</v>
      </c>
      <c r="AA252">
        <v>251</v>
      </c>
    </row>
    <row r="253" spans="1:27" x14ac:dyDescent="0.3">
      <c r="A253">
        <v>309</v>
      </c>
      <c r="B253" t="s">
        <v>141</v>
      </c>
      <c r="C253" t="s">
        <v>280</v>
      </c>
      <c r="D253" t="s">
        <v>280</v>
      </c>
      <c r="E253" t="s">
        <v>152</v>
      </c>
      <c r="F253" t="s">
        <v>154</v>
      </c>
      <c r="G253" t="s">
        <v>218</v>
      </c>
      <c r="H253">
        <v>426.42021026093721</v>
      </c>
      <c r="I253">
        <v>31</v>
      </c>
      <c r="J253">
        <v>1495766.7631600546</v>
      </c>
      <c r="K253">
        <v>39704.789363636359</v>
      </c>
      <c r="L253">
        <v>269238017.36880988</v>
      </c>
      <c r="M253">
        <v>5058981.2772727264</v>
      </c>
      <c r="N253">
        <v>2243650144.7400818</v>
      </c>
      <c r="O253">
        <v>116132200</v>
      </c>
      <c r="P253">
        <v>19.071244918181815</v>
      </c>
      <c r="Q253">
        <v>22361.713109242817</v>
      </c>
      <c r="R253">
        <v>269277722.1581735</v>
      </c>
      <c r="S253">
        <v>2364.8413260173543</v>
      </c>
      <c r="T253">
        <v>22380.784354160998</v>
      </c>
      <c r="U253">
        <f>Pro_Economic_Table[[#This Row],[Total Energy(MJ)]]*AHP!$P$3/TOPSIS!$B$4</f>
        <v>8.048925821259309E-3</v>
      </c>
      <c r="V253">
        <f>Pro_Economic_Table[[#This Row],[Total Cost(LKR Million)]]*AHP!$P$4/TOPSIS!$C$4</f>
        <v>3.1213905676094191E-2</v>
      </c>
      <c r="W253">
        <f>Pro_Economic_Table[[#This Row],[Total Carbon (Metric T)]]*AHP!$P$5/TOPSIS!$D$4</f>
        <v>3.4554604629791993E-3</v>
      </c>
      <c r="X253">
        <f>((Pro_Economic_Table[[#This Row],[Weighted Energy]]-TOPSIS!$B$5)^2+(Pro_Economic_Table[[#This Row],[Weighted Cost]]-TOPSIS!$C$5)^2+(Pro_Economic_Table[[#This Row],[Weighted Co2]]-TOPSIS!$D$5)^2)^0.5</f>
        <v>3.2552231684002293E-3</v>
      </c>
      <c r="Y253">
        <f>((Pro_Economic_Table[[#This Row],[Weighted Energy]]-TOPSIS!$B$6)^2+(Pro_Economic_Table[[#This Row],[Weighted Cost]]-TOPSIS!$C$6)^2+(Pro_Economic_Table[[#This Row],[Weighted Co2]]-TOPSIS!$D$6)^2)^0.5</f>
        <v>3.5716777618021362E-3</v>
      </c>
      <c r="Z253">
        <f>Pro_Economic_Table[[#This Row],[S- Worst-Euclidean Distance]]/(Pro_Economic_Table[[#This Row],[S+ Best-Euclidean Distance]]+Pro_Economic_Table[[#This Row],[S- Worst-Euclidean Distance]])</f>
        <v>0.52317703132338611</v>
      </c>
      <c r="AA253">
        <v>252</v>
      </c>
    </row>
    <row r="254" spans="1:27" x14ac:dyDescent="0.3">
      <c r="A254">
        <v>192</v>
      </c>
      <c r="B254" t="s">
        <v>140</v>
      </c>
      <c r="C254" t="s">
        <v>280</v>
      </c>
      <c r="D254" t="s">
        <v>151</v>
      </c>
      <c r="E254" t="s">
        <v>280</v>
      </c>
      <c r="F254" t="s">
        <v>154</v>
      </c>
      <c r="G254" t="s">
        <v>218</v>
      </c>
      <c r="H254">
        <v>440.13912590511762</v>
      </c>
      <c r="I254">
        <v>32</v>
      </c>
      <c r="J254">
        <v>1492859.0965712683</v>
      </c>
      <c r="K254">
        <v>54252.273000000001</v>
      </c>
      <c r="L254">
        <v>268714637.3828283</v>
      </c>
      <c r="M254">
        <v>6483866.4477272723</v>
      </c>
      <c r="N254">
        <v>2239288644.8569021</v>
      </c>
      <c r="O254">
        <v>119878400</v>
      </c>
      <c r="P254">
        <v>27.082861249999997</v>
      </c>
      <c r="Q254">
        <v>22318.243493740458</v>
      </c>
      <c r="R254">
        <v>268768889.6558283</v>
      </c>
      <c r="S254">
        <v>2365.6509113046295</v>
      </c>
      <c r="T254">
        <v>22345.326354990459</v>
      </c>
      <c r="U254">
        <f>Pro_Economic_Table[[#This Row],[Total Energy(MJ)]]*AHP!$P$3/TOPSIS!$B$4</f>
        <v>8.0337164120516044E-3</v>
      </c>
      <c r="V254">
        <f>Pro_Economic_Table[[#This Row],[Total Cost(LKR Million)]]*AHP!$P$4/TOPSIS!$C$4</f>
        <v>3.1224591517260675E-2</v>
      </c>
      <c r="W254">
        <f>Pro_Economic_Table[[#This Row],[Total Carbon (Metric T)]]*AHP!$P$5/TOPSIS!$D$4</f>
        <v>3.4499859580516107E-3</v>
      </c>
      <c r="X254">
        <f>((Pro_Economic_Table[[#This Row],[Weighted Energy]]-TOPSIS!$B$5)^2+(Pro_Economic_Table[[#This Row],[Weighted Cost]]-TOPSIS!$C$5)^2+(Pro_Economic_Table[[#This Row],[Weighted Co2]]-TOPSIS!$D$5)^2)^0.5</f>
        <v>3.2613452513607808E-3</v>
      </c>
      <c r="Y254">
        <f>((Pro_Economic_Table[[#This Row],[Weighted Energy]]-TOPSIS!$B$6)^2+(Pro_Economic_Table[[#This Row],[Weighted Cost]]-TOPSIS!$C$6)^2+(Pro_Economic_Table[[#This Row],[Weighted Co2]]-TOPSIS!$D$6)^2)^0.5</f>
        <v>3.5657082398757641E-3</v>
      </c>
      <c r="Z254">
        <f>Pro_Economic_Table[[#This Row],[S- Worst-Euclidean Distance]]/(Pro_Economic_Table[[#This Row],[S+ Best-Euclidean Distance]]+Pro_Economic_Table[[#This Row],[S- Worst-Euclidean Distance]])</f>
        <v>0.52229094798405162</v>
      </c>
      <c r="AA254">
        <v>253</v>
      </c>
    </row>
    <row r="255" spans="1:27" x14ac:dyDescent="0.3">
      <c r="A255">
        <v>210</v>
      </c>
      <c r="B255" t="s">
        <v>140</v>
      </c>
      <c r="C255" t="s">
        <v>280</v>
      </c>
      <c r="D255" t="s">
        <v>280</v>
      </c>
      <c r="E255" t="s">
        <v>280</v>
      </c>
      <c r="F255" t="s">
        <v>154</v>
      </c>
      <c r="G255" t="s">
        <v>218</v>
      </c>
      <c r="H255">
        <v>440.60358824352755</v>
      </c>
      <c r="I255">
        <v>32</v>
      </c>
      <c r="J255">
        <v>1493308.6961148493</v>
      </c>
      <c r="K255">
        <v>54252.273000000001</v>
      </c>
      <c r="L255">
        <v>268795565.30067289</v>
      </c>
      <c r="M255">
        <v>6488471.5227272725</v>
      </c>
      <c r="N255">
        <v>2239963044.1722741</v>
      </c>
      <c r="O255">
        <v>119878400</v>
      </c>
      <c r="P255">
        <v>27.073651099999999</v>
      </c>
      <c r="Q255">
        <v>22324.965006916998</v>
      </c>
      <c r="R255">
        <v>268849817.57367289</v>
      </c>
      <c r="S255">
        <v>2366.3299156950015</v>
      </c>
      <c r="T255">
        <v>22352.038658016998</v>
      </c>
      <c r="U255">
        <f>Pro_Economic_Table[[#This Row],[Total Energy(MJ)]]*AHP!$P$3/TOPSIS!$B$4</f>
        <v>8.0361354120430609E-3</v>
      </c>
      <c r="V255">
        <f>Pro_Economic_Table[[#This Row],[Total Cost(LKR Million)]]*AHP!$P$4/TOPSIS!$C$4</f>
        <v>3.1233553801013732E-2</v>
      </c>
      <c r="W255">
        <f>Pro_Economic_Table[[#This Row],[Total Carbon (Metric T)]]*AHP!$P$5/TOPSIS!$D$4</f>
        <v>3.451022297857969E-3</v>
      </c>
      <c r="X255">
        <f>((Pro_Economic_Table[[#This Row],[Weighted Energy]]-TOPSIS!$B$5)^2+(Pro_Economic_Table[[#This Row],[Weighted Cost]]-TOPSIS!$C$5)^2+(Pro_Economic_Table[[#This Row],[Weighted Co2]]-TOPSIS!$D$5)^2)^0.5</f>
        <v>3.2706829269840477E-3</v>
      </c>
      <c r="Y255">
        <f>((Pro_Economic_Table[[#This Row],[Weighted Energy]]-TOPSIS!$B$6)^2+(Pro_Economic_Table[[#This Row],[Weighted Cost]]-TOPSIS!$C$6)^2+(Pro_Economic_Table[[#This Row],[Weighted Co2]]-TOPSIS!$D$6)^2)^0.5</f>
        <v>3.556368206301075E-3</v>
      </c>
      <c r="Z255">
        <f>Pro_Economic_Table[[#This Row],[S- Worst-Euclidean Distance]]/(Pro_Economic_Table[[#This Row],[S+ Best-Euclidean Distance]]+Pro_Economic_Table[[#This Row],[S- Worst-Euclidean Distance]])</f>
        <v>0.5209230364427897</v>
      </c>
      <c r="AA255">
        <v>254</v>
      </c>
    </row>
    <row r="256" spans="1:27" x14ac:dyDescent="0.3">
      <c r="A256">
        <v>290</v>
      </c>
      <c r="B256" t="s">
        <v>141</v>
      </c>
      <c r="C256" t="s">
        <v>280</v>
      </c>
      <c r="D256" t="s">
        <v>151</v>
      </c>
      <c r="E256" t="s">
        <v>152</v>
      </c>
      <c r="F256" t="s">
        <v>154</v>
      </c>
      <c r="G256" t="s">
        <v>220</v>
      </c>
      <c r="H256">
        <v>425.95574792252728</v>
      </c>
      <c r="I256">
        <v>31</v>
      </c>
      <c r="J256">
        <v>1495317.163616474</v>
      </c>
      <c r="K256">
        <v>39704.789363636359</v>
      </c>
      <c r="L256">
        <v>269157089.45096534</v>
      </c>
      <c r="M256">
        <v>5054376.2022727262</v>
      </c>
      <c r="N256">
        <v>2242975745.4247108</v>
      </c>
      <c r="O256">
        <v>120900000</v>
      </c>
      <c r="P256">
        <v>19.080455068181813</v>
      </c>
      <c r="Q256">
        <v>22354.991596066284</v>
      </c>
      <c r="R256">
        <v>269196794.24032897</v>
      </c>
      <c r="S256">
        <v>2368.9301216269837</v>
      </c>
      <c r="T256">
        <v>22374.072051134466</v>
      </c>
      <c r="U256">
        <f>Pro_Economic_Table[[#This Row],[Total Energy(MJ)]]*AHP!$P$3/TOPSIS!$B$4</f>
        <v>8.0465068212678542E-3</v>
      </c>
      <c r="V256">
        <f>Pro_Economic_Table[[#This Row],[Total Cost(LKR Million)]]*AHP!$P$4/TOPSIS!$C$4</f>
        <v>3.1267874320452561E-2</v>
      </c>
      <c r="W256">
        <f>Pro_Economic_Table[[#This Row],[Total Carbon (Metric T)]]*AHP!$P$5/TOPSIS!$D$4</f>
        <v>3.4544241231728419E-3</v>
      </c>
      <c r="X256">
        <f>((Pro_Economic_Table[[#This Row],[Weighted Energy]]-TOPSIS!$B$5)^2+(Pro_Economic_Table[[#This Row],[Weighted Cost]]-TOPSIS!$C$5)^2+(Pro_Economic_Table[[#This Row],[Weighted Co2]]-TOPSIS!$D$5)^2)^0.5</f>
        <v>3.3066460334291456E-3</v>
      </c>
      <c r="Y256">
        <f>((Pro_Economic_Table[[#This Row],[Weighted Energy]]-TOPSIS!$B$6)^2+(Pro_Economic_Table[[#This Row],[Weighted Cost]]-TOPSIS!$C$6)^2+(Pro_Economic_Table[[#This Row],[Weighted Co2]]-TOPSIS!$D$6)^2)^0.5</f>
        <v>3.5203865261921991E-3</v>
      </c>
      <c r="Z256">
        <f>Pro_Economic_Table[[#This Row],[S- Worst-Euclidean Distance]]/(Pro_Economic_Table[[#This Row],[S+ Best-Euclidean Distance]]+Pro_Economic_Table[[#This Row],[S- Worst-Euclidean Distance]])</f>
        <v>0.51565398223140368</v>
      </c>
      <c r="AA256">
        <v>255</v>
      </c>
    </row>
    <row r="257" spans="1:27" x14ac:dyDescent="0.3">
      <c r="A257">
        <v>308</v>
      </c>
      <c r="B257" t="s">
        <v>141</v>
      </c>
      <c r="C257" t="s">
        <v>280</v>
      </c>
      <c r="D257" t="s">
        <v>280</v>
      </c>
      <c r="E257" t="s">
        <v>152</v>
      </c>
      <c r="F257" t="s">
        <v>154</v>
      </c>
      <c r="G257" t="s">
        <v>220</v>
      </c>
      <c r="H257">
        <v>426.42021026093721</v>
      </c>
      <c r="I257">
        <v>31</v>
      </c>
      <c r="J257">
        <v>1495766.7631600546</v>
      </c>
      <c r="K257">
        <v>39704.789363636359</v>
      </c>
      <c r="L257">
        <v>269238017.36880988</v>
      </c>
      <c r="M257">
        <v>5058981.2772727264</v>
      </c>
      <c r="N257">
        <v>2243650144.7400818</v>
      </c>
      <c r="O257">
        <v>120900000</v>
      </c>
      <c r="P257">
        <v>19.071244918181815</v>
      </c>
      <c r="Q257">
        <v>22361.713109242817</v>
      </c>
      <c r="R257">
        <v>269277722.1581735</v>
      </c>
      <c r="S257">
        <v>2369.6091260173544</v>
      </c>
      <c r="T257">
        <v>22380.784354160998</v>
      </c>
      <c r="U257">
        <f>Pro_Economic_Table[[#This Row],[Total Energy(MJ)]]*AHP!$P$3/TOPSIS!$B$4</f>
        <v>8.048925821259309E-3</v>
      </c>
      <c r="V257">
        <f>Pro_Economic_Table[[#This Row],[Total Cost(LKR Million)]]*AHP!$P$4/TOPSIS!$C$4</f>
        <v>3.1276836604205598E-2</v>
      </c>
      <c r="W257">
        <f>Pro_Economic_Table[[#This Row],[Total Carbon (Metric T)]]*AHP!$P$5/TOPSIS!$D$4</f>
        <v>3.4554604629791993E-3</v>
      </c>
      <c r="X257">
        <f>((Pro_Economic_Table[[#This Row],[Weighted Energy]]-TOPSIS!$B$5)^2+(Pro_Economic_Table[[#This Row],[Weighted Cost]]-TOPSIS!$C$5)^2+(Pro_Economic_Table[[#This Row],[Weighted Co2]]-TOPSIS!$D$5)^2)^0.5</f>
        <v>3.3159838442166135E-3</v>
      </c>
      <c r="Y257">
        <f>((Pro_Economic_Table[[#This Row],[Weighted Energy]]-TOPSIS!$B$6)^2+(Pro_Economic_Table[[#This Row],[Weighted Cost]]-TOPSIS!$C$6)^2+(Pro_Economic_Table[[#This Row],[Weighted Co2]]-TOPSIS!$D$6)^2)^0.5</f>
        <v>3.5110465341673461E-3</v>
      </c>
      <c r="Z257">
        <f>Pro_Economic_Table[[#This Row],[S- Worst-Euclidean Distance]]/(Pro_Economic_Table[[#This Row],[S+ Best-Euclidean Distance]]+Pro_Economic_Table[[#This Row],[S- Worst-Euclidean Distance]])</f>
        <v>0.5142860569778881</v>
      </c>
      <c r="AA257">
        <v>256</v>
      </c>
    </row>
    <row r="258" spans="1:27" x14ac:dyDescent="0.3">
      <c r="A258">
        <v>191</v>
      </c>
      <c r="B258" t="s">
        <v>140</v>
      </c>
      <c r="C258" t="s">
        <v>280</v>
      </c>
      <c r="D258" t="s">
        <v>151</v>
      </c>
      <c r="E258" t="s">
        <v>280</v>
      </c>
      <c r="F258" t="s">
        <v>154</v>
      </c>
      <c r="G258" t="s">
        <v>220</v>
      </c>
      <c r="H258">
        <v>440.13912590511762</v>
      </c>
      <c r="I258">
        <v>32</v>
      </c>
      <c r="J258">
        <v>1492859.0965712683</v>
      </c>
      <c r="K258">
        <v>54252.273000000001</v>
      </c>
      <c r="L258">
        <v>268714637.3828283</v>
      </c>
      <c r="M258">
        <v>6483866.4477272723</v>
      </c>
      <c r="N258">
        <v>2239288644.8569021</v>
      </c>
      <c r="O258">
        <v>124800000</v>
      </c>
      <c r="P258">
        <v>27.082861249999997</v>
      </c>
      <c r="Q258">
        <v>22318.243493740458</v>
      </c>
      <c r="R258">
        <v>268768889.6558283</v>
      </c>
      <c r="S258">
        <v>2370.5725113046292</v>
      </c>
      <c r="T258">
        <v>22345.326354990459</v>
      </c>
      <c r="U258">
        <f>Pro_Economic_Table[[#This Row],[Total Energy(MJ)]]*AHP!$P$3/TOPSIS!$B$4</f>
        <v>8.0337164120516044E-3</v>
      </c>
      <c r="V258">
        <f>Pro_Economic_Table[[#This Row],[Total Cost(LKR Million)]]*AHP!$P$4/TOPSIS!$C$4</f>
        <v>3.1289552475311157E-2</v>
      </c>
      <c r="W258">
        <f>Pro_Economic_Table[[#This Row],[Total Carbon (Metric T)]]*AHP!$P$5/TOPSIS!$D$4</f>
        <v>3.4499859580516107E-3</v>
      </c>
      <c r="X258">
        <f>((Pro_Economic_Table[[#This Row],[Weighted Energy]]-TOPSIS!$B$5)^2+(Pro_Economic_Table[[#This Row],[Weighted Cost]]-TOPSIS!$C$5)^2+(Pro_Economic_Table[[#This Row],[Weighted Co2]]-TOPSIS!$D$5)^2)^0.5</f>
        <v>3.3241606059634353E-3</v>
      </c>
      <c r="Y258">
        <f>((Pro_Economic_Table[[#This Row],[Weighted Energy]]-TOPSIS!$B$6)^2+(Pro_Economic_Table[[#This Row],[Weighted Cost]]-TOPSIS!$C$6)^2+(Pro_Economic_Table[[#This Row],[Weighted Co2]]-TOPSIS!$D$6)^2)^0.5</f>
        <v>3.5032140188899219E-3</v>
      </c>
      <c r="Z258">
        <f>Pro_Economic_Table[[#This Row],[S- Worst-Euclidean Distance]]/(Pro_Economic_Table[[#This Row],[S+ Best-Euclidean Distance]]+Pro_Economic_Table[[#This Row],[S- Worst-Euclidean Distance]])</f>
        <v>0.51311290377084973</v>
      </c>
      <c r="AA258">
        <v>257</v>
      </c>
    </row>
    <row r="259" spans="1:27" x14ac:dyDescent="0.3">
      <c r="A259">
        <v>209</v>
      </c>
      <c r="B259" t="s">
        <v>140</v>
      </c>
      <c r="C259" t="s">
        <v>280</v>
      </c>
      <c r="D259" t="s">
        <v>280</v>
      </c>
      <c r="E259" t="s">
        <v>280</v>
      </c>
      <c r="F259" t="s">
        <v>154</v>
      </c>
      <c r="G259" t="s">
        <v>220</v>
      </c>
      <c r="H259">
        <v>440.60358824352755</v>
      </c>
      <c r="I259">
        <v>32</v>
      </c>
      <c r="J259">
        <v>1493308.6961148493</v>
      </c>
      <c r="K259">
        <v>54252.273000000001</v>
      </c>
      <c r="L259">
        <v>268795565.30067289</v>
      </c>
      <c r="M259">
        <v>6488471.5227272725</v>
      </c>
      <c r="N259">
        <v>2239963044.1722741</v>
      </c>
      <c r="O259">
        <v>124800000</v>
      </c>
      <c r="P259">
        <v>27.073651099999999</v>
      </c>
      <c r="Q259">
        <v>22324.965006916998</v>
      </c>
      <c r="R259">
        <v>268849817.57367289</v>
      </c>
      <c r="S259">
        <v>2371.2515156950017</v>
      </c>
      <c r="T259">
        <v>22352.038658016998</v>
      </c>
      <c r="U259">
        <f>Pro_Economic_Table[[#This Row],[Total Energy(MJ)]]*AHP!$P$3/TOPSIS!$B$4</f>
        <v>8.0361354120430609E-3</v>
      </c>
      <c r="V259">
        <f>Pro_Economic_Table[[#This Row],[Total Cost(LKR Million)]]*AHP!$P$4/TOPSIS!$C$4</f>
        <v>3.1298514759064221E-2</v>
      </c>
      <c r="W259">
        <f>Pro_Economic_Table[[#This Row],[Total Carbon (Metric T)]]*AHP!$P$5/TOPSIS!$D$4</f>
        <v>3.451022297857969E-3</v>
      </c>
      <c r="X259">
        <f>((Pro_Economic_Table[[#This Row],[Weighted Energy]]-TOPSIS!$B$5)^2+(Pro_Economic_Table[[#This Row],[Weighted Cost]]-TOPSIS!$C$5)^2+(Pro_Economic_Table[[#This Row],[Weighted Co2]]-TOPSIS!$D$5)^2)^0.5</f>
        <v>3.3334969763910839E-3</v>
      </c>
      <c r="Y259">
        <f>((Pro_Economic_Table[[#This Row],[Weighted Energy]]-TOPSIS!$B$6)^2+(Pro_Economic_Table[[#This Row],[Weighted Cost]]-TOPSIS!$C$6)^2+(Pro_Economic_Table[[#This Row],[Weighted Co2]]-TOPSIS!$D$6)^2)^0.5</f>
        <v>3.493873556111594E-3</v>
      </c>
      <c r="Z259">
        <f>Pro_Economic_Table[[#This Row],[S- Worst-Euclidean Distance]]/(Pro_Economic_Table[[#This Row],[S+ Best-Euclidean Distance]]+Pro_Economic_Table[[#This Row],[S- Worst-Euclidean Distance]])</f>
        <v>0.51174512053776877</v>
      </c>
      <c r="AA259">
        <v>258</v>
      </c>
    </row>
    <row r="260" spans="1:27" x14ac:dyDescent="0.3">
      <c r="A260">
        <v>295</v>
      </c>
      <c r="B260" t="s">
        <v>141</v>
      </c>
      <c r="C260" t="s">
        <v>280</v>
      </c>
      <c r="D260" t="s">
        <v>151</v>
      </c>
      <c r="E260" t="s">
        <v>152</v>
      </c>
      <c r="F260" t="s">
        <v>280</v>
      </c>
      <c r="G260" t="s">
        <v>219</v>
      </c>
      <c r="H260">
        <v>428.55383711819633</v>
      </c>
      <c r="I260">
        <v>61</v>
      </c>
      <c r="J260">
        <v>1503147.5034540819</v>
      </c>
      <c r="K260">
        <v>41888.202090909079</v>
      </c>
      <c r="L260">
        <v>270566550.6217348</v>
      </c>
      <c r="M260">
        <v>5043459.1386363627</v>
      </c>
      <c r="N260">
        <v>2254721255.1811228</v>
      </c>
      <c r="O260">
        <v>113704000</v>
      </c>
      <c r="P260">
        <v>19.080455068181813</v>
      </c>
      <c r="Q260">
        <v>22472.055176638525</v>
      </c>
      <c r="R260">
        <v>270608438.82382572</v>
      </c>
      <c r="S260">
        <v>2373.4687143197593</v>
      </c>
      <c r="T260">
        <v>22491.135631706707</v>
      </c>
      <c r="U260">
        <f>Pro_Economic_Table[[#This Row],[Total Energy(MJ)]]*AHP!$P$3/TOPSIS!$B$4</f>
        <v>8.0887020034295393E-3</v>
      </c>
      <c r="V260">
        <f>Pro_Economic_Table[[#This Row],[Total Cost(LKR Million)]]*AHP!$P$4/TOPSIS!$C$4</f>
        <v>3.1327779905937686E-2</v>
      </c>
      <c r="W260">
        <f>Pro_Economic_Table[[#This Row],[Total Carbon (Metric T)]]*AHP!$P$5/TOPSIS!$D$4</f>
        <v>3.4724980462275965E-3</v>
      </c>
      <c r="X260">
        <f>((Pro_Economic_Table[[#This Row],[Weighted Energy]]-TOPSIS!$B$5)^2+(Pro_Economic_Table[[#This Row],[Weighted Cost]]-TOPSIS!$C$5)^2+(Pro_Economic_Table[[#This Row],[Weighted Co2]]-TOPSIS!$D$5)^2)^0.5</f>
        <v>3.3764868588302866E-3</v>
      </c>
      <c r="Y260">
        <f>((Pro_Economic_Table[[#This Row],[Weighted Energy]]-TOPSIS!$B$6)^2+(Pro_Economic_Table[[#This Row],[Weighted Cost]]-TOPSIS!$C$6)^2+(Pro_Economic_Table[[#This Row],[Weighted Co2]]-TOPSIS!$D$6)^2)^0.5</f>
        <v>3.4504199441712569E-3</v>
      </c>
      <c r="Z260">
        <f>Pro_Economic_Table[[#This Row],[S- Worst-Euclidean Distance]]/(Pro_Economic_Table[[#This Row],[S+ Best-Euclidean Distance]]+Pro_Economic_Table[[#This Row],[S- Worst-Euclidean Distance]])</f>
        <v>0.50541483042572555</v>
      </c>
      <c r="AA260">
        <v>259</v>
      </c>
    </row>
    <row r="261" spans="1:27" x14ac:dyDescent="0.3">
      <c r="A261">
        <v>313</v>
      </c>
      <c r="B261" t="s">
        <v>141</v>
      </c>
      <c r="C261" t="s">
        <v>280</v>
      </c>
      <c r="D261" t="s">
        <v>280</v>
      </c>
      <c r="E261" t="s">
        <v>152</v>
      </c>
      <c r="F261" t="s">
        <v>280</v>
      </c>
      <c r="G261" t="s">
        <v>219</v>
      </c>
      <c r="H261">
        <v>429.01829945660626</v>
      </c>
      <c r="I261">
        <v>61</v>
      </c>
      <c r="J261">
        <v>1503597.102997663</v>
      </c>
      <c r="K261">
        <v>41888.202090909079</v>
      </c>
      <c r="L261">
        <v>270647478.53957933</v>
      </c>
      <c r="M261">
        <v>5048064.2136363629</v>
      </c>
      <c r="N261">
        <v>2255395654.4964943</v>
      </c>
      <c r="O261">
        <v>113704000</v>
      </c>
      <c r="P261">
        <v>19.071244918181815</v>
      </c>
      <c r="Q261">
        <v>22478.776689815062</v>
      </c>
      <c r="R261">
        <v>270689366.74167025</v>
      </c>
      <c r="S261">
        <v>2374.1477187101309</v>
      </c>
      <c r="T261">
        <v>22497.847934733243</v>
      </c>
      <c r="U261">
        <f>Pro_Economic_Table[[#This Row],[Total Energy(MJ)]]*AHP!$P$3/TOPSIS!$B$4</f>
        <v>8.0911210034209941E-3</v>
      </c>
      <c r="V261">
        <f>Pro_Economic_Table[[#This Row],[Total Cost(LKR Million)]]*AHP!$P$4/TOPSIS!$C$4</f>
        <v>3.1336742189690743E-2</v>
      </c>
      <c r="W261">
        <f>Pro_Economic_Table[[#This Row],[Total Carbon (Metric T)]]*AHP!$P$5/TOPSIS!$D$4</f>
        <v>3.4735343860339543E-3</v>
      </c>
      <c r="X261">
        <f>((Pro_Economic_Table[[#This Row],[Weighted Energy]]-TOPSIS!$B$5)^2+(Pro_Economic_Table[[#This Row],[Weighted Cost]]-TOPSIS!$C$5)^2+(Pro_Economic_Table[[#This Row],[Weighted Co2]]-TOPSIS!$D$5)^2)^0.5</f>
        <v>3.3858263032855176E-3</v>
      </c>
      <c r="Y261">
        <f>((Pro_Economic_Table[[#This Row],[Weighted Energy]]-TOPSIS!$B$6)^2+(Pro_Economic_Table[[#This Row],[Weighted Cost]]-TOPSIS!$C$6)^2+(Pro_Economic_Table[[#This Row],[Weighted Co2]]-TOPSIS!$D$6)^2)^0.5</f>
        <v>3.4410811739743995E-3</v>
      </c>
      <c r="Z261">
        <f>Pro_Economic_Table[[#This Row],[S- Worst-Euclidean Distance]]/(Pro_Economic_Table[[#This Row],[S+ Best-Euclidean Distance]]+Pro_Economic_Table[[#This Row],[S- Worst-Euclidean Distance]])</f>
        <v>0.5040468448468749</v>
      </c>
      <c r="AA261">
        <v>260</v>
      </c>
    </row>
    <row r="262" spans="1:27" x14ac:dyDescent="0.3">
      <c r="A262">
        <v>196</v>
      </c>
      <c r="B262" t="s">
        <v>140</v>
      </c>
      <c r="C262" t="s">
        <v>280</v>
      </c>
      <c r="D262" t="s">
        <v>151</v>
      </c>
      <c r="E262" t="s">
        <v>280</v>
      </c>
      <c r="F262" t="s">
        <v>280</v>
      </c>
      <c r="G262" t="s">
        <v>219</v>
      </c>
      <c r="H262">
        <v>442.73721510078667</v>
      </c>
      <c r="I262">
        <v>63</v>
      </c>
      <c r="J262">
        <v>1500689.436408876</v>
      </c>
      <c r="K262">
        <v>56435.685727272721</v>
      </c>
      <c r="L262">
        <v>270124098.55359769</v>
      </c>
      <c r="M262">
        <v>6472949.3840909088</v>
      </c>
      <c r="N262">
        <v>2251034154.6133137</v>
      </c>
      <c r="O262">
        <v>117432000</v>
      </c>
      <c r="P262">
        <v>27.082861249999997</v>
      </c>
      <c r="Q262">
        <v>22435.307074312695</v>
      </c>
      <c r="R262">
        <v>270180534.23932499</v>
      </c>
      <c r="S262">
        <v>2374.9391039974048</v>
      </c>
      <c r="T262">
        <v>22462.389935562696</v>
      </c>
      <c r="U262">
        <f>Pro_Economic_Table[[#This Row],[Total Energy(MJ)]]*AHP!$P$3/TOPSIS!$B$4</f>
        <v>8.0759115942132878E-3</v>
      </c>
      <c r="V262">
        <f>Pro_Economic_Table[[#This Row],[Total Cost(LKR Million)]]*AHP!$P$4/TOPSIS!$C$4</f>
        <v>3.1347187806248032E-2</v>
      </c>
      <c r="W262">
        <f>Pro_Economic_Table[[#This Row],[Total Carbon (Metric T)]]*AHP!$P$5/TOPSIS!$D$4</f>
        <v>3.4680598811063649E-3</v>
      </c>
      <c r="X262">
        <f>((Pro_Economic_Table[[#This Row],[Weighted Energy]]-TOPSIS!$B$5)^2+(Pro_Economic_Table[[#This Row],[Weighted Cost]]-TOPSIS!$C$5)^2+(Pro_Economic_Table[[#This Row],[Weighted Co2]]-TOPSIS!$D$5)^2)^0.5</f>
        <v>3.3916493672028025E-3</v>
      </c>
      <c r="Y262">
        <f>((Pro_Economic_Table[[#This Row],[Weighted Energy]]-TOPSIS!$B$6)^2+(Pro_Economic_Table[[#This Row],[Weighted Cost]]-TOPSIS!$C$6)^2+(Pro_Economic_Table[[#This Row],[Weighted Co2]]-TOPSIS!$D$6)^2)^0.5</f>
        <v>3.4352826609124068E-3</v>
      </c>
      <c r="Z262">
        <f>Pro_Economic_Table[[#This Row],[S- Worst-Euclidean Distance]]/(Pro_Economic_Table[[#This Row],[S+ Best-Euclidean Distance]]+Pro_Economic_Table[[#This Row],[S- Worst-Euclidean Distance]])</f>
        <v>0.503195673659113</v>
      </c>
      <c r="AA262">
        <v>261</v>
      </c>
    </row>
    <row r="263" spans="1:27" x14ac:dyDescent="0.3">
      <c r="A263">
        <v>297</v>
      </c>
      <c r="B263" t="s">
        <v>141</v>
      </c>
      <c r="C263" t="s">
        <v>280</v>
      </c>
      <c r="D263" t="s">
        <v>151</v>
      </c>
      <c r="E263" t="s">
        <v>152</v>
      </c>
      <c r="F263" t="s">
        <v>280</v>
      </c>
      <c r="G263" t="s">
        <v>218</v>
      </c>
      <c r="H263">
        <v>428.55383711819633</v>
      </c>
      <c r="I263">
        <v>31</v>
      </c>
      <c r="J263">
        <v>1503147.5034540819</v>
      </c>
      <c r="K263">
        <v>41888.202090909079</v>
      </c>
      <c r="L263">
        <v>270566550.6217348</v>
      </c>
      <c r="M263">
        <v>5043459.1386363627</v>
      </c>
      <c r="N263">
        <v>2254721255.1811228</v>
      </c>
      <c r="O263">
        <v>116132200</v>
      </c>
      <c r="P263">
        <v>19.080455068181813</v>
      </c>
      <c r="Q263">
        <v>22472.055176638525</v>
      </c>
      <c r="R263">
        <v>270608438.82382572</v>
      </c>
      <c r="S263">
        <v>2375.8969143197592</v>
      </c>
      <c r="T263">
        <v>22491.135631706707</v>
      </c>
      <c r="U263">
        <f>Pro_Economic_Table[[#This Row],[Total Energy(MJ)]]*AHP!$P$3/TOPSIS!$B$4</f>
        <v>8.0887020034295393E-3</v>
      </c>
      <c r="V263">
        <f>Pro_Economic_Table[[#This Row],[Total Cost(LKR Million)]]*AHP!$P$4/TOPSIS!$C$4</f>
        <v>3.1359830092531106E-2</v>
      </c>
      <c r="W263">
        <f>Pro_Economic_Table[[#This Row],[Total Carbon (Metric T)]]*AHP!$P$5/TOPSIS!$D$4</f>
        <v>3.4724980462275965E-3</v>
      </c>
      <c r="X263">
        <f>((Pro_Economic_Table[[#This Row],[Weighted Energy]]-TOPSIS!$B$5)^2+(Pro_Economic_Table[[#This Row],[Weighted Cost]]-TOPSIS!$C$5)^2+(Pro_Economic_Table[[#This Row],[Weighted Co2]]-TOPSIS!$D$5)^2)^0.5</f>
        <v>3.4073917399702319E-3</v>
      </c>
      <c r="Y263">
        <f>((Pro_Economic_Table[[#This Row],[Weighted Energy]]-TOPSIS!$B$6)^2+(Pro_Economic_Table[[#This Row],[Weighted Cost]]-TOPSIS!$C$6)^2+(Pro_Economic_Table[[#This Row],[Weighted Co2]]-TOPSIS!$D$6)^2)^0.5</f>
        <v>3.419502919493942E-3</v>
      </c>
      <c r="Z263">
        <f>Pro_Economic_Table[[#This Row],[S- Worst-Euclidean Distance]]/(Pro_Economic_Table[[#This Row],[S+ Best-Euclidean Distance]]+Pro_Economic_Table[[#This Row],[S- Worst-Euclidean Distance]])</f>
        <v>0.50088701965738702</v>
      </c>
      <c r="AA263">
        <v>262</v>
      </c>
    </row>
    <row r="264" spans="1:27" x14ac:dyDescent="0.3">
      <c r="A264">
        <v>315</v>
      </c>
      <c r="B264" t="s">
        <v>141</v>
      </c>
      <c r="C264" t="s">
        <v>280</v>
      </c>
      <c r="D264" t="s">
        <v>280</v>
      </c>
      <c r="E264" t="s">
        <v>152</v>
      </c>
      <c r="F264" t="s">
        <v>280</v>
      </c>
      <c r="G264" t="s">
        <v>218</v>
      </c>
      <c r="H264">
        <v>429.01829945660626</v>
      </c>
      <c r="I264">
        <v>31</v>
      </c>
      <c r="J264">
        <v>1503597.102997663</v>
      </c>
      <c r="K264">
        <v>41888.202090909079</v>
      </c>
      <c r="L264">
        <v>270647478.53957933</v>
      </c>
      <c r="M264">
        <v>5048064.2136363629</v>
      </c>
      <c r="N264">
        <v>2255395654.4964943</v>
      </c>
      <c r="O264">
        <v>116132200</v>
      </c>
      <c r="P264">
        <v>19.071244918181815</v>
      </c>
      <c r="Q264">
        <v>22478.776689815062</v>
      </c>
      <c r="R264">
        <v>270689366.74167025</v>
      </c>
      <c r="S264">
        <v>2376.5759187101307</v>
      </c>
      <c r="T264">
        <v>22497.847934733243</v>
      </c>
      <c r="U264">
        <f>Pro_Economic_Table[[#This Row],[Total Energy(MJ)]]*AHP!$P$3/TOPSIS!$B$4</f>
        <v>8.0911210034209941E-3</v>
      </c>
      <c r="V264">
        <f>Pro_Economic_Table[[#This Row],[Total Cost(LKR Million)]]*AHP!$P$4/TOPSIS!$C$4</f>
        <v>3.1368792376284163E-2</v>
      </c>
      <c r="W264">
        <f>Pro_Economic_Table[[#This Row],[Total Carbon (Metric T)]]*AHP!$P$5/TOPSIS!$D$4</f>
        <v>3.4735343860339543E-3</v>
      </c>
      <c r="X264">
        <f>((Pro_Economic_Table[[#This Row],[Weighted Energy]]-TOPSIS!$B$5)^2+(Pro_Economic_Table[[#This Row],[Weighted Cost]]-TOPSIS!$C$5)^2+(Pro_Economic_Table[[#This Row],[Weighted Co2]]-TOPSIS!$D$5)^2)^0.5</f>
        <v>3.4167307771489695E-3</v>
      </c>
      <c r="Y264">
        <f>((Pro_Economic_Table[[#This Row],[Weighted Energy]]-TOPSIS!$B$6)^2+(Pro_Economic_Table[[#This Row],[Weighted Cost]]-TOPSIS!$C$6)^2+(Pro_Economic_Table[[#This Row],[Weighted Co2]]-TOPSIS!$D$6)^2)^0.5</f>
        <v>3.4101637140916004E-3</v>
      </c>
      <c r="Z264">
        <f>Pro_Economic_Table[[#This Row],[S- Worst-Euclidean Distance]]/(Pro_Economic_Table[[#This Row],[S+ Best-Euclidean Distance]]+Pro_Economic_Table[[#This Row],[S- Worst-Euclidean Distance]])</f>
        <v>0.49951902998751518</v>
      </c>
      <c r="AA264">
        <v>263</v>
      </c>
    </row>
    <row r="265" spans="1:27" x14ac:dyDescent="0.3">
      <c r="A265">
        <v>198</v>
      </c>
      <c r="B265" t="s">
        <v>140</v>
      </c>
      <c r="C265" t="s">
        <v>280</v>
      </c>
      <c r="D265" t="s">
        <v>151</v>
      </c>
      <c r="E265" t="s">
        <v>280</v>
      </c>
      <c r="F265" t="s">
        <v>280</v>
      </c>
      <c r="G265" t="s">
        <v>218</v>
      </c>
      <c r="H265">
        <v>442.73721510078667</v>
      </c>
      <c r="I265">
        <v>32</v>
      </c>
      <c r="J265">
        <v>1500689.436408876</v>
      </c>
      <c r="K265">
        <v>56435.685727272721</v>
      </c>
      <c r="L265">
        <v>270124098.55359769</v>
      </c>
      <c r="M265">
        <v>6472949.3840909088</v>
      </c>
      <c r="N265">
        <v>2251034154.6133137</v>
      </c>
      <c r="O265">
        <v>119878400</v>
      </c>
      <c r="P265">
        <v>27.082861249999997</v>
      </c>
      <c r="Q265">
        <v>22435.307074312695</v>
      </c>
      <c r="R265">
        <v>270180534.23932499</v>
      </c>
      <c r="S265">
        <v>2377.3855039974046</v>
      </c>
      <c r="T265">
        <v>22462.389935562696</v>
      </c>
      <c r="U265">
        <f>Pro_Economic_Table[[#This Row],[Total Energy(MJ)]]*AHP!$P$3/TOPSIS!$B$4</f>
        <v>8.0759115942132878E-3</v>
      </c>
      <c r="V265">
        <f>Pro_Economic_Table[[#This Row],[Total Cost(LKR Million)]]*AHP!$P$4/TOPSIS!$C$4</f>
        <v>3.1379478217450629E-2</v>
      </c>
      <c r="W265">
        <f>Pro_Economic_Table[[#This Row],[Total Carbon (Metric T)]]*AHP!$P$5/TOPSIS!$D$4</f>
        <v>3.4680598811063649E-3</v>
      </c>
      <c r="X265">
        <f>((Pro_Economic_Table[[#This Row],[Weighted Energy]]-TOPSIS!$B$5)^2+(Pro_Economic_Table[[#This Row],[Weighted Cost]]-TOPSIS!$C$5)^2+(Pro_Economic_Table[[#This Row],[Weighted Co2]]-TOPSIS!$D$5)^2)^0.5</f>
        <v>3.4228311302500745E-3</v>
      </c>
      <c r="Y265">
        <f>((Pro_Economic_Table[[#This Row],[Weighted Energy]]-TOPSIS!$B$6)^2+(Pro_Economic_Table[[#This Row],[Weighted Cost]]-TOPSIS!$C$6)^2+(Pro_Economic_Table[[#This Row],[Weighted Co2]]-TOPSIS!$D$6)^2)^0.5</f>
        <v>3.4041795700111605E-3</v>
      </c>
      <c r="Z265">
        <f>Pro_Economic_Table[[#This Row],[S- Worst-Euclidean Distance]]/(Pro_Economic_Table[[#This Row],[S+ Best-Euclidean Distance]]+Pro_Economic_Table[[#This Row],[S- Worst-Euclidean Distance]])</f>
        <v>0.49863398776874623</v>
      </c>
      <c r="AA265">
        <v>264</v>
      </c>
    </row>
    <row r="266" spans="1:27" x14ac:dyDescent="0.3">
      <c r="A266">
        <v>214</v>
      </c>
      <c r="B266" t="s">
        <v>140</v>
      </c>
      <c r="C266" t="s">
        <v>280</v>
      </c>
      <c r="D266" t="s">
        <v>280</v>
      </c>
      <c r="E266" t="s">
        <v>280</v>
      </c>
      <c r="F266" t="s">
        <v>280</v>
      </c>
      <c r="G266" t="s">
        <v>219</v>
      </c>
      <c r="H266">
        <v>443.20167743919671</v>
      </c>
      <c r="I266">
        <v>64</v>
      </c>
      <c r="J266">
        <v>1501139.035952457</v>
      </c>
      <c r="K266">
        <v>56435.685727272721</v>
      </c>
      <c r="L266">
        <v>270205026.47144222</v>
      </c>
      <c r="M266">
        <v>6477554.459090909</v>
      </c>
      <c r="N266">
        <v>2251708553.9286852</v>
      </c>
      <c r="O266">
        <v>119296000</v>
      </c>
      <c r="P266">
        <v>27.073651099999999</v>
      </c>
      <c r="Q266">
        <v>22442.028587489229</v>
      </c>
      <c r="R266">
        <v>270261462.15716952</v>
      </c>
      <c r="S266">
        <v>2377.482108387776</v>
      </c>
      <c r="T266">
        <v>22469.102238589228</v>
      </c>
      <c r="U266">
        <f>Pro_Economic_Table[[#This Row],[Total Energy(MJ)]]*AHP!$P$3/TOPSIS!$B$4</f>
        <v>8.0783305942047426E-3</v>
      </c>
      <c r="V266">
        <f>Pro_Economic_Table[[#This Row],[Total Cost(LKR Million)]]*AHP!$P$4/TOPSIS!$C$4</f>
        <v>3.1380753313710055E-2</v>
      </c>
      <c r="W266">
        <f>Pro_Economic_Table[[#This Row],[Total Carbon (Metric T)]]*AHP!$P$5/TOPSIS!$D$4</f>
        <v>3.4690962209127222E-3</v>
      </c>
      <c r="X266">
        <f>((Pro_Economic_Table[[#This Row],[Weighted Energy]]-TOPSIS!$B$5)^2+(Pro_Economic_Table[[#This Row],[Weighted Cost]]-TOPSIS!$C$5)^2+(Pro_Economic_Table[[#This Row],[Weighted Co2]]-TOPSIS!$D$5)^2)^0.5</f>
        <v>3.4247441098849856E-3</v>
      </c>
      <c r="Y266">
        <f>((Pro_Economic_Table[[#This Row],[Weighted Energy]]-TOPSIS!$B$6)^2+(Pro_Economic_Table[[#This Row],[Weighted Cost]]-TOPSIS!$C$6)^2+(Pro_Economic_Table[[#This Row],[Weighted Co2]]-TOPSIS!$D$6)^2)^0.5</f>
        <v>3.4022422119893299E-3</v>
      </c>
      <c r="Z266">
        <f>Pro_Economic_Table[[#This Row],[S- Worst-Euclidean Distance]]/(Pro_Economic_Table[[#This Row],[S+ Best-Euclidean Distance]]+Pro_Economic_Table[[#This Row],[S- Worst-Euclidean Distance]])</f>
        <v>0.49835198894250327</v>
      </c>
      <c r="AA266">
        <v>265</v>
      </c>
    </row>
    <row r="267" spans="1:27" x14ac:dyDescent="0.3">
      <c r="A267">
        <v>216</v>
      </c>
      <c r="B267" t="s">
        <v>140</v>
      </c>
      <c r="C267" t="s">
        <v>280</v>
      </c>
      <c r="D267" t="s">
        <v>280</v>
      </c>
      <c r="E267" t="s">
        <v>280</v>
      </c>
      <c r="F267" t="s">
        <v>280</v>
      </c>
      <c r="G267" t="s">
        <v>218</v>
      </c>
      <c r="H267">
        <v>443.20167743919671</v>
      </c>
      <c r="I267">
        <v>32</v>
      </c>
      <c r="J267">
        <v>1501139.035952457</v>
      </c>
      <c r="K267">
        <v>56435.685727272721</v>
      </c>
      <c r="L267">
        <v>270205026.47144222</v>
      </c>
      <c r="M267">
        <v>6477554.459090909</v>
      </c>
      <c r="N267">
        <v>2251708553.9286852</v>
      </c>
      <c r="O267">
        <v>119878400</v>
      </c>
      <c r="P267">
        <v>27.073651099999999</v>
      </c>
      <c r="Q267">
        <v>22442.028587489229</v>
      </c>
      <c r="R267">
        <v>270261462.15716952</v>
      </c>
      <c r="S267">
        <v>2378.0645083877757</v>
      </c>
      <c r="T267">
        <v>22469.102238589228</v>
      </c>
      <c r="U267">
        <f>Pro_Economic_Table[[#This Row],[Total Energy(MJ)]]*AHP!$P$3/TOPSIS!$B$4</f>
        <v>8.0783305942047426E-3</v>
      </c>
      <c r="V267">
        <f>Pro_Economic_Table[[#This Row],[Total Cost(LKR Million)]]*AHP!$P$4/TOPSIS!$C$4</f>
        <v>3.1388440501203679E-2</v>
      </c>
      <c r="W267">
        <f>Pro_Economic_Table[[#This Row],[Total Carbon (Metric T)]]*AHP!$P$5/TOPSIS!$D$4</f>
        <v>3.4690962209127222E-3</v>
      </c>
      <c r="X267">
        <f>((Pro_Economic_Table[[#This Row],[Weighted Energy]]-TOPSIS!$B$5)^2+(Pro_Economic_Table[[#This Row],[Weighted Cost]]-TOPSIS!$C$5)^2+(Pro_Economic_Table[[#This Row],[Weighted Co2]]-TOPSIS!$D$5)^2)^0.5</f>
        <v>3.4321691079193845E-3</v>
      </c>
      <c r="Y267">
        <f>((Pro_Economic_Table[[#This Row],[Weighted Energy]]-TOPSIS!$B$6)^2+(Pro_Economic_Table[[#This Row],[Weighted Cost]]-TOPSIS!$C$6)^2+(Pro_Economic_Table[[#This Row],[Weighted Co2]]-TOPSIS!$D$6)^2)^0.5</f>
        <v>3.3948396119122316E-3</v>
      </c>
      <c r="Z267">
        <f>Pro_Economic_Table[[#This Row],[S- Worst-Euclidean Distance]]/(Pro_Economic_Table[[#This Row],[S+ Best-Euclidean Distance]]+Pro_Economic_Table[[#This Row],[S- Worst-Euclidean Distance]])</f>
        <v>0.49726604304029121</v>
      </c>
      <c r="AA267">
        <v>266</v>
      </c>
    </row>
    <row r="268" spans="1:27" x14ac:dyDescent="0.3">
      <c r="A268">
        <v>296</v>
      </c>
      <c r="B268" t="s">
        <v>141</v>
      </c>
      <c r="C268" t="s">
        <v>280</v>
      </c>
      <c r="D268" t="s">
        <v>151</v>
      </c>
      <c r="E268" t="s">
        <v>152</v>
      </c>
      <c r="F268" t="s">
        <v>280</v>
      </c>
      <c r="G268" t="s">
        <v>220</v>
      </c>
      <c r="H268">
        <v>428.55383711819633</v>
      </c>
      <c r="I268">
        <v>31</v>
      </c>
      <c r="J268">
        <v>1503147.5034540819</v>
      </c>
      <c r="K268">
        <v>41888.202090909079</v>
      </c>
      <c r="L268">
        <v>270566550.6217348</v>
      </c>
      <c r="M268">
        <v>5043459.1386363627</v>
      </c>
      <c r="N268">
        <v>2254721255.1811228</v>
      </c>
      <c r="O268">
        <v>120900000</v>
      </c>
      <c r="P268">
        <v>19.080455068181813</v>
      </c>
      <c r="Q268">
        <v>22472.055176638525</v>
      </c>
      <c r="R268">
        <v>270608438.82382572</v>
      </c>
      <c r="S268">
        <v>2380.6647143197592</v>
      </c>
      <c r="T268">
        <v>22491.135631706707</v>
      </c>
      <c r="U268">
        <f>Pro_Economic_Table[[#This Row],[Total Energy(MJ)]]*AHP!$P$3/TOPSIS!$B$4</f>
        <v>8.0887020034295393E-3</v>
      </c>
      <c r="V268">
        <f>Pro_Economic_Table[[#This Row],[Total Cost(LKR Million)]]*AHP!$P$4/TOPSIS!$C$4</f>
        <v>3.1422761020642516E-2</v>
      </c>
      <c r="W268">
        <f>Pro_Economic_Table[[#This Row],[Total Carbon (Metric T)]]*AHP!$P$5/TOPSIS!$D$4</f>
        <v>3.4724980462275965E-3</v>
      </c>
      <c r="X268">
        <f>((Pro_Economic_Table[[#This Row],[Weighted Energy]]-TOPSIS!$B$5)^2+(Pro_Economic_Table[[#This Row],[Weighted Cost]]-TOPSIS!$C$5)^2+(Pro_Economic_Table[[#This Row],[Weighted Co2]]-TOPSIS!$D$5)^2)^0.5</f>
        <v>3.4681343351367364E-3</v>
      </c>
      <c r="Y268">
        <f>((Pro_Economic_Table[[#This Row],[Weighted Energy]]-TOPSIS!$B$6)^2+(Pro_Economic_Table[[#This Row],[Weighted Cost]]-TOPSIS!$C$6)^2+(Pro_Economic_Table[[#This Row],[Weighted Co2]]-TOPSIS!$D$6)^2)^0.5</f>
        <v>3.358858774239424E-3</v>
      </c>
      <c r="Z268">
        <f>Pro_Economic_Table[[#This Row],[S- Worst-Euclidean Distance]]/(Pro_Economic_Table[[#This Row],[S+ Best-Euclidean Distance]]+Pro_Economic_Table[[#This Row],[S- Worst-Euclidean Distance]])</f>
        <v>0.49199680158258585</v>
      </c>
      <c r="AA268">
        <v>267</v>
      </c>
    </row>
    <row r="269" spans="1:27" x14ac:dyDescent="0.3">
      <c r="A269">
        <v>314</v>
      </c>
      <c r="B269" t="s">
        <v>141</v>
      </c>
      <c r="C269" t="s">
        <v>280</v>
      </c>
      <c r="D269" t="s">
        <v>280</v>
      </c>
      <c r="E269" t="s">
        <v>152</v>
      </c>
      <c r="F269" t="s">
        <v>280</v>
      </c>
      <c r="G269" t="s">
        <v>220</v>
      </c>
      <c r="H269">
        <v>429.01829945660626</v>
      </c>
      <c r="I269">
        <v>31</v>
      </c>
      <c r="J269">
        <v>1503597.102997663</v>
      </c>
      <c r="K269">
        <v>41888.202090909079</v>
      </c>
      <c r="L269">
        <v>270647478.53957933</v>
      </c>
      <c r="M269">
        <v>5048064.2136363629</v>
      </c>
      <c r="N269">
        <v>2255395654.4964943</v>
      </c>
      <c r="O269">
        <v>120900000</v>
      </c>
      <c r="P269">
        <v>19.071244918181815</v>
      </c>
      <c r="Q269">
        <v>22478.776689815062</v>
      </c>
      <c r="R269">
        <v>270689366.74167025</v>
      </c>
      <c r="S269">
        <v>2381.3437187101308</v>
      </c>
      <c r="T269">
        <v>22497.847934733243</v>
      </c>
      <c r="U269">
        <f>Pro_Economic_Table[[#This Row],[Total Energy(MJ)]]*AHP!$P$3/TOPSIS!$B$4</f>
        <v>8.0911210034209941E-3</v>
      </c>
      <c r="V269">
        <f>Pro_Economic_Table[[#This Row],[Total Cost(LKR Million)]]*AHP!$P$4/TOPSIS!$C$4</f>
        <v>3.1431723304395573E-2</v>
      </c>
      <c r="W269">
        <f>Pro_Economic_Table[[#This Row],[Total Carbon (Metric T)]]*AHP!$P$5/TOPSIS!$D$4</f>
        <v>3.4735343860339543E-3</v>
      </c>
      <c r="X269">
        <f>((Pro_Economic_Table[[#This Row],[Weighted Energy]]-TOPSIS!$B$5)^2+(Pro_Economic_Table[[#This Row],[Weighted Cost]]-TOPSIS!$C$5)^2+(Pro_Economic_Table[[#This Row],[Weighted Co2]]-TOPSIS!$D$5)^2)^0.5</f>
        <v>3.4774724312527801E-3</v>
      </c>
      <c r="Y269">
        <f>((Pro_Economic_Table[[#This Row],[Weighted Energy]]-TOPSIS!$B$6)^2+(Pro_Economic_Table[[#This Row],[Weighted Cost]]-TOPSIS!$C$6)^2+(Pro_Economic_Table[[#This Row],[Weighted Co2]]-TOPSIS!$D$6)^2)^0.5</f>
        <v>3.3495188632748059E-3</v>
      </c>
      <c r="Z269">
        <f>Pro_Economic_Table[[#This Row],[S- Worst-Euclidean Distance]]/(Pro_Economic_Table[[#This Row],[S+ Best-Euclidean Distance]]+Pro_Economic_Table[[#This Row],[S- Worst-Euclidean Distance]])</f>
        <v>0.49062884640848015</v>
      </c>
      <c r="AA269">
        <v>268</v>
      </c>
    </row>
    <row r="270" spans="1:27" x14ac:dyDescent="0.3">
      <c r="A270">
        <v>197</v>
      </c>
      <c r="B270" t="s">
        <v>140</v>
      </c>
      <c r="C270" t="s">
        <v>280</v>
      </c>
      <c r="D270" t="s">
        <v>151</v>
      </c>
      <c r="E270" t="s">
        <v>280</v>
      </c>
      <c r="F270" t="s">
        <v>280</v>
      </c>
      <c r="G270" t="s">
        <v>220</v>
      </c>
      <c r="H270">
        <v>442.73721510078667</v>
      </c>
      <c r="I270">
        <v>32</v>
      </c>
      <c r="J270">
        <v>1500689.436408876</v>
      </c>
      <c r="K270">
        <v>56435.685727272721</v>
      </c>
      <c r="L270">
        <v>270124098.55359769</v>
      </c>
      <c r="M270">
        <v>6472949.3840909088</v>
      </c>
      <c r="N270">
        <v>2251034154.6133137</v>
      </c>
      <c r="O270">
        <v>124800000</v>
      </c>
      <c r="P270">
        <v>27.082861249999997</v>
      </c>
      <c r="Q270">
        <v>22435.307074312695</v>
      </c>
      <c r="R270">
        <v>270180534.23932499</v>
      </c>
      <c r="S270">
        <v>2382.3071039974047</v>
      </c>
      <c r="T270">
        <v>22462.389935562696</v>
      </c>
      <c r="U270">
        <f>Pro_Economic_Table[[#This Row],[Total Energy(MJ)]]*AHP!$P$3/TOPSIS!$B$4</f>
        <v>8.0759115942132878E-3</v>
      </c>
      <c r="V270">
        <f>Pro_Economic_Table[[#This Row],[Total Cost(LKR Million)]]*AHP!$P$4/TOPSIS!$C$4</f>
        <v>3.1444439175501118E-2</v>
      </c>
      <c r="W270">
        <f>Pro_Economic_Table[[#This Row],[Total Carbon (Metric T)]]*AHP!$P$5/TOPSIS!$D$4</f>
        <v>3.4680598811063649E-3</v>
      </c>
      <c r="X270">
        <f>((Pro_Economic_Table[[#This Row],[Weighted Energy]]-TOPSIS!$B$5)^2+(Pro_Economic_Table[[#This Row],[Weighted Cost]]-TOPSIS!$C$5)^2+(Pro_Economic_Table[[#This Row],[Weighted Co2]]-TOPSIS!$D$5)^2)^0.5</f>
        <v>3.4856229011099235E-3</v>
      </c>
      <c r="Y270">
        <f>((Pro_Economic_Table[[#This Row],[Weighted Energy]]-TOPSIS!$B$6)^2+(Pro_Economic_Table[[#This Row],[Weighted Cost]]-TOPSIS!$C$6)^2+(Pro_Economic_Table[[#This Row],[Weighted Co2]]-TOPSIS!$D$6)^2)^0.5</f>
        <v>3.3416754677822198E-3</v>
      </c>
      <c r="Z270">
        <f>Pro_Economic_Table[[#This Row],[S- Worst-Euclidean Distance]]/(Pro_Economic_Table[[#This Row],[S+ Best-Euclidean Distance]]+Pro_Economic_Table[[#This Row],[S- Worst-Euclidean Distance]])</f>
        <v>0.48945795060139857</v>
      </c>
      <c r="AA270">
        <v>269</v>
      </c>
    </row>
    <row r="271" spans="1:27" x14ac:dyDescent="0.3">
      <c r="A271">
        <v>301</v>
      </c>
      <c r="B271" t="s">
        <v>141</v>
      </c>
      <c r="C271" t="s">
        <v>280</v>
      </c>
      <c r="D271" t="s">
        <v>151</v>
      </c>
      <c r="E271" t="s">
        <v>280</v>
      </c>
      <c r="F271" t="s">
        <v>155</v>
      </c>
      <c r="G271" t="s">
        <v>219</v>
      </c>
      <c r="H271">
        <v>442.66927615772397</v>
      </c>
      <c r="I271">
        <v>63</v>
      </c>
      <c r="J271">
        <v>1505479.3745314665</v>
      </c>
      <c r="K271">
        <v>51440.632772727273</v>
      </c>
      <c r="L271">
        <v>270986287.41566396</v>
      </c>
      <c r="M271">
        <v>6238877.6068181815</v>
      </c>
      <c r="N271">
        <v>2258219061.7971997</v>
      </c>
      <c r="O271">
        <v>117432000</v>
      </c>
      <c r="P271">
        <v>25.35776665909091</v>
      </c>
      <c r="Q271">
        <v>22506.916649245421</v>
      </c>
      <c r="R271">
        <v>271037728.0484367</v>
      </c>
      <c r="S271">
        <v>2381.8899394040182</v>
      </c>
      <c r="T271">
        <v>22532.274415904511</v>
      </c>
      <c r="U271">
        <f>Pro_Economic_Table[[#This Row],[Total Energy(MJ)]]*AHP!$P$3/TOPSIS!$B$4</f>
        <v>8.1015338006427164E-3</v>
      </c>
      <c r="V271">
        <f>Pro_Economic_Table[[#This Row],[Total Cost(LKR Million)]]*AHP!$P$4/TOPSIS!$C$4</f>
        <v>3.1438932955643525E-2</v>
      </c>
      <c r="W271">
        <f>Pro_Economic_Table[[#This Row],[Total Carbon (Metric T)]]*AHP!$P$5/TOPSIS!$D$4</f>
        <v>3.4788496306958194E-3</v>
      </c>
      <c r="X271">
        <f>((Pro_Economic_Table[[#This Row],[Weighted Energy]]-TOPSIS!$B$5)^2+(Pro_Economic_Table[[#This Row],[Weighted Cost]]-TOPSIS!$C$5)^2+(Pro_Economic_Table[[#This Row],[Weighted Co2]]-TOPSIS!$D$5)^2)^0.5</f>
        <v>3.4874716280108302E-3</v>
      </c>
      <c r="Y271">
        <f>((Pro_Economic_Table[[#This Row],[Weighted Energy]]-TOPSIS!$B$6)^2+(Pro_Economic_Table[[#This Row],[Weighted Cost]]-TOPSIS!$C$6)^2+(Pro_Economic_Table[[#This Row],[Weighted Co2]]-TOPSIS!$D$6)^2)^0.5</f>
        <v>3.3394450777543038E-3</v>
      </c>
      <c r="Z271">
        <f>Pro_Economic_Table[[#This Row],[S- Worst-Euclidean Distance]]/(Pro_Economic_Table[[#This Row],[S+ Best-Euclidean Distance]]+Pro_Economic_Table[[#This Row],[S- Worst-Euclidean Distance]])</f>
        <v>0.48915860873683115</v>
      </c>
      <c r="AA271">
        <v>270</v>
      </c>
    </row>
    <row r="272" spans="1:27" x14ac:dyDescent="0.3">
      <c r="A272">
        <v>215</v>
      </c>
      <c r="B272" t="s">
        <v>140</v>
      </c>
      <c r="C272" t="s">
        <v>280</v>
      </c>
      <c r="D272" t="s">
        <v>280</v>
      </c>
      <c r="E272" t="s">
        <v>280</v>
      </c>
      <c r="F272" t="s">
        <v>280</v>
      </c>
      <c r="G272" t="s">
        <v>220</v>
      </c>
      <c r="H272">
        <v>443.20167743919671</v>
      </c>
      <c r="I272">
        <v>32</v>
      </c>
      <c r="J272">
        <v>1501139.035952457</v>
      </c>
      <c r="K272">
        <v>56435.685727272721</v>
      </c>
      <c r="L272">
        <v>270205026.47144222</v>
      </c>
      <c r="M272">
        <v>6477554.459090909</v>
      </c>
      <c r="N272">
        <v>2251708553.9286852</v>
      </c>
      <c r="O272">
        <v>124800000</v>
      </c>
      <c r="P272">
        <v>27.073651099999999</v>
      </c>
      <c r="Q272">
        <v>22442.028587489229</v>
      </c>
      <c r="R272">
        <v>270261462.15716952</v>
      </c>
      <c r="S272">
        <v>2382.9861083877759</v>
      </c>
      <c r="T272">
        <v>22469.102238589228</v>
      </c>
      <c r="U272">
        <f>Pro_Economic_Table[[#This Row],[Total Energy(MJ)]]*AHP!$P$3/TOPSIS!$B$4</f>
        <v>8.0783305942047426E-3</v>
      </c>
      <c r="V272">
        <f>Pro_Economic_Table[[#This Row],[Total Cost(LKR Million)]]*AHP!$P$4/TOPSIS!$C$4</f>
        <v>3.1453401459254161E-2</v>
      </c>
      <c r="W272">
        <f>Pro_Economic_Table[[#This Row],[Total Carbon (Metric T)]]*AHP!$P$5/TOPSIS!$D$4</f>
        <v>3.4690962209127222E-3</v>
      </c>
      <c r="X272">
        <f>((Pro_Economic_Table[[#This Row],[Weighted Energy]]-TOPSIS!$B$5)^2+(Pro_Economic_Table[[#This Row],[Weighted Cost]]-TOPSIS!$C$5)^2+(Pro_Economic_Table[[#This Row],[Weighted Co2]]-TOPSIS!$D$5)^2)^0.5</f>
        <v>3.4949596914652524E-3</v>
      </c>
      <c r="Y272">
        <f>((Pro_Economic_Table[[#This Row],[Weighted Energy]]-TOPSIS!$B$6)^2+(Pro_Economic_Table[[#This Row],[Weighted Cost]]-TOPSIS!$C$6)^2+(Pro_Economic_Table[[#This Row],[Weighted Co2]]-TOPSIS!$D$6)^2)^0.5</f>
        <v>3.3323350333936148E-3</v>
      </c>
      <c r="Z272">
        <f>Pro_Economic_Table[[#This Row],[S- Worst-Euclidean Distance]]/(Pro_Economic_Table[[#This Row],[S+ Best-Euclidean Distance]]+Pro_Economic_Table[[#This Row],[S- Worst-Euclidean Distance]])</f>
        <v>0.48809011001974878</v>
      </c>
      <c r="AA272">
        <v>271</v>
      </c>
    </row>
    <row r="273" spans="1:27" x14ac:dyDescent="0.3">
      <c r="A273">
        <v>319</v>
      </c>
      <c r="B273" t="s">
        <v>141</v>
      </c>
      <c r="C273" t="s">
        <v>280</v>
      </c>
      <c r="D273" t="s">
        <v>280</v>
      </c>
      <c r="E273" t="s">
        <v>280</v>
      </c>
      <c r="F273" t="s">
        <v>155</v>
      </c>
      <c r="G273" t="s">
        <v>219</v>
      </c>
      <c r="H273">
        <v>443.13373849613396</v>
      </c>
      <c r="I273">
        <v>63</v>
      </c>
      <c r="J273">
        <v>1505928.9740750475</v>
      </c>
      <c r="K273">
        <v>51440.632772727273</v>
      </c>
      <c r="L273">
        <v>271067215.33350861</v>
      </c>
      <c r="M273">
        <v>6243482.6818181816</v>
      </c>
      <c r="N273">
        <v>2258893461.1125717</v>
      </c>
      <c r="O273">
        <v>117432000</v>
      </c>
      <c r="P273">
        <v>25.348556509090912</v>
      </c>
      <c r="Q273">
        <v>22513.638162421961</v>
      </c>
      <c r="R273">
        <v>271118655.96628135</v>
      </c>
      <c r="S273">
        <v>2382.5689437943897</v>
      </c>
      <c r="T273">
        <v>22538.986718931053</v>
      </c>
      <c r="U273">
        <f>Pro_Economic_Table[[#This Row],[Total Energy(MJ)]]*AHP!$P$3/TOPSIS!$B$4</f>
        <v>8.1039528006341746E-3</v>
      </c>
      <c r="V273">
        <f>Pro_Economic_Table[[#This Row],[Total Cost(LKR Million)]]*AHP!$P$4/TOPSIS!$C$4</f>
        <v>3.1447895239396575E-2</v>
      </c>
      <c r="W273">
        <f>Pro_Economic_Table[[#This Row],[Total Carbon (Metric T)]]*AHP!$P$5/TOPSIS!$D$4</f>
        <v>3.4798859705021789E-3</v>
      </c>
      <c r="X273">
        <f>((Pro_Economic_Table[[#This Row],[Weighted Energy]]-TOPSIS!$B$5)^2+(Pro_Economic_Table[[#This Row],[Weighted Cost]]-TOPSIS!$C$5)^2+(Pro_Economic_Table[[#This Row],[Weighted Co2]]-TOPSIS!$D$5)^2)^0.5</f>
        <v>3.4968102922126364E-3</v>
      </c>
      <c r="Y273">
        <f>((Pro_Economic_Table[[#This Row],[Weighted Energy]]-TOPSIS!$B$6)^2+(Pro_Economic_Table[[#This Row],[Weighted Cost]]-TOPSIS!$C$6)^2+(Pro_Economic_Table[[#This Row],[Weighted Co2]]-TOPSIS!$D$6)^2)^0.5</f>
        <v>3.3301055384868856E-3</v>
      </c>
      <c r="Z273">
        <f>Pro_Economic_Table[[#This Row],[S- Worst-Euclidean Distance]]/(Pro_Economic_Table[[#This Row],[S+ Best-Euclidean Distance]]+Pro_Economic_Table[[#This Row],[S- Worst-Euclidean Distance]])</f>
        <v>0.48779062479603841</v>
      </c>
      <c r="AA273">
        <v>272</v>
      </c>
    </row>
    <row r="274" spans="1:27" x14ac:dyDescent="0.3">
      <c r="A274">
        <v>303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218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119878400</v>
      </c>
      <c r="P274">
        <v>25.35776665909091</v>
      </c>
      <c r="Q274">
        <v>22506.916649245421</v>
      </c>
      <c r="R274">
        <v>271037728.0484367</v>
      </c>
      <c r="S274">
        <v>2384.336339404018</v>
      </c>
      <c r="T274">
        <v>22532.274415904511</v>
      </c>
      <c r="U274">
        <f>Pro_Economic_Table[[#This Row],[Total Energy(MJ)]]*AHP!$P$3/TOPSIS!$B$4</f>
        <v>8.1015338006427164E-3</v>
      </c>
      <c r="V274">
        <f>Pro_Economic_Table[[#This Row],[Total Cost(LKR Million)]]*AHP!$P$4/TOPSIS!$C$4</f>
        <v>3.1471223366846116E-2</v>
      </c>
      <c r="W274">
        <f>Pro_Economic_Table[[#This Row],[Total Carbon (Metric T)]]*AHP!$P$5/TOPSIS!$D$4</f>
        <v>3.4788496306958194E-3</v>
      </c>
      <c r="X274">
        <f>((Pro_Economic_Table[[#This Row],[Weighted Energy]]-TOPSIS!$B$5)^2+(Pro_Economic_Table[[#This Row],[Weighted Cost]]-TOPSIS!$C$5)^2+(Pro_Economic_Table[[#This Row],[Weighted Co2]]-TOPSIS!$D$5)^2)^0.5</f>
        <v>3.5186461671418375E-3</v>
      </c>
      <c r="Y274">
        <f>((Pro_Economic_Table[[#This Row],[Weighted Energy]]-TOPSIS!$B$6)^2+(Pro_Economic_Table[[#This Row],[Weighted Cost]]-TOPSIS!$C$6)^2+(Pro_Economic_Table[[#This Row],[Weighted Co2]]-TOPSIS!$D$6)^2)^0.5</f>
        <v>3.3083364383105114E-3</v>
      </c>
      <c r="Z274">
        <f>Pro_Economic_Table[[#This Row],[S- Worst-Euclidean Distance]]/(Pro_Economic_Table[[#This Row],[S+ Best-Euclidean Distance]]+Pro_Economic_Table[[#This Row],[S- Worst-Euclidean Distance]])</f>
        <v>0.48459716825238702</v>
      </c>
      <c r="AA274">
        <v>273</v>
      </c>
    </row>
    <row r="275" spans="1:27" x14ac:dyDescent="0.3">
      <c r="A275">
        <v>321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218</v>
      </c>
      <c r="H275">
        <v>443.13373849613396</v>
      </c>
      <c r="I275">
        <v>32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119878400</v>
      </c>
      <c r="P275">
        <v>25.348556509090912</v>
      </c>
      <c r="Q275">
        <v>22513.638162421961</v>
      </c>
      <c r="R275">
        <v>271118655.96628135</v>
      </c>
      <c r="S275">
        <v>2385.0153437943895</v>
      </c>
      <c r="T275">
        <v>22538.986718931053</v>
      </c>
      <c r="U275">
        <f>Pro_Economic_Table[[#This Row],[Total Energy(MJ)]]*AHP!$P$3/TOPSIS!$B$4</f>
        <v>8.1039528006341746E-3</v>
      </c>
      <c r="V275">
        <f>Pro_Economic_Table[[#This Row],[Total Cost(LKR Million)]]*AHP!$P$4/TOPSIS!$C$4</f>
        <v>3.1480185650599166E-2</v>
      </c>
      <c r="W275">
        <f>Pro_Economic_Table[[#This Row],[Total Carbon (Metric T)]]*AHP!$P$5/TOPSIS!$D$4</f>
        <v>3.4798859705021789E-3</v>
      </c>
      <c r="X275">
        <f>((Pro_Economic_Table[[#This Row],[Weighted Energy]]-TOPSIS!$B$5)^2+(Pro_Economic_Table[[#This Row],[Weighted Cost]]-TOPSIS!$C$5)^2+(Pro_Economic_Table[[#This Row],[Weighted Co2]]-TOPSIS!$D$5)^2)^0.5</f>
        <v>3.5279843402063246E-3</v>
      </c>
      <c r="Y275">
        <f>((Pro_Economic_Table[[#This Row],[Weighted Energy]]-TOPSIS!$B$6)^2+(Pro_Economic_Table[[#This Row],[Weighted Cost]]-TOPSIS!$C$6)^2+(Pro_Economic_Table[[#This Row],[Weighted Co2]]-TOPSIS!$D$6)^2)^0.5</f>
        <v>3.298996552109757E-3</v>
      </c>
      <c r="Z275">
        <f>Pro_Economic_Table[[#This Row],[S- Worst-Euclidean Distance]]/(Pro_Economic_Table[[#This Row],[S+ Best-Euclidean Distance]]+Pro_Economic_Table[[#This Row],[S- Worst-Euclidean Distance]])</f>
        <v>0.48322920543440373</v>
      </c>
      <c r="AA275">
        <v>274</v>
      </c>
    </row>
    <row r="276" spans="1:27" x14ac:dyDescent="0.3">
      <c r="A276">
        <v>302</v>
      </c>
      <c r="B276" t="s">
        <v>141</v>
      </c>
      <c r="C276" t="s">
        <v>280</v>
      </c>
      <c r="D276" t="s">
        <v>151</v>
      </c>
      <c r="E276" t="s">
        <v>280</v>
      </c>
      <c r="F276" t="s">
        <v>155</v>
      </c>
      <c r="G276" t="s">
        <v>220</v>
      </c>
      <c r="H276">
        <v>442.66927615772397</v>
      </c>
      <c r="I276">
        <v>32</v>
      </c>
      <c r="J276">
        <v>1505479.3745314665</v>
      </c>
      <c r="K276">
        <v>51440.632772727273</v>
      </c>
      <c r="L276">
        <v>270986287.41566396</v>
      </c>
      <c r="M276">
        <v>6238877.6068181815</v>
      </c>
      <c r="N276">
        <v>2258219061.7971997</v>
      </c>
      <c r="O276">
        <v>124800000</v>
      </c>
      <c r="P276">
        <v>25.35776665909091</v>
      </c>
      <c r="Q276">
        <v>22506.916649245421</v>
      </c>
      <c r="R276">
        <v>271037728.0484367</v>
      </c>
      <c r="S276">
        <v>2389.2579394040181</v>
      </c>
      <c r="T276">
        <v>22532.274415904511</v>
      </c>
      <c r="U276">
        <f>Pro_Economic_Table[[#This Row],[Total Energy(MJ)]]*AHP!$P$3/TOPSIS!$B$4</f>
        <v>8.1015338006427164E-3</v>
      </c>
      <c r="V276">
        <f>Pro_Economic_Table[[#This Row],[Total Cost(LKR Million)]]*AHP!$P$4/TOPSIS!$C$4</f>
        <v>3.1536184324896605E-2</v>
      </c>
      <c r="W276">
        <f>Pro_Economic_Table[[#This Row],[Total Carbon (Metric T)]]*AHP!$P$5/TOPSIS!$D$4</f>
        <v>3.4788496306958194E-3</v>
      </c>
      <c r="X276">
        <f>((Pro_Economic_Table[[#This Row],[Weighted Energy]]-TOPSIS!$B$5)^2+(Pro_Economic_Table[[#This Row],[Weighted Cost]]-TOPSIS!$C$5)^2+(Pro_Economic_Table[[#This Row],[Weighted Co2]]-TOPSIS!$D$5)^2)^0.5</f>
        <v>3.5814221501628842E-3</v>
      </c>
      <c r="Y276">
        <f>((Pro_Economic_Table[[#This Row],[Weighted Energy]]-TOPSIS!$B$6)^2+(Pro_Economic_Table[[#This Row],[Weighted Cost]]-TOPSIS!$C$6)^2+(Pro_Economic_Table[[#This Row],[Weighted Co2]]-TOPSIS!$D$6)^2)^0.5</f>
        <v>3.245822866662884E-3</v>
      </c>
      <c r="Z276">
        <f>Pro_Economic_Table[[#This Row],[S- Worst-Euclidean Distance]]/(Pro_Economic_Table[[#This Row],[S+ Best-Euclidean Distance]]+Pro_Economic_Table[[#This Row],[S- Worst-Euclidean Distance]])</f>
        <v>0.47542205657824538</v>
      </c>
      <c r="AA276">
        <v>275</v>
      </c>
    </row>
    <row r="277" spans="1:27" x14ac:dyDescent="0.3">
      <c r="A277">
        <v>508</v>
      </c>
      <c r="B277" t="s">
        <v>280</v>
      </c>
      <c r="C277" t="s">
        <v>280</v>
      </c>
      <c r="D277" t="s">
        <v>151</v>
      </c>
      <c r="E277" t="s">
        <v>152</v>
      </c>
      <c r="F277" t="s">
        <v>155</v>
      </c>
      <c r="G277" t="s">
        <v>219</v>
      </c>
      <c r="H277">
        <v>430.16499118142934</v>
      </c>
      <c r="I277">
        <v>62</v>
      </c>
      <c r="J277">
        <v>1511950.3215898722</v>
      </c>
      <c r="K277">
        <v>35077.939136363631</v>
      </c>
      <c r="L277">
        <v>272151057.886177</v>
      </c>
      <c r="M277">
        <v>5208733.5613636356</v>
      </c>
      <c r="N277">
        <v>2267925482.3848085</v>
      </c>
      <c r="O277">
        <v>115568000</v>
      </c>
      <c r="P277">
        <v>19.170570477272726</v>
      </c>
      <c r="Q277">
        <v>22603.65730776859</v>
      </c>
      <c r="R277">
        <v>272186135.82531339</v>
      </c>
      <c r="S277">
        <v>2388.7022159461721</v>
      </c>
      <c r="T277">
        <v>22622.827878245862</v>
      </c>
      <c r="U277">
        <f>Pro_Economic_Table[[#This Row],[Total Energy(MJ)]]*AHP!$P$3/TOPSIS!$B$4</f>
        <v>8.1358606247652412E-3</v>
      </c>
      <c r="V277">
        <f>Pro_Economic_Table[[#This Row],[Total Cost(LKR Million)]]*AHP!$P$4/TOPSIS!$C$4</f>
        <v>3.1528849245200406E-2</v>
      </c>
      <c r="W277">
        <f>Pro_Economic_Table[[#This Row],[Total Carbon (Metric T)]]*AHP!$P$5/TOPSIS!$D$4</f>
        <v>3.4928305486098179E-3</v>
      </c>
      <c r="X277">
        <f>((Pro_Economic_Table[[#This Row],[Weighted Energy]]-TOPSIS!$B$5)^2+(Pro_Economic_Table[[#This Row],[Weighted Cost]]-TOPSIS!$C$5)^2+(Pro_Economic_Table[[#This Row],[Weighted Co2]]-TOPSIS!$D$5)^2)^0.5</f>
        <v>3.5839743279788665E-3</v>
      </c>
      <c r="Y277">
        <f>((Pro_Economic_Table[[#This Row],[Weighted Energy]]-TOPSIS!$B$6)^2+(Pro_Economic_Table[[#This Row],[Weighted Cost]]-TOPSIS!$C$6)^2+(Pro_Economic_Table[[#This Row],[Weighted Co2]]-TOPSIS!$D$6)^2)^0.5</f>
        <v>3.2429221459812259E-3</v>
      </c>
      <c r="Z277">
        <f>Pro_Economic_Table[[#This Row],[S- Worst-Euclidean Distance]]/(Pro_Economic_Table[[#This Row],[S+ Best-Euclidean Distance]]+Pro_Economic_Table[[#This Row],[S- Worst-Euclidean Distance]])</f>
        <v>0.47502143299678562</v>
      </c>
      <c r="AA277">
        <v>276</v>
      </c>
    </row>
    <row r="278" spans="1:27" x14ac:dyDescent="0.3">
      <c r="A278">
        <v>320</v>
      </c>
      <c r="B278" t="s">
        <v>141</v>
      </c>
      <c r="C278" t="s">
        <v>280</v>
      </c>
      <c r="D278" t="s">
        <v>280</v>
      </c>
      <c r="E278" t="s">
        <v>280</v>
      </c>
      <c r="F278" t="s">
        <v>155</v>
      </c>
      <c r="G278" t="s">
        <v>220</v>
      </c>
      <c r="H278">
        <v>443.13373849613396</v>
      </c>
      <c r="I278">
        <v>32</v>
      </c>
      <c r="J278">
        <v>1505928.9740750475</v>
      </c>
      <c r="K278">
        <v>51440.632772727273</v>
      </c>
      <c r="L278">
        <v>271067215.33350861</v>
      </c>
      <c r="M278">
        <v>6243482.6818181816</v>
      </c>
      <c r="N278">
        <v>2258893461.1125717</v>
      </c>
      <c r="O278">
        <v>124800000</v>
      </c>
      <c r="P278">
        <v>25.348556509090912</v>
      </c>
      <c r="Q278">
        <v>22513.638162421961</v>
      </c>
      <c r="R278">
        <v>271118655.96628135</v>
      </c>
      <c r="S278">
        <v>2389.9369437943897</v>
      </c>
      <c r="T278">
        <v>22538.986718931053</v>
      </c>
      <c r="U278">
        <f>Pro_Economic_Table[[#This Row],[Total Energy(MJ)]]*AHP!$P$3/TOPSIS!$B$4</f>
        <v>8.1039528006341746E-3</v>
      </c>
      <c r="V278">
        <f>Pro_Economic_Table[[#This Row],[Total Cost(LKR Million)]]*AHP!$P$4/TOPSIS!$C$4</f>
        <v>3.1545146608649655E-2</v>
      </c>
      <c r="W278">
        <f>Pro_Economic_Table[[#This Row],[Total Carbon (Metric T)]]*AHP!$P$5/TOPSIS!$D$4</f>
        <v>3.4798859705021789E-3</v>
      </c>
      <c r="X278">
        <f>((Pro_Economic_Table[[#This Row],[Weighted Energy]]-TOPSIS!$B$5)^2+(Pro_Economic_Table[[#This Row],[Weighted Cost]]-TOPSIS!$C$5)^2+(Pro_Economic_Table[[#This Row],[Weighted Co2]]-TOPSIS!$D$5)^2)^0.5</f>
        <v>3.5907592052314345E-3</v>
      </c>
      <c r="Y278">
        <f>((Pro_Economic_Table[[#This Row],[Weighted Energy]]-TOPSIS!$B$6)^2+(Pro_Economic_Table[[#This Row],[Weighted Cost]]-TOPSIS!$C$6)^2+(Pro_Economic_Table[[#This Row],[Weighted Co2]]-TOPSIS!$D$6)^2)^0.5</f>
        <v>3.2364824641280669E-3</v>
      </c>
      <c r="Z278">
        <f>Pro_Economic_Table[[#This Row],[S- Worst-Euclidean Distance]]/(Pro_Economic_Table[[#This Row],[S+ Best-Euclidean Distance]]+Pro_Economic_Table[[#This Row],[S- Worst-Euclidean Distance]])</f>
        <v>0.4740541818891989</v>
      </c>
      <c r="AA278">
        <v>277</v>
      </c>
    </row>
    <row r="279" spans="1:27" x14ac:dyDescent="0.3">
      <c r="A279">
        <v>510</v>
      </c>
      <c r="B279" t="s">
        <v>280</v>
      </c>
      <c r="C279" t="s">
        <v>280</v>
      </c>
      <c r="D279" t="s">
        <v>151</v>
      </c>
      <c r="E279" t="s">
        <v>152</v>
      </c>
      <c r="F279" t="s">
        <v>155</v>
      </c>
      <c r="G279" t="s">
        <v>218</v>
      </c>
      <c r="H279">
        <v>430.16499118142934</v>
      </c>
      <c r="I279">
        <v>31</v>
      </c>
      <c r="J279">
        <v>1511950.3215898722</v>
      </c>
      <c r="K279">
        <v>35077.939136363631</v>
      </c>
      <c r="L279">
        <v>272151057.886177</v>
      </c>
      <c r="M279">
        <v>5208733.5613636356</v>
      </c>
      <c r="N279">
        <v>2267925482.3848085</v>
      </c>
      <c r="O279">
        <v>116132200</v>
      </c>
      <c r="P279">
        <v>19.170570477272726</v>
      </c>
      <c r="Q279">
        <v>22603.65730776859</v>
      </c>
      <c r="R279">
        <v>272186135.82531339</v>
      </c>
      <c r="S279">
        <v>2389.2664159461724</v>
      </c>
      <c r="T279">
        <v>22622.827878245862</v>
      </c>
      <c r="U279">
        <f>Pro_Economic_Table[[#This Row],[Total Energy(MJ)]]*AHP!$P$3/TOPSIS!$B$4</f>
        <v>8.1358606247652412E-3</v>
      </c>
      <c r="V279">
        <f>Pro_Economic_Table[[#This Row],[Total Cost(LKR Million)]]*AHP!$P$4/TOPSIS!$C$4</f>
        <v>3.1536296208084853E-2</v>
      </c>
      <c r="W279">
        <f>Pro_Economic_Table[[#This Row],[Total Carbon (Metric T)]]*AHP!$P$5/TOPSIS!$D$4</f>
        <v>3.4928305486098179E-3</v>
      </c>
      <c r="X279">
        <f>((Pro_Economic_Table[[#This Row],[Weighted Energy]]-TOPSIS!$B$5)^2+(Pro_Economic_Table[[#This Row],[Weighted Cost]]-TOPSIS!$C$5)^2+(Pro_Economic_Table[[#This Row],[Weighted Co2]]-TOPSIS!$D$5)^2)^0.5</f>
        <v>3.5911554510934867E-3</v>
      </c>
      <c r="Y279">
        <f>((Pro_Economic_Table[[#This Row],[Weighted Energy]]-TOPSIS!$B$6)^2+(Pro_Economic_Table[[#This Row],[Weighted Cost]]-TOPSIS!$C$6)^2+(Pro_Economic_Table[[#This Row],[Weighted Co2]]-TOPSIS!$D$6)^2)^0.5</f>
        <v>3.2357385995749762E-3</v>
      </c>
      <c r="Z279">
        <f>Pro_Economic_Table[[#This Row],[S- Worst-Euclidean Distance]]/(Pro_Economic_Table[[#This Row],[S+ Best-Euclidean Distance]]+Pro_Economic_Table[[#This Row],[S- Worst-Euclidean Distance]])</f>
        <v>0.47396935935429457</v>
      </c>
      <c r="AA279">
        <v>278</v>
      </c>
    </row>
    <row r="280" spans="1:27" x14ac:dyDescent="0.3">
      <c r="A280">
        <v>526</v>
      </c>
      <c r="B280" t="s">
        <v>280</v>
      </c>
      <c r="C280" t="s">
        <v>280</v>
      </c>
      <c r="D280" t="s">
        <v>280</v>
      </c>
      <c r="E280" t="s">
        <v>152</v>
      </c>
      <c r="F280" t="s">
        <v>155</v>
      </c>
      <c r="G280" t="s">
        <v>219</v>
      </c>
      <c r="H280">
        <v>430.62945351983933</v>
      </c>
      <c r="I280">
        <v>62</v>
      </c>
      <c r="J280">
        <v>1512399.9211334528</v>
      </c>
      <c r="K280">
        <v>35077.939136363631</v>
      </c>
      <c r="L280">
        <v>272231985.80402148</v>
      </c>
      <c r="M280">
        <v>5213338.6363636358</v>
      </c>
      <c r="N280">
        <v>2268599881.7001791</v>
      </c>
      <c r="O280">
        <v>115568000</v>
      </c>
      <c r="P280">
        <v>19.161360327272728</v>
      </c>
      <c r="Q280">
        <v>22610.378820945116</v>
      </c>
      <c r="R280">
        <v>272267063.74315786</v>
      </c>
      <c r="S280">
        <v>2389.3812203365428</v>
      </c>
      <c r="T280">
        <v>22629.54018127239</v>
      </c>
      <c r="U280">
        <f>Pro_Economic_Table[[#This Row],[Total Energy(MJ)]]*AHP!$P$3/TOPSIS!$B$4</f>
        <v>8.1382796247566943E-3</v>
      </c>
      <c r="V280">
        <f>Pro_Economic_Table[[#This Row],[Total Cost(LKR Million)]]*AHP!$P$4/TOPSIS!$C$4</f>
        <v>3.1537811528953449E-2</v>
      </c>
      <c r="W280">
        <f>Pro_Economic_Table[[#This Row],[Total Carbon (Metric T)]]*AHP!$P$5/TOPSIS!$D$4</f>
        <v>3.4938668884161744E-3</v>
      </c>
      <c r="X280">
        <f>((Pro_Economic_Table[[#This Row],[Weighted Energy]]-TOPSIS!$B$5)^2+(Pro_Economic_Table[[#This Row],[Weighted Cost]]-TOPSIS!$C$5)^2+(Pro_Economic_Table[[#This Row],[Weighted Co2]]-TOPSIS!$D$5)^2)^0.5</f>
        <v>3.5933135973492949E-3</v>
      </c>
      <c r="Y280">
        <f>((Pro_Economic_Table[[#This Row],[Weighted Energy]]-TOPSIS!$B$6)^2+(Pro_Economic_Table[[#This Row],[Weighted Cost]]-TOPSIS!$C$6)^2+(Pro_Economic_Table[[#This Row],[Weighted Co2]]-TOPSIS!$D$6)^2)^0.5</f>
        <v>3.2335831946556162E-3</v>
      </c>
      <c r="Z280">
        <f>Pro_Economic_Table[[#This Row],[S- Worst-Euclidean Distance]]/(Pro_Economic_Table[[#This Row],[S+ Best-Euclidean Distance]]+Pro_Economic_Table[[#This Row],[S- Worst-Euclidean Distance]])</f>
        <v>0.47365344653262043</v>
      </c>
      <c r="AA280">
        <v>279</v>
      </c>
    </row>
    <row r="281" spans="1:27" x14ac:dyDescent="0.3">
      <c r="A281">
        <v>528</v>
      </c>
      <c r="B281" t="s">
        <v>280</v>
      </c>
      <c r="C281" t="s">
        <v>280</v>
      </c>
      <c r="D281" t="s">
        <v>280</v>
      </c>
      <c r="E281" t="s">
        <v>152</v>
      </c>
      <c r="F281" t="s">
        <v>155</v>
      </c>
      <c r="G281" t="s">
        <v>218</v>
      </c>
      <c r="H281">
        <v>430.62945351983933</v>
      </c>
      <c r="I281">
        <v>31</v>
      </c>
      <c r="J281">
        <v>1512399.9211334528</v>
      </c>
      <c r="K281">
        <v>35077.939136363631</v>
      </c>
      <c r="L281">
        <v>272231985.80402148</v>
      </c>
      <c r="M281">
        <v>5213338.6363636358</v>
      </c>
      <c r="N281">
        <v>2268599881.7001791</v>
      </c>
      <c r="O281">
        <v>116132200</v>
      </c>
      <c r="P281">
        <v>19.161360327272728</v>
      </c>
      <c r="Q281">
        <v>22610.378820945116</v>
      </c>
      <c r="R281">
        <v>272267063.74315786</v>
      </c>
      <c r="S281">
        <v>2389.9454203365426</v>
      </c>
      <c r="T281">
        <v>22629.54018127239</v>
      </c>
      <c r="U281">
        <f>Pro_Economic_Table[[#This Row],[Total Energy(MJ)]]*AHP!$P$3/TOPSIS!$B$4</f>
        <v>8.1382796247566943E-3</v>
      </c>
      <c r="V281">
        <f>Pro_Economic_Table[[#This Row],[Total Cost(LKR Million)]]*AHP!$P$4/TOPSIS!$C$4</f>
        <v>3.1545258491837889E-2</v>
      </c>
      <c r="W281">
        <f>Pro_Economic_Table[[#This Row],[Total Carbon (Metric T)]]*AHP!$P$5/TOPSIS!$D$4</f>
        <v>3.4938668884161744E-3</v>
      </c>
      <c r="X281">
        <f>((Pro_Economic_Table[[#This Row],[Weighted Energy]]-TOPSIS!$B$5)^2+(Pro_Economic_Table[[#This Row],[Weighted Cost]]-TOPSIS!$C$5)^2+(Pro_Economic_Table[[#This Row],[Weighted Co2]]-TOPSIS!$D$5)^2)^0.5</f>
        <v>3.6004946302961088E-3</v>
      </c>
      <c r="Y281">
        <f>((Pro_Economic_Table[[#This Row],[Weighted Energy]]-TOPSIS!$B$6)^2+(Pro_Economic_Table[[#This Row],[Weighted Cost]]-TOPSIS!$C$6)^2+(Pro_Economic_Table[[#This Row],[Weighted Co2]]-TOPSIS!$D$6)^2)^0.5</f>
        <v>3.2263995413203479E-3</v>
      </c>
      <c r="Z281">
        <f>Pro_Economic_Table[[#This Row],[S- Worst-Euclidean Distance]]/(Pro_Economic_Table[[#This Row],[S+ Best-Euclidean Distance]]+Pro_Economic_Table[[#This Row],[S- Worst-Euclidean Distance]])</f>
        <v>0.47260137043495548</v>
      </c>
      <c r="AA281">
        <v>280</v>
      </c>
    </row>
    <row r="282" spans="1:27" x14ac:dyDescent="0.3">
      <c r="A282">
        <v>509</v>
      </c>
      <c r="B282" t="s">
        <v>280</v>
      </c>
      <c r="C282" t="s">
        <v>280</v>
      </c>
      <c r="D282" t="s">
        <v>151</v>
      </c>
      <c r="E282" t="s">
        <v>152</v>
      </c>
      <c r="F282" t="s">
        <v>155</v>
      </c>
      <c r="G282" t="s">
        <v>220</v>
      </c>
      <c r="H282">
        <v>430.16499118142934</v>
      </c>
      <c r="I282">
        <v>31</v>
      </c>
      <c r="J282">
        <v>1511950.3215898722</v>
      </c>
      <c r="K282">
        <v>35077.939136363631</v>
      </c>
      <c r="L282">
        <v>272151057.886177</v>
      </c>
      <c r="M282">
        <v>5208733.5613636356</v>
      </c>
      <c r="N282">
        <v>2267925482.3848085</v>
      </c>
      <c r="O282">
        <v>120900000</v>
      </c>
      <c r="P282">
        <v>19.170570477272726</v>
      </c>
      <c r="Q282">
        <v>22603.65730776859</v>
      </c>
      <c r="R282">
        <v>272186135.82531339</v>
      </c>
      <c r="S282">
        <v>2394.034215946172</v>
      </c>
      <c r="T282">
        <v>22622.827878245862</v>
      </c>
      <c r="U282">
        <f>Pro_Economic_Table[[#This Row],[Total Energy(MJ)]]*AHP!$P$3/TOPSIS!$B$4</f>
        <v>8.1358606247652412E-3</v>
      </c>
      <c r="V282">
        <f>Pro_Economic_Table[[#This Row],[Total Cost(LKR Million)]]*AHP!$P$4/TOPSIS!$C$4</f>
        <v>3.1599227136196256E-2</v>
      </c>
      <c r="W282">
        <f>Pro_Economic_Table[[#This Row],[Total Carbon (Metric T)]]*AHP!$P$5/TOPSIS!$D$4</f>
        <v>3.4928305486098179E-3</v>
      </c>
      <c r="X282">
        <f>((Pro_Economic_Table[[#This Row],[Weighted Energy]]-TOPSIS!$B$5)^2+(Pro_Economic_Table[[#This Row],[Weighted Cost]]-TOPSIS!$C$5)^2+(Pro_Economic_Table[[#This Row],[Weighted Co2]]-TOPSIS!$D$5)^2)^0.5</f>
        <v>3.6518824082545985E-3</v>
      </c>
      <c r="Y282">
        <f>((Pro_Economic_Table[[#This Row],[Weighted Energy]]-TOPSIS!$B$6)^2+(Pro_Economic_Table[[#This Row],[Weighted Cost]]-TOPSIS!$C$6)^2+(Pro_Economic_Table[[#This Row],[Weighted Co2]]-TOPSIS!$D$6)^2)^0.5</f>
        <v>3.175082154291613E-3</v>
      </c>
      <c r="Z282">
        <f>Pro_Economic_Table[[#This Row],[S- Worst-Euclidean Distance]]/(Pro_Economic_Table[[#This Row],[S+ Best-Euclidean Distance]]+Pro_Economic_Table[[#This Row],[S- Worst-Euclidean Distance]])</f>
        <v>0.46507963022257465</v>
      </c>
      <c r="AA282">
        <v>281</v>
      </c>
    </row>
    <row r="283" spans="1:27" x14ac:dyDescent="0.3">
      <c r="A283">
        <v>527</v>
      </c>
      <c r="B283" t="s">
        <v>280</v>
      </c>
      <c r="C283" t="s">
        <v>280</v>
      </c>
      <c r="D283" t="s">
        <v>280</v>
      </c>
      <c r="E283" t="s">
        <v>152</v>
      </c>
      <c r="F283" t="s">
        <v>155</v>
      </c>
      <c r="G283" t="s">
        <v>220</v>
      </c>
      <c r="H283">
        <v>430.62945351983933</v>
      </c>
      <c r="I283">
        <v>31</v>
      </c>
      <c r="J283">
        <v>1512399.9211334528</v>
      </c>
      <c r="K283">
        <v>35077.939136363631</v>
      </c>
      <c r="L283">
        <v>272231985.80402148</v>
      </c>
      <c r="M283">
        <v>5213338.6363636358</v>
      </c>
      <c r="N283">
        <v>2268599881.7001791</v>
      </c>
      <c r="O283">
        <v>120900000</v>
      </c>
      <c r="P283">
        <v>19.161360327272728</v>
      </c>
      <c r="Q283">
        <v>22610.378820945116</v>
      </c>
      <c r="R283">
        <v>272267063.74315786</v>
      </c>
      <c r="S283">
        <v>2394.7132203365427</v>
      </c>
      <c r="T283">
        <v>22629.54018127239</v>
      </c>
      <c r="U283">
        <f>Pro_Economic_Table[[#This Row],[Total Energy(MJ)]]*AHP!$P$3/TOPSIS!$B$4</f>
        <v>8.1382796247566943E-3</v>
      </c>
      <c r="V283">
        <f>Pro_Economic_Table[[#This Row],[Total Cost(LKR Million)]]*AHP!$P$4/TOPSIS!$C$4</f>
        <v>3.1608189419949299E-2</v>
      </c>
      <c r="W283">
        <f>Pro_Economic_Table[[#This Row],[Total Carbon (Metric T)]]*AHP!$P$5/TOPSIS!$D$4</f>
        <v>3.4938668884161744E-3</v>
      </c>
      <c r="X283">
        <f>((Pro_Economic_Table[[#This Row],[Weighted Energy]]-TOPSIS!$B$5)^2+(Pro_Economic_Table[[#This Row],[Weighted Cost]]-TOPSIS!$C$5)^2+(Pro_Economic_Table[[#This Row],[Weighted Co2]]-TOPSIS!$D$5)^2)^0.5</f>
        <v>3.6612207311580189E-3</v>
      </c>
      <c r="Y283">
        <f>((Pro_Economic_Table[[#This Row],[Weighted Energy]]-TOPSIS!$B$6)^2+(Pro_Economic_Table[[#This Row],[Weighted Cost]]-TOPSIS!$C$6)^2+(Pro_Economic_Table[[#This Row],[Weighted Co2]]-TOPSIS!$D$6)^2)^0.5</f>
        <v>3.1657423160489397E-3</v>
      </c>
      <c r="Z283">
        <f>Pro_Economic_Table[[#This Row],[S- Worst-Euclidean Distance]]/(Pro_Economic_Table[[#This Row],[S+ Best-Euclidean Distance]]+Pro_Economic_Table[[#This Row],[S- Worst-Euclidean Distance]])</f>
        <v>0.46371165248127499</v>
      </c>
      <c r="AA283">
        <v>282</v>
      </c>
    </row>
    <row r="284" spans="1:27" x14ac:dyDescent="0.3">
      <c r="A284">
        <v>298</v>
      </c>
      <c r="B284" t="s">
        <v>141</v>
      </c>
      <c r="C284" t="s">
        <v>280</v>
      </c>
      <c r="D284" t="s">
        <v>151</v>
      </c>
      <c r="E284" t="s">
        <v>280</v>
      </c>
      <c r="F284" t="s">
        <v>154</v>
      </c>
      <c r="G284" t="s">
        <v>219</v>
      </c>
      <c r="H284">
        <v>447.79795382234533</v>
      </c>
      <c r="I284">
        <v>64</v>
      </c>
      <c r="J284">
        <v>1516460.4189274979</v>
      </c>
      <c r="K284">
        <v>50621.853000000003</v>
      </c>
      <c r="L284">
        <v>272962875.40694964</v>
      </c>
      <c r="M284">
        <v>6211584.9477272723</v>
      </c>
      <c r="N284">
        <v>2274690628.3912468</v>
      </c>
      <c r="O284">
        <v>119296000</v>
      </c>
      <c r="P284">
        <v>25.63069325</v>
      </c>
      <c r="Q284">
        <v>22671.083262966094</v>
      </c>
      <c r="R284">
        <v>273013497.25994962</v>
      </c>
      <c r="S284">
        <v>2400.1982133389738</v>
      </c>
      <c r="T284">
        <v>22696.713956216096</v>
      </c>
      <c r="U284">
        <f>Pro_Economic_Table[[#This Row],[Total Energy(MJ)]]*AHP!$P$3/TOPSIS!$B$4</f>
        <v>8.1605911177350457E-3</v>
      </c>
      <c r="V284">
        <f>Pro_Economic_Table[[#This Row],[Total Cost(LKR Million)]]*AHP!$P$4/TOPSIS!$C$4</f>
        <v>3.1680586689198757E-2</v>
      </c>
      <c r="W284">
        <f>Pro_Economic_Table[[#This Row],[Total Carbon (Metric T)]]*AHP!$P$5/TOPSIS!$D$4</f>
        <v>3.5042381211573487E-3</v>
      </c>
      <c r="X284">
        <f>((Pro_Economic_Table[[#This Row],[Weighted Energy]]-TOPSIS!$B$5)^2+(Pro_Economic_Table[[#This Row],[Weighted Cost]]-TOPSIS!$C$5)^2+(Pro_Economic_Table[[#This Row],[Weighted Co2]]-TOPSIS!$D$5)^2)^0.5</f>
        <v>3.7375265898867038E-3</v>
      </c>
      <c r="Y284">
        <f>((Pro_Economic_Table[[#This Row],[Weighted Energy]]-TOPSIS!$B$6)^2+(Pro_Economic_Table[[#This Row],[Weighted Cost]]-TOPSIS!$C$6)^2+(Pro_Economic_Table[[#This Row],[Weighted Co2]]-TOPSIS!$D$6)^2)^0.5</f>
        <v>3.0894011011938136E-3</v>
      </c>
      <c r="Z284">
        <f>Pro_Economic_Table[[#This Row],[S- Worst-Euclidean Distance]]/(Pro_Economic_Table[[#This Row],[S+ Best-Euclidean Distance]]+Pro_Economic_Table[[#This Row],[S- Worst-Euclidean Distance]])</f>
        <v>0.45253168643197467</v>
      </c>
      <c r="AA284">
        <v>283</v>
      </c>
    </row>
    <row r="285" spans="1:27" x14ac:dyDescent="0.3">
      <c r="A285">
        <v>300</v>
      </c>
      <c r="B285" t="s">
        <v>141</v>
      </c>
      <c r="C285" t="s">
        <v>280</v>
      </c>
      <c r="D285" t="s">
        <v>151</v>
      </c>
      <c r="E285" t="s">
        <v>280</v>
      </c>
      <c r="F285" t="s">
        <v>154</v>
      </c>
      <c r="G285" t="s">
        <v>218</v>
      </c>
      <c r="H285">
        <v>447.79795382234533</v>
      </c>
      <c r="I285">
        <v>32</v>
      </c>
      <c r="J285">
        <v>1516460.4189274979</v>
      </c>
      <c r="K285">
        <v>50621.853000000003</v>
      </c>
      <c r="L285">
        <v>272962875.40694964</v>
      </c>
      <c r="M285">
        <v>6211584.9477272723</v>
      </c>
      <c r="N285">
        <v>2274690628.3912468</v>
      </c>
      <c r="O285">
        <v>119878400</v>
      </c>
      <c r="P285">
        <v>25.63069325</v>
      </c>
      <c r="Q285">
        <v>22671.083262966094</v>
      </c>
      <c r="R285">
        <v>273013497.25994962</v>
      </c>
      <c r="S285">
        <v>2400.780613338974</v>
      </c>
      <c r="T285">
        <v>22696.713956216096</v>
      </c>
      <c r="U285">
        <f>Pro_Economic_Table[[#This Row],[Total Energy(MJ)]]*AHP!$P$3/TOPSIS!$B$4</f>
        <v>8.1605911177350457E-3</v>
      </c>
      <c r="V285">
        <f>Pro_Economic_Table[[#This Row],[Total Cost(LKR Million)]]*AHP!$P$4/TOPSIS!$C$4</f>
        <v>3.1688273876692374E-2</v>
      </c>
      <c r="W285">
        <f>Pro_Economic_Table[[#This Row],[Total Carbon (Metric T)]]*AHP!$P$5/TOPSIS!$D$4</f>
        <v>3.5042381211573487E-3</v>
      </c>
      <c r="X285">
        <f>((Pro_Economic_Table[[#This Row],[Weighted Energy]]-TOPSIS!$B$5)^2+(Pro_Economic_Table[[#This Row],[Weighted Cost]]-TOPSIS!$C$5)^2+(Pro_Economic_Table[[#This Row],[Weighted Co2]]-TOPSIS!$D$5)^2)^0.5</f>
        <v>3.7449469059017085E-3</v>
      </c>
      <c r="Y285">
        <f>((Pro_Economic_Table[[#This Row],[Weighted Energy]]-TOPSIS!$B$6)^2+(Pro_Economic_Table[[#This Row],[Weighted Cost]]-TOPSIS!$C$6)^2+(Pro_Economic_Table[[#This Row],[Weighted Co2]]-TOPSIS!$D$6)^2)^0.5</f>
        <v>3.0819949442483499E-3</v>
      </c>
      <c r="Z285">
        <f>Pro_Economic_Table[[#This Row],[S- Worst-Euclidean Distance]]/(Pro_Economic_Table[[#This Row],[S+ Best-Euclidean Distance]]+Pro_Economic_Table[[#This Row],[S- Worst-Euclidean Distance]])</f>
        <v>0.45144590534055984</v>
      </c>
      <c r="AA285">
        <v>284</v>
      </c>
    </row>
    <row r="286" spans="1:27" x14ac:dyDescent="0.3">
      <c r="A286">
        <v>316</v>
      </c>
      <c r="B286" t="s">
        <v>141</v>
      </c>
      <c r="C286" t="s">
        <v>280</v>
      </c>
      <c r="D286" t="s">
        <v>280</v>
      </c>
      <c r="E286" t="s">
        <v>280</v>
      </c>
      <c r="F286" t="s">
        <v>154</v>
      </c>
      <c r="G286" t="s">
        <v>219</v>
      </c>
      <c r="H286">
        <v>448.26241616075532</v>
      </c>
      <c r="I286">
        <v>64</v>
      </c>
      <c r="J286">
        <v>1516910.0184710789</v>
      </c>
      <c r="K286">
        <v>50621.853000000003</v>
      </c>
      <c r="L286">
        <v>273043803.32479423</v>
      </c>
      <c r="M286">
        <v>6216190.0227272725</v>
      </c>
      <c r="N286">
        <v>2275365027.7066183</v>
      </c>
      <c r="O286">
        <v>119296000</v>
      </c>
      <c r="P286">
        <v>25.621483100000003</v>
      </c>
      <c r="Q286">
        <v>22677.804776142628</v>
      </c>
      <c r="R286">
        <v>273094425.17779422</v>
      </c>
      <c r="S286">
        <v>2400.8772177293458</v>
      </c>
      <c r="T286">
        <v>22703.426259242628</v>
      </c>
      <c r="U286">
        <f>Pro_Economic_Table[[#This Row],[Total Energy(MJ)]]*AHP!$P$3/TOPSIS!$B$4</f>
        <v>8.1630101177265022E-3</v>
      </c>
      <c r="V286">
        <f>Pro_Economic_Table[[#This Row],[Total Cost(LKR Million)]]*AHP!$P$4/TOPSIS!$C$4</f>
        <v>3.1689548972951814E-2</v>
      </c>
      <c r="W286">
        <f>Pro_Economic_Table[[#This Row],[Total Carbon (Metric T)]]*AHP!$P$5/TOPSIS!$D$4</f>
        <v>3.5052744609637061E-3</v>
      </c>
      <c r="X286">
        <f>((Pro_Economic_Table[[#This Row],[Weighted Energy]]-TOPSIS!$B$5)^2+(Pro_Economic_Table[[#This Row],[Weighted Cost]]-TOPSIS!$C$5)^2+(Pro_Economic_Table[[#This Row],[Weighted Co2]]-TOPSIS!$D$5)^2)^0.5</f>
        <v>3.7468651902383366E-3</v>
      </c>
      <c r="Y286">
        <f>((Pro_Economic_Table[[#This Row],[Weighted Energy]]-TOPSIS!$B$6)^2+(Pro_Economic_Table[[#This Row],[Weighted Cost]]-TOPSIS!$C$6)^2+(Pro_Economic_Table[[#This Row],[Weighted Co2]]-TOPSIS!$D$6)^2)^0.5</f>
        <v>3.0800614465213141E-3</v>
      </c>
      <c r="Z286">
        <f>Pro_Economic_Table[[#This Row],[S- Worst-Euclidean Distance]]/(Pro_Economic_Table[[#This Row],[S+ Best-Euclidean Distance]]+Pro_Economic_Table[[#This Row],[S- Worst-Euclidean Distance]])</f>
        <v>0.45116369493949066</v>
      </c>
      <c r="AA286">
        <v>285</v>
      </c>
    </row>
    <row r="287" spans="1:27" x14ac:dyDescent="0.3">
      <c r="A287">
        <v>318</v>
      </c>
      <c r="B287" t="s">
        <v>141</v>
      </c>
      <c r="C287" t="s">
        <v>280</v>
      </c>
      <c r="D287" t="s">
        <v>280</v>
      </c>
      <c r="E287" t="s">
        <v>280</v>
      </c>
      <c r="F287" t="s">
        <v>154</v>
      </c>
      <c r="G287" t="s">
        <v>218</v>
      </c>
      <c r="H287">
        <v>448.26241616075532</v>
      </c>
      <c r="I287">
        <v>32</v>
      </c>
      <c r="J287">
        <v>1516910.0184710789</v>
      </c>
      <c r="K287">
        <v>50621.853000000003</v>
      </c>
      <c r="L287">
        <v>273043803.32479423</v>
      </c>
      <c r="M287">
        <v>6216190.0227272725</v>
      </c>
      <c r="N287">
        <v>2275365027.7066183</v>
      </c>
      <c r="O287">
        <v>119878400</v>
      </c>
      <c r="P287">
        <v>25.621483100000003</v>
      </c>
      <c r="Q287">
        <v>22677.804776142628</v>
      </c>
      <c r="R287">
        <v>273094425.17779422</v>
      </c>
      <c r="S287">
        <v>2401.4596177293456</v>
      </c>
      <c r="T287">
        <v>22703.426259242628</v>
      </c>
      <c r="U287">
        <f>Pro_Economic_Table[[#This Row],[Total Energy(MJ)]]*AHP!$P$3/TOPSIS!$B$4</f>
        <v>8.1630101177265022E-3</v>
      </c>
      <c r="V287">
        <f>Pro_Economic_Table[[#This Row],[Total Cost(LKR Million)]]*AHP!$P$4/TOPSIS!$C$4</f>
        <v>3.1697236160445431E-2</v>
      </c>
      <c r="W287">
        <f>Pro_Economic_Table[[#This Row],[Total Carbon (Metric T)]]*AHP!$P$5/TOPSIS!$D$4</f>
        <v>3.5052744609637061E-3</v>
      </c>
      <c r="X287">
        <f>((Pro_Economic_Table[[#This Row],[Weighted Energy]]-TOPSIS!$B$5)^2+(Pro_Economic_Table[[#This Row],[Weighted Cost]]-TOPSIS!$C$5)^2+(Pro_Economic_Table[[#This Row],[Weighted Co2]]-TOPSIS!$D$5)^2)^0.5</f>
        <v>3.7542853995459076E-3</v>
      </c>
      <c r="Y287">
        <f>((Pro_Economic_Table[[#This Row],[Weighted Energy]]-TOPSIS!$B$6)^2+(Pro_Economic_Table[[#This Row],[Weighted Cost]]-TOPSIS!$C$6)^2+(Pro_Economic_Table[[#This Row],[Weighted Co2]]-TOPSIS!$D$6)^2)^0.5</f>
        <v>3.0726551996885319E-3</v>
      </c>
      <c r="Z287">
        <f>Pro_Economic_Table[[#This Row],[S- Worst-Euclidean Distance]]/(Pro_Economic_Table[[#This Row],[S+ Best-Euclidean Distance]]+Pro_Economic_Table[[#This Row],[S- Worst-Euclidean Distance]])</f>
        <v>0.45007791631189725</v>
      </c>
      <c r="AA287">
        <v>286</v>
      </c>
    </row>
    <row r="288" spans="1:27" x14ac:dyDescent="0.3">
      <c r="A288">
        <v>299</v>
      </c>
      <c r="B288" t="s">
        <v>141</v>
      </c>
      <c r="C288" t="s">
        <v>280</v>
      </c>
      <c r="D288" t="s">
        <v>151</v>
      </c>
      <c r="E288" t="s">
        <v>280</v>
      </c>
      <c r="F288" t="s">
        <v>154</v>
      </c>
      <c r="G288" t="s">
        <v>220</v>
      </c>
      <c r="H288">
        <v>447.79795382234533</v>
      </c>
      <c r="I288">
        <v>32</v>
      </c>
      <c r="J288">
        <v>1516460.4189274979</v>
      </c>
      <c r="K288">
        <v>50621.853000000003</v>
      </c>
      <c r="L288">
        <v>272962875.40694964</v>
      </c>
      <c r="M288">
        <v>6211584.9477272723</v>
      </c>
      <c r="N288">
        <v>2274690628.3912468</v>
      </c>
      <c r="O288">
        <v>124800000</v>
      </c>
      <c r="P288">
        <v>25.63069325</v>
      </c>
      <c r="Q288">
        <v>22671.083262966094</v>
      </c>
      <c r="R288">
        <v>273013497.25994962</v>
      </c>
      <c r="S288">
        <v>2405.7022133389742</v>
      </c>
      <c r="T288">
        <v>22696.713956216096</v>
      </c>
      <c r="U288">
        <f>Pro_Economic_Table[[#This Row],[Total Energy(MJ)]]*AHP!$P$3/TOPSIS!$B$4</f>
        <v>8.1605911177350457E-3</v>
      </c>
      <c r="V288">
        <f>Pro_Economic_Table[[#This Row],[Total Cost(LKR Million)]]*AHP!$P$4/TOPSIS!$C$4</f>
        <v>3.1753234834742863E-2</v>
      </c>
      <c r="W288">
        <f>Pro_Economic_Table[[#This Row],[Total Carbon (Metric T)]]*AHP!$P$5/TOPSIS!$D$4</f>
        <v>3.5042381211573487E-3</v>
      </c>
      <c r="X288">
        <f>((Pro_Economic_Table[[#This Row],[Weighted Energy]]-TOPSIS!$B$5)^2+(Pro_Economic_Table[[#This Row],[Weighted Cost]]-TOPSIS!$C$5)^2+(Pro_Economic_Table[[#This Row],[Weighted Co2]]-TOPSIS!$D$5)^2)^0.5</f>
        <v>3.8076949345093405E-3</v>
      </c>
      <c r="Y288">
        <f>((Pro_Economic_Table[[#This Row],[Weighted Energy]]-TOPSIS!$B$6)^2+(Pro_Economic_Table[[#This Row],[Weighted Cost]]-TOPSIS!$C$6)^2+(Pro_Economic_Table[[#This Row],[Weighted Co2]]-TOPSIS!$D$6)^2)^0.5</f>
        <v>3.0194649438602347E-3</v>
      </c>
      <c r="Z288">
        <f>Pro_Economic_Table[[#This Row],[S- Worst-Euclidean Distance]]/(Pro_Economic_Table[[#This Row],[S+ Best-Euclidean Distance]]+Pro_Economic_Table[[#This Row],[S- Worst-Euclidean Distance]])</f>
        <v>0.44227248191840013</v>
      </c>
      <c r="AA288">
        <v>287</v>
      </c>
    </row>
    <row r="289" spans="1:27" x14ac:dyDescent="0.3">
      <c r="A289">
        <v>505</v>
      </c>
      <c r="B289" t="s">
        <v>280</v>
      </c>
      <c r="C289" t="s">
        <v>280</v>
      </c>
      <c r="D289" t="s">
        <v>151</v>
      </c>
      <c r="E289" t="s">
        <v>152</v>
      </c>
      <c r="F289" t="s">
        <v>154</v>
      </c>
      <c r="G289" t="s">
        <v>219</v>
      </c>
      <c r="H289">
        <v>435.29366884605076</v>
      </c>
      <c r="I289">
        <v>62</v>
      </c>
      <c r="J289">
        <v>1522931.3659859037</v>
      </c>
      <c r="K289">
        <v>34259.159363636361</v>
      </c>
      <c r="L289">
        <v>274127645.87746269</v>
      </c>
      <c r="M289">
        <v>5181440.9022727264</v>
      </c>
      <c r="N289">
        <v>2284397048.9788556</v>
      </c>
      <c r="O289">
        <v>115568000</v>
      </c>
      <c r="P289">
        <v>19.443497068181816</v>
      </c>
      <c r="Q289">
        <v>22767.82392148926</v>
      </c>
      <c r="R289">
        <v>274161905.03682631</v>
      </c>
      <c r="S289">
        <v>2405.1464898811282</v>
      </c>
      <c r="T289">
        <v>22787.267418557443</v>
      </c>
      <c r="U289">
        <f>Pro_Economic_Table[[#This Row],[Total Energy(MJ)]]*AHP!$P$3/TOPSIS!$B$4</f>
        <v>8.1949179418575706E-3</v>
      </c>
      <c r="V289">
        <f>Pro_Economic_Table[[#This Row],[Total Cost(LKR Million)]]*AHP!$P$4/TOPSIS!$C$4</f>
        <v>3.1745899755046672E-2</v>
      </c>
      <c r="W289">
        <f>Pro_Economic_Table[[#This Row],[Total Carbon (Metric T)]]*AHP!$P$5/TOPSIS!$D$4</f>
        <v>3.5182190390713464E-3</v>
      </c>
      <c r="X289">
        <f>((Pro_Economic_Table[[#This Row],[Weighted Energy]]-TOPSIS!$B$5)^2+(Pro_Economic_Table[[#This Row],[Weighted Cost]]-TOPSIS!$C$5)^2+(Pro_Economic_Table[[#This Row],[Weighted Co2]]-TOPSIS!$D$5)^2)^0.5</f>
        <v>3.8103029175805547E-3</v>
      </c>
      <c r="Y289">
        <f>((Pro_Economic_Table[[#This Row],[Weighted Energy]]-TOPSIS!$B$6)^2+(Pro_Economic_Table[[#This Row],[Weighted Cost]]-TOPSIS!$C$6)^2+(Pro_Economic_Table[[#This Row],[Weighted Co2]]-TOPSIS!$D$6)^2)^0.5</f>
        <v>3.0166084853432973E-3</v>
      </c>
      <c r="Z289">
        <f>Pro_Economic_Table[[#This Row],[S- Worst-Euclidean Distance]]/(Pro_Economic_Table[[#This Row],[S+ Best-Euclidean Distance]]+Pro_Economic_Table[[#This Row],[S- Worst-Euclidean Distance]])</f>
        <v>0.44187016753305663</v>
      </c>
      <c r="AA289">
        <v>288</v>
      </c>
    </row>
    <row r="290" spans="1:27" x14ac:dyDescent="0.3">
      <c r="A290">
        <v>317</v>
      </c>
      <c r="B290" t="s">
        <v>141</v>
      </c>
      <c r="C290" t="s">
        <v>280</v>
      </c>
      <c r="D290" t="s">
        <v>280</v>
      </c>
      <c r="E290" t="s">
        <v>280</v>
      </c>
      <c r="F290" t="s">
        <v>154</v>
      </c>
      <c r="G290" t="s">
        <v>220</v>
      </c>
      <c r="H290">
        <v>448.26241616075532</v>
      </c>
      <c r="I290">
        <v>32</v>
      </c>
      <c r="J290">
        <v>1516910.0184710789</v>
      </c>
      <c r="K290">
        <v>50621.853000000003</v>
      </c>
      <c r="L290">
        <v>273043803.32479423</v>
      </c>
      <c r="M290">
        <v>6216190.0227272725</v>
      </c>
      <c r="N290">
        <v>2275365027.7066183</v>
      </c>
      <c r="O290">
        <v>124800000</v>
      </c>
      <c r="P290">
        <v>25.621483100000003</v>
      </c>
      <c r="Q290">
        <v>22677.804776142628</v>
      </c>
      <c r="R290">
        <v>273094425.17779422</v>
      </c>
      <c r="S290">
        <v>2406.3812177293457</v>
      </c>
      <c r="T290">
        <v>22703.426259242628</v>
      </c>
      <c r="U290">
        <f>Pro_Economic_Table[[#This Row],[Total Energy(MJ)]]*AHP!$P$3/TOPSIS!$B$4</f>
        <v>8.1630101177265022E-3</v>
      </c>
      <c r="V290">
        <f>Pro_Economic_Table[[#This Row],[Total Cost(LKR Million)]]*AHP!$P$4/TOPSIS!$C$4</f>
        <v>3.176219711849592E-2</v>
      </c>
      <c r="W290">
        <f>Pro_Economic_Table[[#This Row],[Total Carbon (Metric T)]]*AHP!$P$5/TOPSIS!$D$4</f>
        <v>3.5052744609637061E-3</v>
      </c>
      <c r="X290">
        <f>((Pro_Economic_Table[[#This Row],[Weighted Energy]]-TOPSIS!$B$5)^2+(Pro_Economic_Table[[#This Row],[Weighted Cost]]-TOPSIS!$C$5)^2+(Pro_Economic_Table[[#This Row],[Weighted Co2]]-TOPSIS!$D$5)^2)^0.5</f>
        <v>3.8170324395512701E-3</v>
      </c>
      <c r="Y290">
        <f>((Pro_Economic_Table[[#This Row],[Weighted Energy]]-TOPSIS!$B$6)^2+(Pro_Economic_Table[[#This Row],[Weighted Cost]]-TOPSIS!$C$6)^2+(Pro_Economic_Table[[#This Row],[Weighted Co2]]-TOPSIS!$D$6)^2)^0.5</f>
        <v>3.0101245961055021E-3</v>
      </c>
      <c r="Z290">
        <f>Pro_Economic_Table[[#This Row],[S- Worst-Euclidean Distance]]/(Pro_Economic_Table[[#This Row],[S+ Best-Euclidean Distance]]+Pro_Economic_Table[[#This Row],[S- Worst-Euclidean Distance]])</f>
        <v>0.44090454934378526</v>
      </c>
      <c r="AA290">
        <v>289</v>
      </c>
    </row>
    <row r="291" spans="1:27" x14ac:dyDescent="0.3">
      <c r="A291">
        <v>507</v>
      </c>
      <c r="B291" t="s">
        <v>280</v>
      </c>
      <c r="C291" t="s">
        <v>280</v>
      </c>
      <c r="D291" t="s">
        <v>151</v>
      </c>
      <c r="E291" t="s">
        <v>152</v>
      </c>
      <c r="F291" t="s">
        <v>154</v>
      </c>
      <c r="G291" t="s">
        <v>218</v>
      </c>
      <c r="H291">
        <v>435.29366884605076</v>
      </c>
      <c r="I291">
        <v>31</v>
      </c>
      <c r="J291">
        <v>1522931.3659859037</v>
      </c>
      <c r="K291">
        <v>34259.159363636361</v>
      </c>
      <c r="L291">
        <v>274127645.87746269</v>
      </c>
      <c r="M291">
        <v>5181440.9022727264</v>
      </c>
      <c r="N291">
        <v>2284397048.9788556</v>
      </c>
      <c r="O291">
        <v>116132200</v>
      </c>
      <c r="P291">
        <v>19.443497068181816</v>
      </c>
      <c r="Q291">
        <v>22767.82392148926</v>
      </c>
      <c r="R291">
        <v>274161905.03682631</v>
      </c>
      <c r="S291">
        <v>2405.7106898811285</v>
      </c>
      <c r="T291">
        <v>22787.267418557443</v>
      </c>
      <c r="U291">
        <f>Pro_Economic_Table[[#This Row],[Total Energy(MJ)]]*AHP!$P$3/TOPSIS!$B$4</f>
        <v>8.1949179418575706E-3</v>
      </c>
      <c r="V291">
        <f>Pro_Economic_Table[[#This Row],[Total Cost(LKR Million)]]*AHP!$P$4/TOPSIS!$C$4</f>
        <v>3.1753346717931119E-2</v>
      </c>
      <c r="W291">
        <f>Pro_Economic_Table[[#This Row],[Total Carbon (Metric T)]]*AHP!$P$5/TOPSIS!$D$4</f>
        <v>3.5182190390713464E-3</v>
      </c>
      <c r="X291">
        <f>((Pro_Economic_Table[[#This Row],[Weighted Energy]]-TOPSIS!$B$5)^2+(Pro_Economic_Table[[#This Row],[Weighted Cost]]-TOPSIS!$C$5)^2+(Pro_Economic_Table[[#This Row],[Weighted Co2]]-TOPSIS!$D$5)^2)^0.5</f>
        <v>3.8174817024069067E-3</v>
      </c>
      <c r="Y291">
        <f>((Pro_Economic_Table[[#This Row],[Weighted Energy]]-TOPSIS!$B$6)^2+(Pro_Economic_Table[[#This Row],[Weighted Cost]]-TOPSIS!$C$6)^2+(Pro_Economic_Table[[#This Row],[Weighted Co2]]-TOPSIS!$D$6)^2)^0.5</f>
        <v>3.0094218261837078E-3</v>
      </c>
      <c r="Z291">
        <f>Pro_Economic_Table[[#This Row],[S- Worst-Euclidean Distance]]/(Pro_Economic_Table[[#This Row],[S+ Best-Euclidean Distance]]+Pro_Economic_Table[[#This Row],[S- Worst-Euclidean Distance]])</f>
        <v>0.44081798044757053</v>
      </c>
      <c r="AA291">
        <v>290</v>
      </c>
    </row>
    <row r="292" spans="1:27" x14ac:dyDescent="0.3">
      <c r="A292">
        <v>523</v>
      </c>
      <c r="B292" t="s">
        <v>280</v>
      </c>
      <c r="C292" t="s">
        <v>280</v>
      </c>
      <c r="D292" t="s">
        <v>280</v>
      </c>
      <c r="E292" t="s">
        <v>152</v>
      </c>
      <c r="F292" t="s">
        <v>154</v>
      </c>
      <c r="G292" t="s">
        <v>219</v>
      </c>
      <c r="H292">
        <v>435.75813118446069</v>
      </c>
      <c r="I292">
        <v>62</v>
      </c>
      <c r="J292">
        <v>1523380.9655294844</v>
      </c>
      <c r="K292">
        <v>34259.159363636361</v>
      </c>
      <c r="L292">
        <v>274208573.79530722</v>
      </c>
      <c r="M292">
        <v>5186045.9772727266</v>
      </c>
      <c r="N292">
        <v>2285071448.2942266</v>
      </c>
      <c r="O292">
        <v>115568000</v>
      </c>
      <c r="P292">
        <v>19.434286918181815</v>
      </c>
      <c r="Q292">
        <v>22774.545434665793</v>
      </c>
      <c r="R292">
        <v>274242832.95467085</v>
      </c>
      <c r="S292">
        <v>2405.8254942714993</v>
      </c>
      <c r="T292">
        <v>22793.979721583975</v>
      </c>
      <c r="U292">
        <f>Pro_Economic_Table[[#This Row],[Total Energy(MJ)]]*AHP!$P$3/TOPSIS!$B$4</f>
        <v>8.1973369418490254E-3</v>
      </c>
      <c r="V292">
        <f>Pro_Economic_Table[[#This Row],[Total Cost(LKR Million)]]*AHP!$P$4/TOPSIS!$C$4</f>
        <v>3.1754862038799715E-2</v>
      </c>
      <c r="W292">
        <f>Pro_Economic_Table[[#This Row],[Total Carbon (Metric T)]]*AHP!$P$5/TOPSIS!$D$4</f>
        <v>3.5192553788777033E-3</v>
      </c>
      <c r="X292">
        <f>((Pro_Economic_Table[[#This Row],[Weighted Energy]]-TOPSIS!$B$5)^2+(Pro_Economic_Table[[#This Row],[Weighted Cost]]-TOPSIS!$C$5)^2+(Pro_Economic_Table[[#This Row],[Weighted Co2]]-TOPSIS!$D$5)^2)^0.5</f>
        <v>3.8196423689958571E-3</v>
      </c>
      <c r="Y292">
        <f>((Pro_Economic_Table[[#This Row],[Weighted Energy]]-TOPSIS!$B$6)^2+(Pro_Economic_Table[[#This Row],[Weighted Cost]]-TOPSIS!$C$6)^2+(Pro_Economic_Table[[#This Row],[Weighted Co2]]-TOPSIS!$D$6)^2)^0.5</f>
        <v>3.0072698355369703E-3</v>
      </c>
      <c r="Z292">
        <f>Pro_Economic_Table[[#This Row],[S- Worst-Euclidean Distance]]/(Pro_Economic_Table[[#This Row],[S+ Best-Euclidean Distance]]+Pro_Economic_Table[[#This Row],[S- Worst-Euclidean Distance]])</f>
        <v>0.4405021985693986</v>
      </c>
      <c r="AA292">
        <v>291</v>
      </c>
    </row>
    <row r="293" spans="1:27" x14ac:dyDescent="0.3">
      <c r="A293">
        <v>525</v>
      </c>
      <c r="B293" t="s">
        <v>280</v>
      </c>
      <c r="C293" t="s">
        <v>280</v>
      </c>
      <c r="D293" t="s">
        <v>280</v>
      </c>
      <c r="E293" t="s">
        <v>152</v>
      </c>
      <c r="F293" t="s">
        <v>154</v>
      </c>
      <c r="G293" t="s">
        <v>218</v>
      </c>
      <c r="H293">
        <v>435.75813118446069</v>
      </c>
      <c r="I293">
        <v>31</v>
      </c>
      <c r="J293">
        <v>1523380.9655294844</v>
      </c>
      <c r="K293">
        <v>34259.159363636361</v>
      </c>
      <c r="L293">
        <v>274208573.79530722</v>
      </c>
      <c r="M293">
        <v>5186045.9772727266</v>
      </c>
      <c r="N293">
        <v>2285071448.2942266</v>
      </c>
      <c r="O293">
        <v>116132200</v>
      </c>
      <c r="P293">
        <v>19.434286918181815</v>
      </c>
      <c r="Q293">
        <v>22774.545434665793</v>
      </c>
      <c r="R293">
        <v>274242832.95467085</v>
      </c>
      <c r="S293">
        <v>2406.3896942714991</v>
      </c>
      <c r="T293">
        <v>22793.979721583975</v>
      </c>
      <c r="U293">
        <f>Pro_Economic_Table[[#This Row],[Total Energy(MJ)]]*AHP!$P$3/TOPSIS!$B$4</f>
        <v>8.1973369418490254E-3</v>
      </c>
      <c r="V293">
        <f>Pro_Economic_Table[[#This Row],[Total Cost(LKR Million)]]*AHP!$P$4/TOPSIS!$C$4</f>
        <v>3.1762309001684155E-2</v>
      </c>
      <c r="W293">
        <f>Pro_Economic_Table[[#This Row],[Total Carbon (Metric T)]]*AHP!$P$5/TOPSIS!$D$4</f>
        <v>3.5192553788777033E-3</v>
      </c>
      <c r="X293">
        <f>((Pro_Economic_Table[[#This Row],[Weighted Energy]]-TOPSIS!$B$5)^2+(Pro_Economic_Table[[#This Row],[Weighted Cost]]-TOPSIS!$C$5)^2+(Pro_Economic_Table[[#This Row],[Weighted Co2]]-TOPSIS!$D$5)^2)^0.5</f>
        <v>3.8268210743521592E-3</v>
      </c>
      <c r="Y293">
        <f>((Pro_Economic_Table[[#This Row],[Weighted Energy]]-TOPSIS!$B$6)^2+(Pro_Economic_Table[[#This Row],[Weighted Cost]]-TOPSIS!$C$6)^2+(Pro_Economic_Table[[#This Row],[Weighted Co2]]-TOPSIS!$D$6)^2)^0.5</f>
        <v>3.000083052414588E-3</v>
      </c>
      <c r="Z293">
        <f>Pro_Economic_Table[[#This Row],[S- Worst-Euclidean Distance]]/(Pro_Economic_Table[[#This Row],[S+ Best-Euclidean Distance]]+Pro_Economic_Table[[#This Row],[S- Worst-Euclidean Distance]])</f>
        <v>0.43945000496666431</v>
      </c>
      <c r="AA293">
        <v>292</v>
      </c>
    </row>
    <row r="294" spans="1:27" x14ac:dyDescent="0.3">
      <c r="A294">
        <v>40</v>
      </c>
      <c r="B294" t="s">
        <v>139</v>
      </c>
      <c r="C294" t="s">
        <v>148</v>
      </c>
      <c r="D294" t="s">
        <v>151</v>
      </c>
      <c r="E294" t="s">
        <v>152</v>
      </c>
      <c r="F294" t="s">
        <v>155</v>
      </c>
      <c r="G294" t="s">
        <v>219</v>
      </c>
      <c r="H294">
        <v>413.57729514860557</v>
      </c>
      <c r="I294">
        <v>59</v>
      </c>
      <c r="J294">
        <v>1528328.4951721285</v>
      </c>
      <c r="K294">
        <v>48395.649536363635</v>
      </c>
      <c r="L294">
        <v>275099129.13098317</v>
      </c>
      <c r="M294">
        <v>5357652.6013636356</v>
      </c>
      <c r="N294">
        <v>2292492742.758193</v>
      </c>
      <c r="O294">
        <v>109976000</v>
      </c>
      <c r="P294">
        <v>22.341616077272725</v>
      </c>
      <c r="Q294">
        <v>22848.511002823325</v>
      </c>
      <c r="R294">
        <v>275147524.78051955</v>
      </c>
      <c r="S294">
        <v>2407.8263953595565</v>
      </c>
      <c r="T294">
        <v>22870.852618900597</v>
      </c>
      <c r="U294">
        <f>Pro_Economic_Table[[#This Row],[Total Energy(MJ)]]*AHP!$P$3/TOPSIS!$B$4</f>
        <v>8.2243789018707995E-3</v>
      </c>
      <c r="V294">
        <f>Pro_Economic_Table[[#This Row],[Total Cost(LKR Million)]]*AHP!$P$4/TOPSIS!$C$4</f>
        <v>3.178127224110068E-2</v>
      </c>
      <c r="W294">
        <f>Pro_Economic_Table[[#This Row],[Total Carbon (Metric T)]]*AHP!$P$5/TOPSIS!$D$4</f>
        <v>3.5311240986307208E-3</v>
      </c>
      <c r="X294">
        <f>((Pro_Economic_Table[[#This Row],[Weighted Energy]]-TOPSIS!$B$5)^2+(Pro_Economic_Table[[#This Row],[Weighted Cost]]-TOPSIS!$C$5)^2+(Pro_Economic_Table[[#This Row],[Weighted Co2]]-TOPSIS!$D$5)^2)^0.5</f>
        <v>3.8530210957300882E-3</v>
      </c>
      <c r="Y294">
        <f>((Pro_Economic_Table[[#This Row],[Weighted Energy]]-TOPSIS!$B$6)^2+(Pro_Economic_Table[[#This Row],[Weighted Cost]]-TOPSIS!$C$6)^2+(Pro_Economic_Table[[#This Row],[Weighted Co2]]-TOPSIS!$D$6)^2)^0.5</f>
        <v>2.9741299394603865E-3</v>
      </c>
      <c r="Z294">
        <f>Pro_Economic_Table[[#This Row],[S- Worst-Euclidean Distance]]/(Pro_Economic_Table[[#This Row],[S+ Best-Euclidean Distance]]+Pro_Economic_Table[[#This Row],[S- Worst-Euclidean Distance]])</f>
        <v>0.43563265615924807</v>
      </c>
      <c r="AA294">
        <v>293</v>
      </c>
    </row>
    <row r="295" spans="1:27" x14ac:dyDescent="0.3">
      <c r="A295">
        <v>58</v>
      </c>
      <c r="B295" t="s">
        <v>139</v>
      </c>
      <c r="C295" t="s">
        <v>148</v>
      </c>
      <c r="D295" t="s">
        <v>280</v>
      </c>
      <c r="E295" t="s">
        <v>152</v>
      </c>
      <c r="F295" t="s">
        <v>155</v>
      </c>
      <c r="G295" t="s">
        <v>219</v>
      </c>
      <c r="H295">
        <v>414.04175748701556</v>
      </c>
      <c r="I295">
        <v>59</v>
      </c>
      <c r="J295">
        <v>1528778.0947157096</v>
      </c>
      <c r="K295">
        <v>48395.649536363635</v>
      </c>
      <c r="L295">
        <v>275180057.04882777</v>
      </c>
      <c r="M295">
        <v>5362257.6763636358</v>
      </c>
      <c r="N295">
        <v>2293167142.0735645</v>
      </c>
      <c r="O295">
        <v>109976000</v>
      </c>
      <c r="P295">
        <v>22.332405927272724</v>
      </c>
      <c r="Q295">
        <v>22855.232515999858</v>
      </c>
      <c r="R295">
        <v>275228452.69836414</v>
      </c>
      <c r="S295">
        <v>2408.5053997499281</v>
      </c>
      <c r="T295">
        <v>22877.564921927133</v>
      </c>
      <c r="U295">
        <f>Pro_Economic_Table[[#This Row],[Total Energy(MJ)]]*AHP!$P$3/TOPSIS!$B$4</f>
        <v>8.226797901862256E-3</v>
      </c>
      <c r="V295">
        <f>Pro_Economic_Table[[#This Row],[Total Cost(LKR Million)]]*AHP!$P$4/TOPSIS!$C$4</f>
        <v>3.1790234524853737E-2</v>
      </c>
      <c r="W295">
        <f>Pro_Economic_Table[[#This Row],[Total Carbon (Metric T)]]*AHP!$P$5/TOPSIS!$D$4</f>
        <v>3.5321604384370786E-3</v>
      </c>
      <c r="X295">
        <f>((Pro_Economic_Table[[#This Row],[Weighted Energy]]-TOPSIS!$B$5)^2+(Pro_Economic_Table[[#This Row],[Weighted Cost]]-TOPSIS!$C$5)^2+(Pro_Economic_Table[[#This Row],[Weighted Co2]]-TOPSIS!$D$5)^2)^0.5</f>
        <v>3.8623612446453811E-3</v>
      </c>
      <c r="Y295">
        <f>((Pro_Economic_Table[[#This Row],[Weighted Energy]]-TOPSIS!$B$6)^2+(Pro_Economic_Table[[#This Row],[Weighted Cost]]-TOPSIS!$C$6)^2+(Pro_Economic_Table[[#This Row],[Weighted Co2]]-TOPSIS!$D$6)^2)^0.5</f>
        <v>2.9647929646725679E-3</v>
      </c>
      <c r="Z295">
        <f>Pro_Economic_Table[[#This Row],[S- Worst-Euclidean Distance]]/(Pro_Economic_Table[[#This Row],[S+ Best-Euclidean Distance]]+Pro_Economic_Table[[#This Row],[S- Worst-Euclidean Distance]])</f>
        <v>0.43426483037780378</v>
      </c>
      <c r="AA295">
        <v>294</v>
      </c>
    </row>
    <row r="296" spans="1:27" x14ac:dyDescent="0.3">
      <c r="A296">
        <v>506</v>
      </c>
      <c r="B296" t="s">
        <v>280</v>
      </c>
      <c r="C296" t="s">
        <v>280</v>
      </c>
      <c r="D296" t="s">
        <v>151</v>
      </c>
      <c r="E296" t="s">
        <v>152</v>
      </c>
      <c r="F296" t="s">
        <v>154</v>
      </c>
      <c r="G296" t="s">
        <v>220</v>
      </c>
      <c r="H296">
        <v>435.29366884605076</v>
      </c>
      <c r="I296">
        <v>31</v>
      </c>
      <c r="J296">
        <v>1522931.3659859037</v>
      </c>
      <c r="K296">
        <v>34259.159363636361</v>
      </c>
      <c r="L296">
        <v>274127645.87746269</v>
      </c>
      <c r="M296">
        <v>5181440.9022727264</v>
      </c>
      <c r="N296">
        <v>2284397048.9788556</v>
      </c>
      <c r="O296">
        <v>120900000</v>
      </c>
      <c r="P296">
        <v>19.443497068181816</v>
      </c>
      <c r="Q296">
        <v>22767.82392148926</v>
      </c>
      <c r="R296">
        <v>274161905.03682631</v>
      </c>
      <c r="S296">
        <v>2410.4784898811281</v>
      </c>
      <c r="T296">
        <v>22787.267418557443</v>
      </c>
      <c r="U296">
        <f>Pro_Economic_Table[[#This Row],[Total Energy(MJ)]]*AHP!$P$3/TOPSIS!$B$4</f>
        <v>8.1949179418575706E-3</v>
      </c>
      <c r="V296">
        <f>Pro_Economic_Table[[#This Row],[Total Cost(LKR Million)]]*AHP!$P$4/TOPSIS!$C$4</f>
        <v>3.1816277646042515E-2</v>
      </c>
      <c r="W296">
        <f>Pro_Economic_Table[[#This Row],[Total Carbon (Metric T)]]*AHP!$P$5/TOPSIS!$D$4</f>
        <v>3.5182190390713464E-3</v>
      </c>
      <c r="X296">
        <f>((Pro_Economic_Table[[#This Row],[Weighted Energy]]-TOPSIS!$B$5)^2+(Pro_Economic_Table[[#This Row],[Weighted Cost]]-TOPSIS!$C$5)^2+(Pro_Economic_Table[[#This Row],[Weighted Co2]]-TOPSIS!$D$5)^2)^0.5</f>
        <v>3.8781867642076989E-3</v>
      </c>
      <c r="Y296">
        <f>((Pro_Economic_Table[[#This Row],[Weighted Energy]]-TOPSIS!$B$6)^2+(Pro_Economic_Table[[#This Row],[Weighted Cost]]-TOPSIS!$C$6)^2+(Pro_Economic_Table[[#This Row],[Weighted Co2]]-TOPSIS!$D$6)^2)^0.5</f>
        <v>2.9487421911208044E-3</v>
      </c>
      <c r="Z296">
        <f>Pro_Economic_Table[[#This Row],[S- Worst-Euclidean Distance]]/(Pro_Economic_Table[[#This Row],[S+ Best-Euclidean Distance]]+Pro_Economic_Table[[#This Row],[S- Worst-Euclidean Distance]])</f>
        <v>0.43192806171203441</v>
      </c>
      <c r="AA296">
        <v>295</v>
      </c>
    </row>
    <row r="297" spans="1:27" x14ac:dyDescent="0.3">
      <c r="A297">
        <v>42</v>
      </c>
      <c r="B297" t="s">
        <v>139</v>
      </c>
      <c r="C297" t="s">
        <v>148</v>
      </c>
      <c r="D297" t="s">
        <v>151</v>
      </c>
      <c r="E297" t="s">
        <v>152</v>
      </c>
      <c r="F297" t="s">
        <v>155</v>
      </c>
      <c r="G297" t="s">
        <v>218</v>
      </c>
      <c r="H297">
        <v>413.57729514860557</v>
      </c>
      <c r="I297">
        <v>30</v>
      </c>
      <c r="J297">
        <v>1528328.4951721285</v>
      </c>
      <c r="K297">
        <v>48395.649536363635</v>
      </c>
      <c r="L297">
        <v>275099129.13098317</v>
      </c>
      <c r="M297">
        <v>5357652.6013636356</v>
      </c>
      <c r="N297">
        <v>2292492742.758193</v>
      </c>
      <c r="O297">
        <v>112386000</v>
      </c>
      <c r="P297">
        <v>22.341616077272725</v>
      </c>
      <c r="Q297">
        <v>22848.511002823325</v>
      </c>
      <c r="R297">
        <v>275147524.78051955</v>
      </c>
      <c r="S297">
        <v>2410.2363953595568</v>
      </c>
      <c r="T297">
        <v>22870.852618900597</v>
      </c>
      <c r="U297">
        <f>Pro_Economic_Table[[#This Row],[Total Energy(MJ)]]*AHP!$P$3/TOPSIS!$B$4</f>
        <v>8.2243789018707995E-3</v>
      </c>
      <c r="V297">
        <f>Pro_Economic_Table[[#This Row],[Total Cost(LKR Million)]]*AHP!$P$4/TOPSIS!$C$4</f>
        <v>3.181308220308493E-2</v>
      </c>
      <c r="W297">
        <f>Pro_Economic_Table[[#This Row],[Total Carbon (Metric T)]]*AHP!$P$5/TOPSIS!$D$4</f>
        <v>3.5311240986307208E-3</v>
      </c>
      <c r="X297">
        <f>((Pro_Economic_Table[[#This Row],[Weighted Energy]]-TOPSIS!$B$5)^2+(Pro_Economic_Table[[#This Row],[Weighted Cost]]-TOPSIS!$C$5)^2+(Pro_Economic_Table[[#This Row],[Weighted Co2]]-TOPSIS!$D$5)^2)^0.5</f>
        <v>3.8836450163434221E-3</v>
      </c>
      <c r="Y297">
        <f>((Pro_Economic_Table[[#This Row],[Weighted Energy]]-TOPSIS!$B$6)^2+(Pro_Economic_Table[[#This Row],[Weighted Cost]]-TOPSIS!$C$6)^2+(Pro_Economic_Table[[#This Row],[Weighted Co2]]-TOPSIS!$D$6)^2)^0.5</f>
        <v>2.9433801664627982E-3</v>
      </c>
      <c r="Z297">
        <f>Pro_Economic_Table[[#This Row],[S- Worst-Euclidean Distance]]/(Pro_Economic_Table[[#This Row],[S+ Best-Euclidean Distance]]+Pro_Economic_Table[[#This Row],[S- Worst-Euclidean Distance]])</f>
        <v>0.43113656206742362</v>
      </c>
      <c r="AA297">
        <v>296</v>
      </c>
    </row>
    <row r="298" spans="1:27" x14ac:dyDescent="0.3">
      <c r="A298">
        <v>524</v>
      </c>
      <c r="B298" t="s">
        <v>280</v>
      </c>
      <c r="C298" t="s">
        <v>280</v>
      </c>
      <c r="D298" t="s">
        <v>280</v>
      </c>
      <c r="E298" t="s">
        <v>152</v>
      </c>
      <c r="F298" t="s">
        <v>154</v>
      </c>
      <c r="G298" t="s">
        <v>220</v>
      </c>
      <c r="H298">
        <v>435.75813118446069</v>
      </c>
      <c r="I298">
        <v>31</v>
      </c>
      <c r="J298">
        <v>1523380.9655294844</v>
      </c>
      <c r="K298">
        <v>34259.159363636361</v>
      </c>
      <c r="L298">
        <v>274208573.79530722</v>
      </c>
      <c r="M298">
        <v>5186045.9772727266</v>
      </c>
      <c r="N298">
        <v>2285071448.2942266</v>
      </c>
      <c r="O298">
        <v>120900000</v>
      </c>
      <c r="P298">
        <v>19.434286918181815</v>
      </c>
      <c r="Q298">
        <v>22774.545434665793</v>
      </c>
      <c r="R298">
        <v>274242832.95467085</v>
      </c>
      <c r="S298">
        <v>2411.1574942714992</v>
      </c>
      <c r="T298">
        <v>22793.979721583975</v>
      </c>
      <c r="U298">
        <f>Pro_Economic_Table[[#This Row],[Total Energy(MJ)]]*AHP!$P$3/TOPSIS!$B$4</f>
        <v>8.1973369418490254E-3</v>
      </c>
      <c r="V298">
        <f>Pro_Economic_Table[[#This Row],[Total Cost(LKR Million)]]*AHP!$P$4/TOPSIS!$C$4</f>
        <v>3.1825239929795565E-2</v>
      </c>
      <c r="W298">
        <f>Pro_Economic_Table[[#This Row],[Total Carbon (Metric T)]]*AHP!$P$5/TOPSIS!$D$4</f>
        <v>3.5192553788777033E-3</v>
      </c>
      <c r="X298">
        <f>((Pro_Economic_Table[[#This Row],[Weighted Energy]]-TOPSIS!$B$5)^2+(Pro_Economic_Table[[#This Row],[Weighted Cost]]-TOPSIS!$C$5)^2+(Pro_Economic_Table[[#This Row],[Weighted Co2]]-TOPSIS!$D$5)^2)^0.5</f>
        <v>3.8875253792919886E-3</v>
      </c>
      <c r="Y298">
        <f>((Pro_Economic_Table[[#This Row],[Weighted Energy]]-TOPSIS!$B$6)^2+(Pro_Economic_Table[[#This Row],[Weighted Cost]]-TOPSIS!$C$6)^2+(Pro_Economic_Table[[#This Row],[Weighted Co2]]-TOPSIS!$D$6)^2)^0.5</f>
        <v>2.9394025094973547E-3</v>
      </c>
      <c r="Z298">
        <f>Pro_Economic_Table[[#This Row],[S- Worst-Euclidean Distance]]/(Pro_Economic_Table[[#This Row],[S+ Best-Euclidean Distance]]+Pro_Economic_Table[[#This Row],[S- Worst-Euclidean Distance]])</f>
        <v>0.43056006411378911</v>
      </c>
      <c r="AA298">
        <v>297</v>
      </c>
    </row>
    <row r="299" spans="1:27" x14ac:dyDescent="0.3">
      <c r="A299">
        <v>60</v>
      </c>
      <c r="B299" t="s">
        <v>139</v>
      </c>
      <c r="C299" t="s">
        <v>148</v>
      </c>
      <c r="D299" t="s">
        <v>280</v>
      </c>
      <c r="E299" t="s">
        <v>152</v>
      </c>
      <c r="F299" t="s">
        <v>155</v>
      </c>
      <c r="G299" t="s">
        <v>218</v>
      </c>
      <c r="H299">
        <v>414.04175748701556</v>
      </c>
      <c r="I299">
        <v>30</v>
      </c>
      <c r="J299">
        <v>1528778.0947157096</v>
      </c>
      <c r="K299">
        <v>48395.649536363635</v>
      </c>
      <c r="L299">
        <v>275180057.04882777</v>
      </c>
      <c r="M299">
        <v>5362257.6763636358</v>
      </c>
      <c r="N299">
        <v>2293167142.0735645</v>
      </c>
      <c r="O299">
        <v>112386000</v>
      </c>
      <c r="P299">
        <v>22.332405927272724</v>
      </c>
      <c r="Q299">
        <v>22855.232515999858</v>
      </c>
      <c r="R299">
        <v>275228452.69836414</v>
      </c>
      <c r="S299">
        <v>2410.9153997499279</v>
      </c>
      <c r="T299">
        <v>22877.564921927133</v>
      </c>
      <c r="U299">
        <f>Pro_Economic_Table[[#This Row],[Total Energy(MJ)]]*AHP!$P$3/TOPSIS!$B$4</f>
        <v>8.226797901862256E-3</v>
      </c>
      <c r="V299">
        <f>Pro_Economic_Table[[#This Row],[Total Cost(LKR Million)]]*AHP!$P$4/TOPSIS!$C$4</f>
        <v>3.182204448683798E-2</v>
      </c>
      <c r="W299">
        <f>Pro_Economic_Table[[#This Row],[Total Carbon (Metric T)]]*AHP!$P$5/TOPSIS!$D$4</f>
        <v>3.5321604384370786E-3</v>
      </c>
      <c r="X299">
        <f>((Pro_Economic_Table[[#This Row],[Weighted Energy]]-TOPSIS!$B$5)^2+(Pro_Economic_Table[[#This Row],[Weighted Cost]]-TOPSIS!$C$5)^2+(Pro_Economic_Table[[#This Row],[Weighted Co2]]-TOPSIS!$D$5)^2)^0.5</f>
        <v>3.8929849232661466E-3</v>
      </c>
      <c r="Y299">
        <f>((Pro_Economic_Table[[#This Row],[Weighted Energy]]-TOPSIS!$B$6)^2+(Pro_Economic_Table[[#This Row],[Weighted Cost]]-TOPSIS!$C$6)^2+(Pro_Economic_Table[[#This Row],[Weighted Co2]]-TOPSIS!$D$6)^2)^0.5</f>
        <v>2.934042503222282E-3</v>
      </c>
      <c r="Z299">
        <f>Pro_Economic_Table[[#This Row],[S- Worst-Euclidean Distance]]/(Pro_Economic_Table[[#This Row],[S+ Best-Euclidean Distance]]+Pro_Economic_Table[[#This Row],[S- Worst-Euclidean Distance]])</f>
        <v>0.42976867089157794</v>
      </c>
      <c r="AA299">
        <v>298</v>
      </c>
    </row>
    <row r="300" spans="1:27" x14ac:dyDescent="0.3">
      <c r="A300">
        <v>304</v>
      </c>
      <c r="B300" t="s">
        <v>141</v>
      </c>
      <c r="C300" t="s">
        <v>280</v>
      </c>
      <c r="D300" t="s">
        <v>151</v>
      </c>
      <c r="E300" t="s">
        <v>280</v>
      </c>
      <c r="F300" t="s">
        <v>280</v>
      </c>
      <c r="G300" t="s">
        <v>219</v>
      </c>
      <c r="H300">
        <v>450.39604301801438</v>
      </c>
      <c r="I300">
        <v>65</v>
      </c>
      <c r="J300">
        <v>1524290.7587651063</v>
      </c>
      <c r="K300">
        <v>52805.265727272723</v>
      </c>
      <c r="L300">
        <v>274372336.57771915</v>
      </c>
      <c r="M300">
        <v>6200667.8840909088</v>
      </c>
      <c r="N300">
        <v>2286436138.1476593</v>
      </c>
      <c r="O300">
        <v>121160000</v>
      </c>
      <c r="P300">
        <v>25.63069325</v>
      </c>
      <c r="Q300">
        <v>22788.146843538336</v>
      </c>
      <c r="R300">
        <v>274425141.84344643</v>
      </c>
      <c r="S300">
        <v>2413.7968060317503</v>
      </c>
      <c r="T300">
        <v>22813.777536788337</v>
      </c>
      <c r="U300">
        <f>Pro_Economic_Table[[#This Row],[Total Energy(MJ)]]*AHP!$P$3/TOPSIS!$B$4</f>
        <v>8.2027862998967326E-3</v>
      </c>
      <c r="V300">
        <f>Pro_Economic_Table[[#This Row],[Total Cost(LKR Million)]]*AHP!$P$4/TOPSIS!$C$4</f>
        <v>3.1860076613097706E-2</v>
      </c>
      <c r="W300">
        <f>Pro_Economic_Table[[#This Row],[Total Carbon (Metric T)]]*AHP!$P$5/TOPSIS!$D$4</f>
        <v>3.5223120442121033E-3</v>
      </c>
      <c r="X300">
        <f>((Pro_Economic_Table[[#This Row],[Weighted Energy]]-TOPSIS!$B$5)^2+(Pro_Economic_Table[[#This Row],[Weighted Cost]]-TOPSIS!$C$5)^2+(Pro_Economic_Table[[#This Row],[Weighted Co2]]-TOPSIS!$D$5)^2)^0.5</f>
        <v>3.9227755380053892E-3</v>
      </c>
      <c r="Y300">
        <f>((Pro_Economic_Table[[#This Row],[Weighted Energy]]-TOPSIS!$B$6)^2+(Pro_Economic_Table[[#This Row],[Weighted Cost]]-TOPSIS!$C$6)^2+(Pro_Economic_Table[[#This Row],[Weighted Co2]]-TOPSIS!$D$6)^2)^0.5</f>
        <v>2.9041759562396644E-3</v>
      </c>
      <c r="Z300">
        <f>Pro_Economic_Table[[#This Row],[S- Worst-Euclidean Distance]]/(Pro_Economic_Table[[#This Row],[S+ Best-Euclidean Distance]]+Pro_Economic_Table[[#This Row],[S- Worst-Euclidean Distance]])</f>
        <v>0.42539865102129559</v>
      </c>
      <c r="AA300">
        <v>299</v>
      </c>
    </row>
    <row r="301" spans="1:27" x14ac:dyDescent="0.3">
      <c r="A301">
        <v>322</v>
      </c>
      <c r="B301" t="s">
        <v>141</v>
      </c>
      <c r="C301" t="s">
        <v>280</v>
      </c>
      <c r="D301" t="s">
        <v>280</v>
      </c>
      <c r="E301" t="s">
        <v>280</v>
      </c>
      <c r="F301" t="s">
        <v>280</v>
      </c>
      <c r="G301" t="s">
        <v>219</v>
      </c>
      <c r="H301">
        <v>450.86050535642448</v>
      </c>
      <c r="I301">
        <v>65</v>
      </c>
      <c r="J301">
        <v>1524740.3583086869</v>
      </c>
      <c r="K301">
        <v>52805.265727272723</v>
      </c>
      <c r="L301">
        <v>274453264.49556363</v>
      </c>
      <c r="M301">
        <v>6205272.959090909</v>
      </c>
      <c r="N301">
        <v>2287110537.4630303</v>
      </c>
      <c r="O301">
        <v>121160000</v>
      </c>
      <c r="P301">
        <v>25.621483100000003</v>
      </c>
      <c r="Q301">
        <v>22794.868356714866</v>
      </c>
      <c r="R301">
        <v>274506069.76129091</v>
      </c>
      <c r="S301">
        <v>2414.475810422121</v>
      </c>
      <c r="T301">
        <v>22820.489839814865</v>
      </c>
      <c r="U301">
        <f>Pro_Economic_Table[[#This Row],[Total Energy(MJ)]]*AHP!$P$3/TOPSIS!$B$4</f>
        <v>8.2052052998881856E-3</v>
      </c>
      <c r="V301">
        <f>Pro_Economic_Table[[#This Row],[Total Cost(LKR Million)]]*AHP!$P$4/TOPSIS!$C$4</f>
        <v>3.1869038896850742E-2</v>
      </c>
      <c r="W301">
        <f>Pro_Economic_Table[[#This Row],[Total Carbon (Metric T)]]*AHP!$P$5/TOPSIS!$D$4</f>
        <v>3.5233483840184602E-3</v>
      </c>
      <c r="X301">
        <f>((Pro_Economic_Table[[#This Row],[Weighted Energy]]-TOPSIS!$B$5)^2+(Pro_Economic_Table[[#This Row],[Weighted Cost]]-TOPSIS!$C$5)^2+(Pro_Economic_Table[[#This Row],[Weighted Co2]]-TOPSIS!$D$5)^2)^0.5</f>
        <v>3.9321140047413362E-3</v>
      </c>
      <c r="Y301">
        <f>((Pro_Economic_Table[[#This Row],[Weighted Energy]]-TOPSIS!$B$6)^2+(Pro_Economic_Table[[#This Row],[Weighted Cost]]-TOPSIS!$C$6)^2+(Pro_Economic_Table[[#This Row],[Weighted Co2]]-TOPSIS!$D$6)^2)^0.5</f>
        <v>2.8948361294018213E-3</v>
      </c>
      <c r="Z301">
        <f>Pro_Economic_Table[[#This Row],[S- Worst-Euclidean Distance]]/(Pro_Economic_Table[[#This Row],[S+ Best-Euclidean Distance]]+Pro_Economic_Table[[#This Row],[S- Worst-Euclidean Distance]])</f>
        <v>0.42403065388218902</v>
      </c>
      <c r="AA301">
        <v>300</v>
      </c>
    </row>
    <row r="302" spans="1:27" x14ac:dyDescent="0.3">
      <c r="A302">
        <v>41</v>
      </c>
      <c r="B302" t="s">
        <v>139</v>
      </c>
      <c r="C302" t="s">
        <v>148</v>
      </c>
      <c r="D302" t="s">
        <v>151</v>
      </c>
      <c r="E302" t="s">
        <v>152</v>
      </c>
      <c r="F302" t="s">
        <v>155</v>
      </c>
      <c r="G302" t="s">
        <v>220</v>
      </c>
      <c r="H302">
        <v>413.57729514860557</v>
      </c>
      <c r="I302">
        <v>30</v>
      </c>
      <c r="J302">
        <v>1528328.4951721285</v>
      </c>
      <c r="K302">
        <v>48395.649536363635</v>
      </c>
      <c r="L302">
        <v>275099129.13098317</v>
      </c>
      <c r="M302">
        <v>5357652.6013636356</v>
      </c>
      <c r="N302">
        <v>2292492742.758193</v>
      </c>
      <c r="O302">
        <v>117000000</v>
      </c>
      <c r="P302">
        <v>22.341616077272725</v>
      </c>
      <c r="Q302">
        <v>22848.511002823325</v>
      </c>
      <c r="R302">
        <v>275147524.78051955</v>
      </c>
      <c r="S302">
        <v>2414.8503953595568</v>
      </c>
      <c r="T302">
        <v>22870.852618900597</v>
      </c>
      <c r="U302">
        <f>Pro_Economic_Table[[#This Row],[Total Energy(MJ)]]*AHP!$P$3/TOPSIS!$B$4</f>
        <v>8.2243789018707995E-3</v>
      </c>
      <c r="V302">
        <f>Pro_Economic_Table[[#This Row],[Total Cost(LKR Million)]]*AHP!$P$4/TOPSIS!$C$4</f>
        <v>3.1873983101257261E-2</v>
      </c>
      <c r="W302">
        <f>Pro_Economic_Table[[#This Row],[Total Carbon (Metric T)]]*AHP!$P$5/TOPSIS!$D$4</f>
        <v>3.5311240986307208E-3</v>
      </c>
      <c r="X302">
        <f>((Pro_Economic_Table[[#This Row],[Weighted Energy]]-TOPSIS!$B$5)^2+(Pro_Economic_Table[[#This Row],[Weighted Cost]]-TOPSIS!$C$5)^2+(Pro_Economic_Table[[#This Row],[Weighted Co2]]-TOPSIS!$D$5)^2)^0.5</f>
        <v>3.9423276157180267E-3</v>
      </c>
      <c r="Y302">
        <f>((Pro_Economic_Table[[#This Row],[Weighted Energy]]-TOPSIS!$B$6)^2+(Pro_Economic_Table[[#This Row],[Weighted Cost]]-TOPSIS!$C$6)^2+(Pro_Economic_Table[[#This Row],[Weighted Co2]]-TOPSIS!$D$6)^2)^0.5</f>
        <v>2.8845731747155377E-3</v>
      </c>
      <c r="Z302">
        <f>Pro_Economic_Table[[#This Row],[S- Worst-Euclidean Distance]]/(Pro_Economic_Table[[#This Row],[S+ Best-Euclidean Distance]]+Pro_Economic_Table[[#This Row],[S- Worst-Euclidean Distance]])</f>
        <v>0.42253040775949868</v>
      </c>
      <c r="AA302">
        <v>301</v>
      </c>
    </row>
    <row r="303" spans="1:27" x14ac:dyDescent="0.3">
      <c r="A303">
        <v>59</v>
      </c>
      <c r="B303" t="s">
        <v>139</v>
      </c>
      <c r="C303" t="s">
        <v>148</v>
      </c>
      <c r="D303" t="s">
        <v>280</v>
      </c>
      <c r="E303" t="s">
        <v>152</v>
      </c>
      <c r="F303" t="s">
        <v>155</v>
      </c>
      <c r="G303" t="s">
        <v>220</v>
      </c>
      <c r="H303">
        <v>414.04175748701556</v>
      </c>
      <c r="I303">
        <v>30</v>
      </c>
      <c r="J303">
        <v>1528778.0947157096</v>
      </c>
      <c r="K303">
        <v>48395.649536363635</v>
      </c>
      <c r="L303">
        <v>275180057.04882777</v>
      </c>
      <c r="M303">
        <v>5362257.6763636358</v>
      </c>
      <c r="N303">
        <v>2293167142.0735645</v>
      </c>
      <c r="O303">
        <v>117000000</v>
      </c>
      <c r="P303">
        <v>22.332405927272724</v>
      </c>
      <c r="Q303">
        <v>22855.232515999858</v>
      </c>
      <c r="R303">
        <v>275228452.69836414</v>
      </c>
      <c r="S303">
        <v>2415.529399749928</v>
      </c>
      <c r="T303">
        <v>22877.564921927133</v>
      </c>
      <c r="U303">
        <f>Pro_Economic_Table[[#This Row],[Total Energy(MJ)]]*AHP!$P$3/TOPSIS!$B$4</f>
        <v>8.226797901862256E-3</v>
      </c>
      <c r="V303">
        <f>Pro_Economic_Table[[#This Row],[Total Cost(LKR Million)]]*AHP!$P$4/TOPSIS!$C$4</f>
        <v>3.1882945385010311E-2</v>
      </c>
      <c r="W303">
        <f>Pro_Economic_Table[[#This Row],[Total Carbon (Metric T)]]*AHP!$P$5/TOPSIS!$D$4</f>
        <v>3.5321604384370786E-3</v>
      </c>
      <c r="X303">
        <f>((Pro_Economic_Table[[#This Row],[Weighted Energy]]-TOPSIS!$B$5)^2+(Pro_Economic_Table[[#This Row],[Weighted Cost]]-TOPSIS!$C$5)^2+(Pro_Economic_Table[[#This Row],[Weighted Co2]]-TOPSIS!$D$5)^2)^0.5</f>
        <v>3.9516669459510219E-3</v>
      </c>
      <c r="Y303">
        <f>((Pro_Economic_Table[[#This Row],[Weighted Energy]]-TOPSIS!$B$6)^2+(Pro_Economic_Table[[#This Row],[Weighted Cost]]-TOPSIS!$C$6)^2+(Pro_Economic_Table[[#This Row],[Weighted Co2]]-TOPSIS!$D$6)^2)^0.5</f>
        <v>2.8752343606977941E-3</v>
      </c>
      <c r="Z303">
        <f>Pro_Economic_Table[[#This Row],[S- Worst-Euclidean Distance]]/(Pro_Economic_Table[[#This Row],[S+ Best-Euclidean Distance]]+Pro_Economic_Table[[#This Row],[S- Worst-Euclidean Distance]])</f>
        <v>0.42116243249299101</v>
      </c>
      <c r="AA303">
        <v>302</v>
      </c>
    </row>
    <row r="304" spans="1:27" x14ac:dyDescent="0.3">
      <c r="A304">
        <v>306</v>
      </c>
      <c r="B304" t="s">
        <v>141</v>
      </c>
      <c r="C304" t="s">
        <v>280</v>
      </c>
      <c r="D304" t="s">
        <v>151</v>
      </c>
      <c r="E304" t="s">
        <v>280</v>
      </c>
      <c r="F304" t="s">
        <v>280</v>
      </c>
      <c r="G304" t="s">
        <v>218</v>
      </c>
      <c r="H304">
        <v>450.39604301801438</v>
      </c>
      <c r="I304">
        <v>33</v>
      </c>
      <c r="J304">
        <v>1524290.7587651063</v>
      </c>
      <c r="K304">
        <v>52805.265727272723</v>
      </c>
      <c r="L304">
        <v>274372336.57771915</v>
      </c>
      <c r="M304">
        <v>6200667.8840909088</v>
      </c>
      <c r="N304">
        <v>2286436138.1476593</v>
      </c>
      <c r="O304">
        <v>123624600</v>
      </c>
      <c r="P304">
        <v>25.63069325</v>
      </c>
      <c r="Q304">
        <v>22788.146843538336</v>
      </c>
      <c r="R304">
        <v>274425141.84344643</v>
      </c>
      <c r="S304">
        <v>2416.2614060317501</v>
      </c>
      <c r="T304">
        <v>22813.777536788337</v>
      </c>
      <c r="U304">
        <f>Pro_Economic_Table[[#This Row],[Total Energy(MJ)]]*AHP!$P$3/TOPSIS!$B$4</f>
        <v>8.2027862998967326E-3</v>
      </c>
      <c r="V304">
        <f>Pro_Economic_Table[[#This Row],[Total Cost(LKR Million)]]*AHP!$P$4/TOPSIS!$C$4</f>
        <v>3.189260724890948E-2</v>
      </c>
      <c r="W304">
        <f>Pro_Economic_Table[[#This Row],[Total Carbon (Metric T)]]*AHP!$P$5/TOPSIS!$D$4</f>
        <v>3.5223120442121033E-3</v>
      </c>
      <c r="X304">
        <f>((Pro_Economic_Table[[#This Row],[Weighted Energy]]-TOPSIS!$B$5)^2+(Pro_Economic_Table[[#This Row],[Weighted Cost]]-TOPSIS!$C$5)^2+(Pro_Economic_Table[[#This Row],[Weighted Co2]]-TOPSIS!$D$5)^2)^0.5</f>
        <v>3.9541893292900851E-3</v>
      </c>
      <c r="Y304">
        <f>((Pro_Economic_Table[[#This Row],[Weighted Energy]]-TOPSIS!$B$6)^2+(Pro_Economic_Table[[#This Row],[Weighted Cost]]-TOPSIS!$C$6)^2+(Pro_Economic_Table[[#This Row],[Weighted Co2]]-TOPSIS!$D$6)^2)^0.5</f>
        <v>2.8728564162306867E-3</v>
      </c>
      <c r="Z304">
        <f>Pro_Economic_Table[[#This Row],[S- Worst-Euclidean Distance]]/(Pro_Economic_Table[[#This Row],[S+ Best-Euclidean Distance]]+Pro_Economic_Table[[#This Row],[S- Worst-Euclidean Distance]])</f>
        <v>0.42080520964951335</v>
      </c>
      <c r="AA304">
        <v>303</v>
      </c>
    </row>
    <row r="305" spans="1:27" x14ac:dyDescent="0.3">
      <c r="A305">
        <v>324</v>
      </c>
      <c r="B305" t="s">
        <v>141</v>
      </c>
      <c r="C305" t="s">
        <v>280</v>
      </c>
      <c r="D305" t="s">
        <v>280</v>
      </c>
      <c r="E305" t="s">
        <v>280</v>
      </c>
      <c r="F305" t="s">
        <v>280</v>
      </c>
      <c r="G305" t="s">
        <v>218</v>
      </c>
      <c r="H305">
        <v>450.86050535642448</v>
      </c>
      <c r="I305">
        <v>33</v>
      </c>
      <c r="J305">
        <v>1524740.3583086869</v>
      </c>
      <c r="K305">
        <v>52805.265727272723</v>
      </c>
      <c r="L305">
        <v>274453264.49556363</v>
      </c>
      <c r="M305">
        <v>6205272.959090909</v>
      </c>
      <c r="N305">
        <v>2287110537.4630303</v>
      </c>
      <c r="O305">
        <v>123624600</v>
      </c>
      <c r="P305">
        <v>25.621483100000003</v>
      </c>
      <c r="Q305">
        <v>22794.868356714866</v>
      </c>
      <c r="R305">
        <v>274506069.76129091</v>
      </c>
      <c r="S305">
        <v>2416.9404104221212</v>
      </c>
      <c r="T305">
        <v>22820.489839814865</v>
      </c>
      <c r="U305">
        <f>Pro_Economic_Table[[#This Row],[Total Energy(MJ)]]*AHP!$P$3/TOPSIS!$B$4</f>
        <v>8.2052052998881856E-3</v>
      </c>
      <c r="V305">
        <f>Pro_Economic_Table[[#This Row],[Total Cost(LKR Million)]]*AHP!$P$4/TOPSIS!$C$4</f>
        <v>3.1901569532662523E-2</v>
      </c>
      <c r="W305">
        <f>Pro_Economic_Table[[#This Row],[Total Carbon (Metric T)]]*AHP!$P$5/TOPSIS!$D$4</f>
        <v>3.5233483840184602E-3</v>
      </c>
      <c r="X305">
        <f>((Pro_Economic_Table[[#This Row],[Weighted Energy]]-TOPSIS!$B$5)^2+(Pro_Economic_Table[[#This Row],[Weighted Cost]]-TOPSIS!$C$5)^2+(Pro_Economic_Table[[#This Row],[Weighted Co2]]-TOPSIS!$D$5)^2)^0.5</f>
        <v>3.9635273399030212E-3</v>
      </c>
      <c r="Y305">
        <f>((Pro_Economic_Table[[#This Row],[Weighted Energy]]-TOPSIS!$B$6)^2+(Pro_Economic_Table[[#This Row],[Weighted Cost]]-TOPSIS!$C$6)^2+(Pro_Economic_Table[[#This Row],[Weighted Co2]]-TOPSIS!$D$6)^2)^0.5</f>
        <v>2.8635162505466871E-3</v>
      </c>
      <c r="Z305">
        <f>Pro_Economic_Table[[#This Row],[S- Worst-Euclidean Distance]]/(Pro_Economic_Table[[#This Row],[S+ Best-Euclidean Distance]]+Pro_Economic_Table[[#This Row],[S- Worst-Euclidean Distance]])</f>
        <v>0.41943722968935415</v>
      </c>
      <c r="AA305">
        <v>304</v>
      </c>
    </row>
    <row r="306" spans="1:27" x14ac:dyDescent="0.3">
      <c r="A306">
        <v>511</v>
      </c>
      <c r="B306" t="s">
        <v>280</v>
      </c>
      <c r="C306" t="s">
        <v>280</v>
      </c>
      <c r="D306" t="s">
        <v>151</v>
      </c>
      <c r="E306" t="s">
        <v>152</v>
      </c>
      <c r="F306" t="s">
        <v>280</v>
      </c>
      <c r="G306" t="s">
        <v>219</v>
      </c>
      <c r="H306">
        <v>437.89175804171981</v>
      </c>
      <c r="I306">
        <v>63</v>
      </c>
      <c r="J306">
        <v>1530761.7058235116</v>
      </c>
      <c r="K306">
        <v>36442.572090909089</v>
      </c>
      <c r="L306">
        <v>275537107.04823208</v>
      </c>
      <c r="M306">
        <v>5170523.8386363629</v>
      </c>
      <c r="N306">
        <v>2296142558.7352672</v>
      </c>
      <c r="O306">
        <v>117432000</v>
      </c>
      <c r="P306">
        <v>19.443497068181816</v>
      </c>
      <c r="Q306">
        <v>22884.887502061498</v>
      </c>
      <c r="R306">
        <v>275573549.620323</v>
      </c>
      <c r="S306">
        <v>2418.7450825739033</v>
      </c>
      <c r="T306">
        <v>22904.330999129681</v>
      </c>
      <c r="U306">
        <f>Pro_Economic_Table[[#This Row],[Total Energy(MJ)]]*AHP!$P$3/TOPSIS!$B$4</f>
        <v>8.237113124019254E-3</v>
      </c>
      <c r="V306">
        <f>Pro_Economic_Table[[#This Row],[Total Cost(LKR Million)]]*AHP!$P$4/TOPSIS!$C$4</f>
        <v>3.19253896789456E-2</v>
      </c>
      <c r="W306">
        <f>Pro_Economic_Table[[#This Row],[Total Carbon (Metric T)]]*AHP!$P$5/TOPSIS!$D$4</f>
        <v>3.5362929621261001E-3</v>
      </c>
      <c r="X306">
        <f>((Pro_Economic_Table[[#This Row],[Weighted Energy]]-TOPSIS!$B$5)^2+(Pro_Economic_Table[[#This Row],[Weighted Cost]]-TOPSIS!$C$5)^2+(Pro_Economic_Table[[#This Row],[Weighted Co2]]-TOPSIS!$D$5)^2)^0.5</f>
        <v>3.9955374535707144E-3</v>
      </c>
      <c r="Y306">
        <f>((Pro_Economic_Table[[#This Row],[Weighted Energy]]-TOPSIS!$B$6)^2+(Pro_Economic_Table[[#This Row],[Weighted Cost]]-TOPSIS!$C$6)^2+(Pro_Economic_Table[[#This Row],[Weighted Co2]]-TOPSIS!$D$6)^2)^0.5</f>
        <v>2.8313625487190104E-3</v>
      </c>
      <c r="Z306">
        <f>Pro_Economic_Table[[#This Row],[S- Worst-Euclidean Distance]]/(Pro_Economic_Table[[#This Row],[S+ Best-Euclidean Distance]]+Pro_Economic_Table[[#This Row],[S- Worst-Euclidean Distance]])</f>
        <v>0.41473619765477432</v>
      </c>
      <c r="AA306">
        <v>305</v>
      </c>
    </row>
    <row r="307" spans="1:27" x14ac:dyDescent="0.3">
      <c r="A307">
        <v>529</v>
      </c>
      <c r="B307" t="s">
        <v>280</v>
      </c>
      <c r="C307" t="s">
        <v>280</v>
      </c>
      <c r="D307" t="s">
        <v>280</v>
      </c>
      <c r="E307" t="s">
        <v>152</v>
      </c>
      <c r="F307" t="s">
        <v>280</v>
      </c>
      <c r="G307" t="s">
        <v>219</v>
      </c>
      <c r="H307">
        <v>438.35622038012974</v>
      </c>
      <c r="I307">
        <v>63</v>
      </c>
      <c r="J307">
        <v>1531211.3053670924</v>
      </c>
      <c r="K307">
        <v>36442.572090909089</v>
      </c>
      <c r="L307">
        <v>275618034.96607667</v>
      </c>
      <c r="M307">
        <v>5175128.9136363631</v>
      </c>
      <c r="N307">
        <v>2296816958.0506387</v>
      </c>
      <c r="O307">
        <v>117432000</v>
      </c>
      <c r="P307">
        <v>19.434286918181815</v>
      </c>
      <c r="Q307">
        <v>22891.609015238031</v>
      </c>
      <c r="R307">
        <v>275654477.5381676</v>
      </c>
      <c r="S307">
        <v>2419.4240869642749</v>
      </c>
      <c r="T307">
        <v>22911.043302156213</v>
      </c>
      <c r="U307">
        <f>Pro_Economic_Table[[#This Row],[Total Energy(MJ)]]*AHP!$P$3/TOPSIS!$B$4</f>
        <v>8.2395321240107105E-3</v>
      </c>
      <c r="V307">
        <f>Pro_Economic_Table[[#This Row],[Total Cost(LKR Million)]]*AHP!$P$4/TOPSIS!$C$4</f>
        <v>3.193435196269865E-2</v>
      </c>
      <c r="W307">
        <f>Pro_Economic_Table[[#This Row],[Total Carbon (Metric T)]]*AHP!$P$5/TOPSIS!$D$4</f>
        <v>3.5373293019324574E-3</v>
      </c>
      <c r="X307">
        <f>((Pro_Economic_Table[[#This Row],[Weighted Energy]]-TOPSIS!$B$5)^2+(Pro_Economic_Table[[#This Row],[Weighted Cost]]-TOPSIS!$C$5)^2+(Pro_Economic_Table[[#This Row],[Weighted Co2]]-TOPSIS!$D$5)^2)^0.5</f>
        <v>4.0048767680406598E-3</v>
      </c>
      <c r="Y307">
        <f>((Pro_Economic_Table[[#This Row],[Weighted Energy]]-TOPSIS!$B$6)^2+(Pro_Economic_Table[[#This Row],[Weighted Cost]]-TOPSIS!$C$6)^2+(Pro_Economic_Table[[#This Row],[Weighted Co2]]-TOPSIS!$D$6)^2)^0.5</f>
        <v>2.8220237194562952E-3</v>
      </c>
      <c r="Z307">
        <f>Pro_Economic_Table[[#This Row],[S- Worst-Euclidean Distance]]/(Pro_Economic_Table[[#This Row],[S+ Best-Euclidean Distance]]+Pro_Economic_Table[[#This Row],[S- Worst-Euclidean Distance]])</f>
        <v>0.41336822246415583</v>
      </c>
      <c r="AA307">
        <v>306</v>
      </c>
    </row>
    <row r="308" spans="1:27" x14ac:dyDescent="0.3">
      <c r="A308">
        <v>400</v>
      </c>
      <c r="B308" t="s">
        <v>142</v>
      </c>
      <c r="C308" t="s">
        <v>280</v>
      </c>
      <c r="D308" t="s">
        <v>151</v>
      </c>
      <c r="E308" t="s">
        <v>152</v>
      </c>
      <c r="F308" t="s">
        <v>155</v>
      </c>
      <c r="G308" t="s">
        <v>219</v>
      </c>
      <c r="H308">
        <v>441.47163997826448</v>
      </c>
      <c r="I308">
        <v>63</v>
      </c>
      <c r="J308">
        <v>1531860.4997372087</v>
      </c>
      <c r="K308">
        <v>36893.149136363631</v>
      </c>
      <c r="L308">
        <v>275734889.95269758</v>
      </c>
      <c r="M308">
        <v>5172429.3613636354</v>
      </c>
      <c r="N308">
        <v>2297790749.605813</v>
      </c>
      <c r="O308">
        <v>117432000</v>
      </c>
      <c r="P308">
        <v>19.533612477272726</v>
      </c>
      <c r="Q308">
        <v>22901.31447107127</v>
      </c>
      <c r="R308">
        <v>275771783.10183394</v>
      </c>
      <c r="S308">
        <v>2420.3951789671764</v>
      </c>
      <c r="T308">
        <v>22920.848083548542</v>
      </c>
      <c r="U308">
        <f>Pro_Economic_Table[[#This Row],[Total Energy(MJ)]]*AHP!$P$3/TOPSIS!$B$4</f>
        <v>8.2430384808411389E-3</v>
      </c>
      <c r="V308">
        <f>Pro_Economic_Table[[#This Row],[Total Cost(LKR Million)]]*AHP!$P$4/TOPSIS!$C$4</f>
        <v>3.1947169555933304E-2</v>
      </c>
      <c r="W308">
        <f>Pro_Economic_Table[[#This Row],[Total Carbon (Metric T)]]*AHP!$P$5/TOPSIS!$D$4</f>
        <v>3.538843102070702E-3</v>
      </c>
      <c r="X308">
        <f>((Pro_Economic_Table[[#This Row],[Weighted Energy]]-TOPSIS!$B$5)^2+(Pro_Economic_Table[[#This Row],[Weighted Cost]]-TOPSIS!$C$5)^2+(Pro_Economic_Table[[#This Row],[Weighted Co2]]-TOPSIS!$D$5)^2)^0.5</f>
        <v>4.0182483125566163E-3</v>
      </c>
      <c r="Y308">
        <f>((Pro_Economic_Table[[#This Row],[Weighted Energy]]-TOPSIS!$B$6)^2+(Pro_Economic_Table[[#This Row],[Weighted Cost]]-TOPSIS!$C$6)^2+(Pro_Economic_Table[[#This Row],[Weighted Co2]]-TOPSIS!$D$6)^2)^0.5</f>
        <v>2.8086530576034267E-3</v>
      </c>
      <c r="Z308">
        <f>Pro_Economic_Table[[#This Row],[S- Worst-Euclidean Distance]]/(Pro_Economic_Table[[#This Row],[S+ Best-Euclidean Distance]]+Pro_Economic_Table[[#This Row],[S- Worst-Euclidean Distance]])</f>
        <v>0.41140964330902347</v>
      </c>
      <c r="AA308">
        <v>307</v>
      </c>
    </row>
    <row r="309" spans="1:27" x14ac:dyDescent="0.3">
      <c r="A309">
        <v>305</v>
      </c>
      <c r="B309" t="s">
        <v>141</v>
      </c>
      <c r="C309" t="s">
        <v>280</v>
      </c>
      <c r="D309" t="s">
        <v>151</v>
      </c>
      <c r="E309" t="s">
        <v>280</v>
      </c>
      <c r="F309" t="s">
        <v>280</v>
      </c>
      <c r="G309" t="s">
        <v>220</v>
      </c>
      <c r="H309">
        <v>450.39604301801438</v>
      </c>
      <c r="I309">
        <v>33</v>
      </c>
      <c r="J309">
        <v>1524290.7587651063</v>
      </c>
      <c r="K309">
        <v>52805.265727272723</v>
      </c>
      <c r="L309">
        <v>274372336.57771915</v>
      </c>
      <c r="M309">
        <v>6200667.8840909088</v>
      </c>
      <c r="N309">
        <v>2286436138.1476593</v>
      </c>
      <c r="O309">
        <v>128700000</v>
      </c>
      <c r="P309">
        <v>25.63069325</v>
      </c>
      <c r="Q309">
        <v>22788.146843538336</v>
      </c>
      <c r="R309">
        <v>274425141.84344643</v>
      </c>
      <c r="S309">
        <v>2421.3368060317503</v>
      </c>
      <c r="T309">
        <v>22813.777536788337</v>
      </c>
      <c r="U309">
        <f>Pro_Economic_Table[[#This Row],[Total Energy(MJ)]]*AHP!$P$3/TOPSIS!$B$4</f>
        <v>8.2027862998967326E-3</v>
      </c>
      <c r="V309">
        <f>Pro_Economic_Table[[#This Row],[Total Cost(LKR Million)]]*AHP!$P$4/TOPSIS!$C$4</f>
        <v>3.1959598236899041E-2</v>
      </c>
      <c r="W309">
        <f>Pro_Economic_Table[[#This Row],[Total Carbon (Metric T)]]*AHP!$P$5/TOPSIS!$D$4</f>
        <v>3.5223120442121033E-3</v>
      </c>
      <c r="X309">
        <f>((Pro_Economic_Table[[#This Row],[Weighted Energy]]-TOPSIS!$B$5)^2+(Pro_Economic_Table[[#This Row],[Weighted Cost]]-TOPSIS!$C$5)^2+(Pro_Economic_Table[[#This Row],[Weighted Co2]]-TOPSIS!$D$5)^2)^0.5</f>
        <v>4.0189363535812588E-3</v>
      </c>
      <c r="Y309">
        <f>((Pro_Economic_Table[[#This Row],[Weighted Energy]]-TOPSIS!$B$6)^2+(Pro_Economic_Table[[#This Row],[Weighted Cost]]-TOPSIS!$C$6)^2+(Pro_Economic_Table[[#This Row],[Weighted Co2]]-TOPSIS!$D$6)^2)^0.5</f>
        <v>2.8084461981225739E-3</v>
      </c>
      <c r="Z309">
        <f>Pro_Economic_Table[[#This Row],[S- Worst-Euclidean Distance]]/(Pro_Economic_Table[[#This Row],[S+ Best-Euclidean Distance]]+Pro_Economic_Table[[#This Row],[S- Worst-Euclidean Distance]])</f>
        <v>0.41135034939879001</v>
      </c>
      <c r="AA309">
        <v>308</v>
      </c>
    </row>
    <row r="310" spans="1:27" x14ac:dyDescent="0.3">
      <c r="A310">
        <v>513</v>
      </c>
      <c r="B310" t="s">
        <v>280</v>
      </c>
      <c r="C310" t="s">
        <v>280</v>
      </c>
      <c r="D310" t="s">
        <v>151</v>
      </c>
      <c r="E310" t="s">
        <v>152</v>
      </c>
      <c r="F310" t="s">
        <v>280</v>
      </c>
      <c r="G310" t="s">
        <v>218</v>
      </c>
      <c r="H310">
        <v>437.89175804171981</v>
      </c>
      <c r="I310">
        <v>32</v>
      </c>
      <c r="J310">
        <v>1530761.7058235116</v>
      </c>
      <c r="K310">
        <v>36442.572090909089</v>
      </c>
      <c r="L310">
        <v>275537107.04823208</v>
      </c>
      <c r="M310">
        <v>5170523.8386363629</v>
      </c>
      <c r="N310">
        <v>2296142558.7352672</v>
      </c>
      <c r="O310">
        <v>119878400</v>
      </c>
      <c r="P310">
        <v>19.443497068181816</v>
      </c>
      <c r="Q310">
        <v>22884.887502061498</v>
      </c>
      <c r="R310">
        <v>275573549.620323</v>
      </c>
      <c r="S310">
        <v>2421.1914825739036</v>
      </c>
      <c r="T310">
        <v>22904.330999129681</v>
      </c>
      <c r="U310">
        <f>Pro_Economic_Table[[#This Row],[Total Energy(MJ)]]*AHP!$P$3/TOPSIS!$B$4</f>
        <v>8.237113124019254E-3</v>
      </c>
      <c r="V310">
        <f>Pro_Economic_Table[[#This Row],[Total Cost(LKR Million)]]*AHP!$P$4/TOPSIS!$C$4</f>
        <v>3.1957680090148204E-2</v>
      </c>
      <c r="W310">
        <f>Pro_Economic_Table[[#This Row],[Total Carbon (Metric T)]]*AHP!$P$5/TOPSIS!$D$4</f>
        <v>3.5362929621261001E-3</v>
      </c>
      <c r="X310">
        <f>((Pro_Economic_Table[[#This Row],[Weighted Energy]]-TOPSIS!$B$5)^2+(Pro_Economic_Table[[#This Row],[Weighted Cost]]-TOPSIS!$C$5)^2+(Pro_Economic_Table[[#This Row],[Weighted Co2]]-TOPSIS!$D$5)^2)^0.5</f>
        <v>4.0266795019598053E-3</v>
      </c>
      <c r="Y310">
        <f>((Pro_Economic_Table[[#This Row],[Weighted Energy]]-TOPSIS!$B$6)^2+(Pro_Economic_Table[[#This Row],[Weighted Cost]]-TOPSIS!$C$6)^2+(Pro_Economic_Table[[#This Row],[Weighted Co2]]-TOPSIS!$D$6)^2)^0.5</f>
        <v>2.8002189591636484E-3</v>
      </c>
      <c r="Z310">
        <f>Pro_Economic_Table[[#This Row],[S- Worst-Euclidean Distance]]/(Pro_Economic_Table[[#This Row],[S+ Best-Euclidean Distance]]+Pro_Economic_Table[[#This Row],[S- Worst-Euclidean Distance]])</f>
        <v>0.41017439692560426</v>
      </c>
      <c r="AA310">
        <v>309</v>
      </c>
    </row>
    <row r="311" spans="1:27" x14ac:dyDescent="0.3">
      <c r="A311">
        <v>418</v>
      </c>
      <c r="B311" t="s">
        <v>142</v>
      </c>
      <c r="C311" t="s">
        <v>280</v>
      </c>
      <c r="D311" t="s">
        <v>280</v>
      </c>
      <c r="E311" t="s">
        <v>152</v>
      </c>
      <c r="F311" t="s">
        <v>155</v>
      </c>
      <c r="G311" t="s">
        <v>219</v>
      </c>
      <c r="H311">
        <v>441.93610231667452</v>
      </c>
      <c r="I311">
        <v>63</v>
      </c>
      <c r="J311">
        <v>1532310.09928079</v>
      </c>
      <c r="K311">
        <v>36893.149136363631</v>
      </c>
      <c r="L311">
        <v>275815817.87054223</v>
      </c>
      <c r="M311">
        <v>5177034.4363636356</v>
      </c>
      <c r="N311">
        <v>2298465148.921185</v>
      </c>
      <c r="O311">
        <v>117432000</v>
      </c>
      <c r="P311">
        <v>19.524402327272725</v>
      </c>
      <c r="Q311">
        <v>22908.03598424781</v>
      </c>
      <c r="R311">
        <v>275852711.01967859</v>
      </c>
      <c r="S311">
        <v>2421.0741833575489</v>
      </c>
      <c r="T311">
        <v>22927.560386575082</v>
      </c>
      <c r="U311">
        <f>Pro_Economic_Table[[#This Row],[Total Energy(MJ)]]*AHP!$P$3/TOPSIS!$B$4</f>
        <v>8.2454574808325971E-3</v>
      </c>
      <c r="V311">
        <f>Pro_Economic_Table[[#This Row],[Total Cost(LKR Million)]]*AHP!$P$4/TOPSIS!$C$4</f>
        <v>3.1956131839686368E-2</v>
      </c>
      <c r="W311">
        <f>Pro_Economic_Table[[#This Row],[Total Carbon (Metric T)]]*AHP!$P$5/TOPSIS!$D$4</f>
        <v>3.5398794418770607E-3</v>
      </c>
      <c r="X311">
        <f>((Pro_Economic_Table[[#This Row],[Weighted Energy]]-TOPSIS!$B$5)^2+(Pro_Economic_Table[[#This Row],[Weighted Cost]]-TOPSIS!$C$5)^2+(Pro_Economic_Table[[#This Row],[Weighted Co2]]-TOPSIS!$D$5)^2)^0.5</f>
        <v>4.0275876443653319E-3</v>
      </c>
      <c r="Y311">
        <f>((Pro_Economic_Table[[#This Row],[Weighted Energy]]-TOPSIS!$B$6)^2+(Pro_Economic_Table[[#This Row],[Weighted Cost]]-TOPSIS!$C$6)^2+(Pro_Economic_Table[[#This Row],[Weighted Co2]]-TOPSIS!$D$6)^2)^0.5</f>
        <v>2.7993142617871525E-3</v>
      </c>
      <c r="Z311">
        <f>Pro_Economic_Table[[#This Row],[S- Worst-Euclidean Distance]]/(Pro_Economic_Table[[#This Row],[S+ Best-Euclidean Distance]]+Pro_Economic_Table[[#This Row],[S- Worst-Euclidean Distance]])</f>
        <v>0.41004167047784551</v>
      </c>
      <c r="AA311">
        <v>310</v>
      </c>
    </row>
    <row r="312" spans="1:27" x14ac:dyDescent="0.3">
      <c r="A312">
        <v>323</v>
      </c>
      <c r="B312" t="s">
        <v>141</v>
      </c>
      <c r="C312" t="s">
        <v>280</v>
      </c>
      <c r="D312" t="s">
        <v>280</v>
      </c>
      <c r="E312" t="s">
        <v>280</v>
      </c>
      <c r="F312" t="s">
        <v>280</v>
      </c>
      <c r="G312" t="s">
        <v>220</v>
      </c>
      <c r="H312">
        <v>450.86050535642448</v>
      </c>
      <c r="I312">
        <v>33</v>
      </c>
      <c r="J312">
        <v>1524740.3583086869</v>
      </c>
      <c r="K312">
        <v>52805.265727272723</v>
      </c>
      <c r="L312">
        <v>274453264.49556363</v>
      </c>
      <c r="M312">
        <v>6205272.959090909</v>
      </c>
      <c r="N312">
        <v>2287110537.4630303</v>
      </c>
      <c r="O312">
        <v>128700000</v>
      </c>
      <c r="P312">
        <v>25.621483100000003</v>
      </c>
      <c r="Q312">
        <v>22794.868356714866</v>
      </c>
      <c r="R312">
        <v>274506069.76129091</v>
      </c>
      <c r="S312">
        <v>2422.0158104221209</v>
      </c>
      <c r="T312">
        <v>22820.489839814865</v>
      </c>
      <c r="U312">
        <f>Pro_Economic_Table[[#This Row],[Total Energy(MJ)]]*AHP!$P$3/TOPSIS!$B$4</f>
        <v>8.2052052998881856E-3</v>
      </c>
      <c r="V312">
        <f>Pro_Economic_Table[[#This Row],[Total Cost(LKR Million)]]*AHP!$P$4/TOPSIS!$C$4</f>
        <v>3.1968560520652077E-2</v>
      </c>
      <c r="W312">
        <f>Pro_Economic_Table[[#This Row],[Total Carbon (Metric T)]]*AHP!$P$5/TOPSIS!$D$4</f>
        <v>3.5233483840184602E-3</v>
      </c>
      <c r="X312">
        <f>((Pro_Economic_Table[[#This Row],[Weighted Energy]]-TOPSIS!$B$5)^2+(Pro_Economic_Table[[#This Row],[Weighted Cost]]-TOPSIS!$C$5)^2+(Pro_Economic_Table[[#This Row],[Weighted Co2]]-TOPSIS!$D$5)^2)^0.5</f>
        <v>4.0282733175531476E-3</v>
      </c>
      <c r="Y312">
        <f>((Pro_Economic_Table[[#This Row],[Weighted Energy]]-TOPSIS!$B$6)^2+(Pro_Economic_Table[[#This Row],[Weighted Cost]]-TOPSIS!$C$6)^2+(Pro_Economic_Table[[#This Row],[Weighted Co2]]-TOPSIS!$D$6)^2)^0.5</f>
        <v>2.799105600205686E-3</v>
      </c>
      <c r="Z312">
        <f>Pro_Economic_Table[[#This Row],[S- Worst-Euclidean Distance]]/(Pro_Economic_Table[[#This Row],[S+ Best-Euclidean Distance]]+Pro_Economic_Table[[#This Row],[S- Worst-Euclidean Distance]])</f>
        <v>0.40998245943620848</v>
      </c>
      <c r="AA312">
        <v>311</v>
      </c>
    </row>
    <row r="313" spans="1:27" x14ac:dyDescent="0.3">
      <c r="A313">
        <v>531</v>
      </c>
      <c r="B313" t="s">
        <v>280</v>
      </c>
      <c r="C313" t="s">
        <v>280</v>
      </c>
      <c r="D313" t="s">
        <v>280</v>
      </c>
      <c r="E313" t="s">
        <v>152</v>
      </c>
      <c r="F313" t="s">
        <v>280</v>
      </c>
      <c r="G313" t="s">
        <v>218</v>
      </c>
      <c r="H313">
        <v>438.35622038012974</v>
      </c>
      <c r="I313">
        <v>32</v>
      </c>
      <c r="J313">
        <v>1531211.3053670924</v>
      </c>
      <c r="K313">
        <v>36442.572090909089</v>
      </c>
      <c r="L313">
        <v>275618034.96607667</v>
      </c>
      <c r="M313">
        <v>5175128.9136363631</v>
      </c>
      <c r="N313">
        <v>2296816958.0506387</v>
      </c>
      <c r="O313">
        <v>119878400</v>
      </c>
      <c r="P313">
        <v>19.434286918181815</v>
      </c>
      <c r="Q313">
        <v>22891.609015238031</v>
      </c>
      <c r="R313">
        <v>275654477.5381676</v>
      </c>
      <c r="S313">
        <v>2421.8704869642747</v>
      </c>
      <c r="T313">
        <v>22911.043302156213</v>
      </c>
      <c r="U313">
        <f>Pro_Economic_Table[[#This Row],[Total Energy(MJ)]]*AHP!$P$3/TOPSIS!$B$4</f>
        <v>8.2395321240107105E-3</v>
      </c>
      <c r="V313">
        <f>Pro_Economic_Table[[#This Row],[Total Cost(LKR Million)]]*AHP!$P$4/TOPSIS!$C$4</f>
        <v>3.1966642373901247E-2</v>
      </c>
      <c r="W313">
        <f>Pro_Economic_Table[[#This Row],[Total Carbon (Metric T)]]*AHP!$P$5/TOPSIS!$D$4</f>
        <v>3.5373293019324574E-3</v>
      </c>
      <c r="X313">
        <f>((Pro_Economic_Table[[#This Row],[Weighted Energy]]-TOPSIS!$B$5)^2+(Pro_Economic_Table[[#This Row],[Weighted Cost]]-TOPSIS!$C$5)^2+(Pro_Economic_Table[[#This Row],[Weighted Co2]]-TOPSIS!$D$5)^2)^0.5</f>
        <v>4.0360184572749503E-3</v>
      </c>
      <c r="Y313">
        <f>((Pro_Economic_Table[[#This Row],[Weighted Energy]]-TOPSIS!$B$6)^2+(Pro_Economic_Table[[#This Row],[Weighted Cost]]-TOPSIS!$C$6)^2+(Pro_Economic_Table[[#This Row],[Weighted Co2]]-TOPSIS!$D$6)^2)^0.5</f>
        <v>2.7908796107679597E-3</v>
      </c>
      <c r="Z313">
        <f>Pro_Economic_Table[[#This Row],[S- Worst-Euclidean Distance]]/(Pro_Economic_Table[[#This Row],[S+ Best-Euclidean Distance]]+Pro_Economic_Table[[#This Row],[S- Worst-Euclidean Distance]])</f>
        <v>0.40880639830148086</v>
      </c>
      <c r="AA313">
        <v>312</v>
      </c>
    </row>
    <row r="314" spans="1:27" x14ac:dyDescent="0.3">
      <c r="A314">
        <v>402</v>
      </c>
      <c r="B314" t="s">
        <v>142</v>
      </c>
      <c r="C314" t="s">
        <v>280</v>
      </c>
      <c r="D314" t="s">
        <v>151</v>
      </c>
      <c r="E314" t="s">
        <v>152</v>
      </c>
      <c r="F314" t="s">
        <v>155</v>
      </c>
      <c r="G314" t="s">
        <v>218</v>
      </c>
      <c r="H314">
        <v>441.47163997826448</v>
      </c>
      <c r="I314">
        <v>32</v>
      </c>
      <c r="J314">
        <v>1531860.4997372087</v>
      </c>
      <c r="K314">
        <v>36893.149136363631</v>
      </c>
      <c r="L314">
        <v>275734889.95269758</v>
      </c>
      <c r="M314">
        <v>5172429.3613636354</v>
      </c>
      <c r="N314">
        <v>2297790749.605813</v>
      </c>
      <c r="O314">
        <v>119878400</v>
      </c>
      <c r="P314">
        <v>19.533612477272726</v>
      </c>
      <c r="Q314">
        <v>22901.31447107127</v>
      </c>
      <c r="R314">
        <v>275771783.10183394</v>
      </c>
      <c r="S314">
        <v>2422.8415789671762</v>
      </c>
      <c r="T314">
        <v>22920.848083548542</v>
      </c>
      <c r="U314">
        <f>Pro_Economic_Table[[#This Row],[Total Energy(MJ)]]*AHP!$P$3/TOPSIS!$B$4</f>
        <v>8.2430384808411389E-3</v>
      </c>
      <c r="V314">
        <f>Pro_Economic_Table[[#This Row],[Total Cost(LKR Million)]]*AHP!$P$4/TOPSIS!$C$4</f>
        <v>3.1979459967135894E-2</v>
      </c>
      <c r="W314">
        <f>Pro_Economic_Table[[#This Row],[Total Carbon (Metric T)]]*AHP!$P$5/TOPSIS!$D$4</f>
        <v>3.538843102070702E-3</v>
      </c>
      <c r="X314">
        <f>((Pro_Economic_Table[[#This Row],[Weighted Energy]]-TOPSIS!$B$5)^2+(Pro_Economic_Table[[#This Row],[Weighted Cost]]-TOPSIS!$C$5)^2+(Pro_Economic_Table[[#This Row],[Weighted Co2]]-TOPSIS!$D$5)^2)^0.5</f>
        <v>4.049389377714702E-3</v>
      </c>
      <c r="Y314">
        <f>((Pro_Economic_Table[[#This Row],[Weighted Energy]]-TOPSIS!$B$6)^2+(Pro_Economic_Table[[#This Row],[Weighted Cost]]-TOPSIS!$C$6)^2+(Pro_Economic_Table[[#This Row],[Weighted Co2]]-TOPSIS!$D$6)^2)^0.5</f>
        <v>2.7775080373103945E-3</v>
      </c>
      <c r="Z314">
        <f>Pro_Economic_Table[[#This Row],[S- Worst-Euclidean Distance]]/(Pro_Economic_Table[[#This Row],[S+ Best-Euclidean Distance]]+Pro_Economic_Table[[#This Row],[S- Worst-Euclidean Distance]])</f>
        <v>0.40684777702935271</v>
      </c>
      <c r="AA314">
        <v>313</v>
      </c>
    </row>
    <row r="315" spans="1:27" x14ac:dyDescent="0.3">
      <c r="A315">
        <v>420</v>
      </c>
      <c r="B315" t="s">
        <v>142</v>
      </c>
      <c r="C315" t="s">
        <v>280</v>
      </c>
      <c r="D315" t="s">
        <v>280</v>
      </c>
      <c r="E315" t="s">
        <v>152</v>
      </c>
      <c r="F315" t="s">
        <v>155</v>
      </c>
      <c r="G315" t="s">
        <v>218</v>
      </c>
      <c r="H315">
        <v>441.93610231667452</v>
      </c>
      <c r="I315">
        <v>32</v>
      </c>
      <c r="J315">
        <v>1532310.09928079</v>
      </c>
      <c r="K315">
        <v>36893.149136363631</v>
      </c>
      <c r="L315">
        <v>275815817.87054223</v>
      </c>
      <c r="M315">
        <v>5177034.4363636356</v>
      </c>
      <c r="N315">
        <v>2298465148.921185</v>
      </c>
      <c r="O315">
        <v>119878400</v>
      </c>
      <c r="P315">
        <v>19.524402327272725</v>
      </c>
      <c r="Q315">
        <v>22908.03598424781</v>
      </c>
      <c r="R315">
        <v>275852711.01967859</v>
      </c>
      <c r="S315">
        <v>2423.5205833575487</v>
      </c>
      <c r="T315">
        <v>22927.560386575082</v>
      </c>
      <c r="U315">
        <f>Pro_Economic_Table[[#This Row],[Total Energy(MJ)]]*AHP!$P$3/TOPSIS!$B$4</f>
        <v>8.2454574808325971E-3</v>
      </c>
      <c r="V315">
        <f>Pro_Economic_Table[[#This Row],[Total Cost(LKR Million)]]*AHP!$P$4/TOPSIS!$C$4</f>
        <v>3.1988422250888965E-2</v>
      </c>
      <c r="W315">
        <f>Pro_Economic_Table[[#This Row],[Total Carbon (Metric T)]]*AHP!$P$5/TOPSIS!$D$4</f>
        <v>3.5398794418770607E-3</v>
      </c>
      <c r="X315">
        <f>((Pro_Economic_Table[[#This Row],[Weighted Energy]]-TOPSIS!$B$5)^2+(Pro_Economic_Table[[#This Row],[Weighted Cost]]-TOPSIS!$C$5)^2+(Pro_Economic_Table[[#This Row],[Weighted Co2]]-TOPSIS!$D$5)^2)^0.5</f>
        <v>4.0587283545076404E-3</v>
      </c>
      <c r="Y315">
        <f>((Pro_Economic_Table[[#This Row],[Weighted Energy]]-TOPSIS!$B$6)^2+(Pro_Economic_Table[[#This Row],[Weighted Cost]]-TOPSIS!$C$6)^2+(Pro_Economic_Table[[#This Row],[Weighted Co2]]-TOPSIS!$D$6)^2)^0.5</f>
        <v>2.7681687136515139E-3</v>
      </c>
      <c r="Z315">
        <f>Pro_Economic_Table[[#This Row],[S- Worst-Euclidean Distance]]/(Pro_Economic_Table[[#This Row],[S+ Best-Euclidean Distance]]+Pro_Economic_Table[[#This Row],[S- Worst-Euclidean Distance]])</f>
        <v>0.40547977888261022</v>
      </c>
      <c r="AA315">
        <v>314</v>
      </c>
    </row>
    <row r="316" spans="1:27" x14ac:dyDescent="0.3">
      <c r="A316">
        <v>512</v>
      </c>
      <c r="B316" t="s">
        <v>280</v>
      </c>
      <c r="C316" t="s">
        <v>280</v>
      </c>
      <c r="D316" t="s">
        <v>151</v>
      </c>
      <c r="E316" t="s">
        <v>152</v>
      </c>
      <c r="F316" t="s">
        <v>280</v>
      </c>
      <c r="G316" t="s">
        <v>220</v>
      </c>
      <c r="H316">
        <v>437.89175804171981</v>
      </c>
      <c r="I316">
        <v>32</v>
      </c>
      <c r="J316">
        <v>1530761.7058235116</v>
      </c>
      <c r="K316">
        <v>36442.572090909089</v>
      </c>
      <c r="L316">
        <v>275537107.04823208</v>
      </c>
      <c r="M316">
        <v>5170523.8386363629</v>
      </c>
      <c r="N316">
        <v>2296142558.7352672</v>
      </c>
      <c r="O316">
        <v>124800000</v>
      </c>
      <c r="P316">
        <v>19.443497068181816</v>
      </c>
      <c r="Q316">
        <v>22884.887502061498</v>
      </c>
      <c r="R316">
        <v>275573549.620323</v>
      </c>
      <c r="S316">
        <v>2426.1130825739037</v>
      </c>
      <c r="T316">
        <v>22904.330999129681</v>
      </c>
      <c r="U316">
        <f>Pro_Economic_Table[[#This Row],[Total Energy(MJ)]]*AHP!$P$3/TOPSIS!$B$4</f>
        <v>8.237113124019254E-3</v>
      </c>
      <c r="V316">
        <f>Pro_Economic_Table[[#This Row],[Total Cost(LKR Million)]]*AHP!$P$4/TOPSIS!$C$4</f>
        <v>3.2022641048198686E-2</v>
      </c>
      <c r="W316">
        <f>Pro_Economic_Table[[#This Row],[Total Carbon (Metric T)]]*AHP!$P$5/TOPSIS!$D$4</f>
        <v>3.5362929621261001E-3</v>
      </c>
      <c r="X316">
        <f>((Pro_Economic_Table[[#This Row],[Weighted Energy]]-TOPSIS!$B$5)^2+(Pro_Economic_Table[[#This Row],[Weighted Cost]]-TOPSIS!$C$5)^2+(Pro_Economic_Table[[#This Row],[Weighted Co2]]-TOPSIS!$D$5)^2)^0.5</f>
        <v>4.0893841797060614E-3</v>
      </c>
      <c r="Y316">
        <f>((Pro_Economic_Table[[#This Row],[Weighted Energy]]-TOPSIS!$B$6)^2+(Pro_Economic_Table[[#This Row],[Weighted Cost]]-TOPSIS!$C$6)^2+(Pro_Economic_Table[[#This Row],[Weighted Co2]]-TOPSIS!$D$6)^2)^0.5</f>
        <v>2.7376456493764445E-3</v>
      </c>
      <c r="Z316">
        <f>Pro_Economic_Table[[#This Row],[S- Worst-Euclidean Distance]]/(Pro_Economic_Table[[#This Row],[S+ Best-Euclidean Distance]]+Pro_Economic_Table[[#This Row],[S- Worst-Euclidean Distance]])</f>
        <v>0.40100097962284142</v>
      </c>
      <c r="AA316">
        <v>315</v>
      </c>
    </row>
    <row r="317" spans="1:27" x14ac:dyDescent="0.3">
      <c r="A317">
        <v>530</v>
      </c>
      <c r="B317" t="s">
        <v>280</v>
      </c>
      <c r="C317" t="s">
        <v>280</v>
      </c>
      <c r="D317" t="s">
        <v>280</v>
      </c>
      <c r="E317" t="s">
        <v>152</v>
      </c>
      <c r="F317" t="s">
        <v>280</v>
      </c>
      <c r="G317" t="s">
        <v>220</v>
      </c>
      <c r="H317">
        <v>438.35622038012974</v>
      </c>
      <c r="I317">
        <v>32</v>
      </c>
      <c r="J317">
        <v>1531211.3053670924</v>
      </c>
      <c r="K317">
        <v>36442.572090909089</v>
      </c>
      <c r="L317">
        <v>275618034.96607667</v>
      </c>
      <c r="M317">
        <v>5175128.9136363631</v>
      </c>
      <c r="N317">
        <v>2296816958.0506387</v>
      </c>
      <c r="O317">
        <v>124800000</v>
      </c>
      <c r="P317">
        <v>19.434286918181815</v>
      </c>
      <c r="Q317">
        <v>22891.609015238031</v>
      </c>
      <c r="R317">
        <v>275654477.5381676</v>
      </c>
      <c r="S317">
        <v>2426.7920869642749</v>
      </c>
      <c r="T317">
        <v>22911.043302156213</v>
      </c>
      <c r="U317">
        <f>Pro_Economic_Table[[#This Row],[Total Energy(MJ)]]*AHP!$P$3/TOPSIS!$B$4</f>
        <v>8.2395321240107105E-3</v>
      </c>
      <c r="V317">
        <f>Pro_Economic_Table[[#This Row],[Total Cost(LKR Million)]]*AHP!$P$4/TOPSIS!$C$4</f>
        <v>3.2031603331951736E-2</v>
      </c>
      <c r="W317">
        <f>Pro_Economic_Table[[#This Row],[Total Carbon (Metric T)]]*AHP!$P$5/TOPSIS!$D$4</f>
        <v>3.5373293019324574E-3</v>
      </c>
      <c r="X317">
        <f>((Pro_Economic_Table[[#This Row],[Weighted Energy]]-TOPSIS!$B$5)^2+(Pro_Economic_Table[[#This Row],[Weighted Cost]]-TOPSIS!$C$5)^2+(Pro_Economic_Table[[#This Row],[Weighted Co2]]-TOPSIS!$D$5)^2)^0.5</f>
        <v>4.0987223060691622E-3</v>
      </c>
      <c r="Y317">
        <f>((Pro_Economic_Table[[#This Row],[Weighted Energy]]-TOPSIS!$B$6)^2+(Pro_Economic_Table[[#This Row],[Weighted Cost]]-TOPSIS!$C$6)^2+(Pro_Economic_Table[[#This Row],[Weighted Co2]]-TOPSIS!$D$6)^2)^0.5</f>
        <v>2.7283054963050499E-3</v>
      </c>
      <c r="Z317">
        <f>Pro_Economic_Table[[#This Row],[S- Worst-Euclidean Distance]]/(Pro_Economic_Table[[#This Row],[S+ Best-Euclidean Distance]]+Pro_Economic_Table[[#This Row],[S- Worst-Euclidean Distance]])</f>
        <v>0.39963298455533414</v>
      </c>
      <c r="AA317">
        <v>316</v>
      </c>
    </row>
    <row r="318" spans="1:27" x14ac:dyDescent="0.3">
      <c r="A318">
        <v>37</v>
      </c>
      <c r="B318" t="s">
        <v>139</v>
      </c>
      <c r="C318" t="s">
        <v>148</v>
      </c>
      <c r="D318" t="s">
        <v>151</v>
      </c>
      <c r="E318" t="s">
        <v>152</v>
      </c>
      <c r="F318" t="s">
        <v>154</v>
      </c>
      <c r="G318" t="s">
        <v>219</v>
      </c>
      <c r="H318">
        <v>418.70597281322699</v>
      </c>
      <c r="I318">
        <v>60</v>
      </c>
      <c r="J318">
        <v>1539309.5395681602</v>
      </c>
      <c r="K318">
        <v>47576.869763636365</v>
      </c>
      <c r="L318">
        <v>277075717.12226886</v>
      </c>
      <c r="M318">
        <v>5330359.9422727264</v>
      </c>
      <c r="N318">
        <v>2308964309.3522401</v>
      </c>
      <c r="O318">
        <v>111840000</v>
      </c>
      <c r="P318">
        <v>22.614542668181812</v>
      </c>
      <c r="Q318">
        <v>23012.677616543995</v>
      </c>
      <c r="R318">
        <v>277123293.99203247</v>
      </c>
      <c r="S318">
        <v>2426.1346692945126</v>
      </c>
      <c r="T318">
        <v>23035.292159212178</v>
      </c>
      <c r="U318">
        <f>Pro_Economic_Table[[#This Row],[Total Energy(MJ)]]*AHP!$P$3/TOPSIS!$B$4</f>
        <v>8.2834362189631305E-3</v>
      </c>
      <c r="V318">
        <f>Pro_Economic_Table[[#This Row],[Total Cost(LKR Million)]]*AHP!$P$4/TOPSIS!$C$4</f>
        <v>3.2022925974655919E-2</v>
      </c>
      <c r="W318">
        <f>Pro_Economic_Table[[#This Row],[Total Carbon (Metric T)]]*AHP!$P$5/TOPSIS!$D$4</f>
        <v>3.5565125890922493E-3</v>
      </c>
      <c r="X318">
        <f>((Pro_Economic_Table[[#This Row],[Weighted Energy]]-TOPSIS!$B$5)^2+(Pro_Economic_Table[[#This Row],[Weighted Cost]]-TOPSIS!$C$5)^2+(Pro_Economic_Table[[#This Row],[Weighted Co2]]-TOPSIS!$D$5)^2)^0.5</f>
        <v>4.1030522169321097E-3</v>
      </c>
      <c r="Y318">
        <f>((Pro_Economic_Table[[#This Row],[Weighted Energy]]-TOPSIS!$B$6)^2+(Pro_Economic_Table[[#This Row],[Weighted Cost]]-TOPSIS!$C$6)^2+(Pro_Economic_Table[[#This Row],[Weighted Co2]]-TOPSIS!$D$6)^2)^0.5</f>
        <v>2.7240730368907947E-3</v>
      </c>
      <c r="Z318">
        <f>Pro_Economic_Table[[#This Row],[S- Worst-Euclidean Distance]]/(Pro_Economic_Table[[#This Row],[S+ Best-Euclidean Distance]]+Pro_Economic_Table[[#This Row],[S- Worst-Euclidean Distance]])</f>
        <v>0.39900733260539312</v>
      </c>
      <c r="AA318">
        <v>317</v>
      </c>
    </row>
    <row r="319" spans="1:27" x14ac:dyDescent="0.3">
      <c r="A319">
        <v>517</v>
      </c>
      <c r="B319" t="s">
        <v>280</v>
      </c>
      <c r="C319" t="s">
        <v>280</v>
      </c>
      <c r="D319" t="s">
        <v>151</v>
      </c>
      <c r="E319" t="s">
        <v>280</v>
      </c>
      <c r="F319" t="s">
        <v>155</v>
      </c>
      <c r="G319" t="s">
        <v>219</v>
      </c>
      <c r="H319">
        <v>452.00719708124745</v>
      </c>
      <c r="I319">
        <v>65</v>
      </c>
      <c r="J319">
        <v>1533093.5769008962</v>
      </c>
      <c r="K319">
        <v>45995.002772727268</v>
      </c>
      <c r="L319">
        <v>275956843.8421613</v>
      </c>
      <c r="M319">
        <v>6365942.3068181816</v>
      </c>
      <c r="N319">
        <v>2299640365.3513441</v>
      </c>
      <c r="O319">
        <v>121160000</v>
      </c>
      <c r="P319">
        <v>25.720808659090913</v>
      </c>
      <c r="Q319">
        <v>22919.748974668393</v>
      </c>
      <c r="R319">
        <v>276002838.84493405</v>
      </c>
      <c r="S319">
        <v>2427.1663076581622</v>
      </c>
      <c r="T319">
        <v>22945.469783327484</v>
      </c>
      <c r="U319">
        <f>Pro_Economic_Table[[#This Row],[Total Energy(MJ)]]*AHP!$P$3/TOPSIS!$B$4</f>
        <v>8.2499449212324327E-3</v>
      </c>
      <c r="V319">
        <f>Pro_Economic_Table[[#This Row],[Total Cost(LKR Million)]]*AHP!$P$4/TOPSIS!$C$4</f>
        <v>3.2036542728651432E-2</v>
      </c>
      <c r="W319">
        <f>Pro_Economic_Table[[#This Row],[Total Carbon (Metric T)]]*AHP!$P$5/TOPSIS!$D$4</f>
        <v>3.5426445465943234E-3</v>
      </c>
      <c r="X319">
        <f>((Pro_Economic_Table[[#This Row],[Weighted Energy]]-TOPSIS!$B$5)^2+(Pro_Economic_Table[[#This Row],[Weighted Cost]]-TOPSIS!$C$5)^2+(Pro_Economic_Table[[#This Row],[Weighted Co2]]-TOPSIS!$D$5)^2)^0.5</f>
        <v>4.106529660092814E-3</v>
      </c>
      <c r="Y319">
        <f>((Pro_Economic_Table[[#This Row],[Weighted Energy]]-TOPSIS!$B$6)^2+(Pro_Economic_Table[[#This Row],[Weighted Cost]]-TOPSIS!$C$6)^2+(Pro_Economic_Table[[#This Row],[Weighted Co2]]-TOPSIS!$D$6)^2)^0.5</f>
        <v>2.720400885255722E-3</v>
      </c>
      <c r="Z319">
        <f>Pro_Economic_Table[[#This Row],[S- Worst-Euclidean Distance]]/(Pro_Economic_Table[[#This Row],[S+ Best-Euclidean Distance]]+Pro_Economic_Table[[#This Row],[S- Worst-Euclidean Distance]])</f>
        <v>0.39848082050713718</v>
      </c>
      <c r="AA319">
        <v>318</v>
      </c>
    </row>
    <row r="320" spans="1:27" x14ac:dyDescent="0.3">
      <c r="A320">
        <v>39</v>
      </c>
      <c r="B320" t="s">
        <v>139</v>
      </c>
      <c r="C320" t="s">
        <v>148</v>
      </c>
      <c r="D320" t="s">
        <v>151</v>
      </c>
      <c r="E320" t="s">
        <v>152</v>
      </c>
      <c r="F320" t="s">
        <v>154</v>
      </c>
      <c r="G320" t="s">
        <v>218</v>
      </c>
      <c r="H320">
        <v>418.70597281322699</v>
      </c>
      <c r="I320">
        <v>30</v>
      </c>
      <c r="J320">
        <v>1539309.5395681602</v>
      </c>
      <c r="K320">
        <v>47576.869763636365</v>
      </c>
      <c r="L320">
        <v>277075717.12226886</v>
      </c>
      <c r="M320">
        <v>5330359.9422727264</v>
      </c>
      <c r="N320">
        <v>2308964309.3522401</v>
      </c>
      <c r="O320">
        <v>112386000</v>
      </c>
      <c r="P320">
        <v>22.614542668181812</v>
      </c>
      <c r="Q320">
        <v>23012.677616543995</v>
      </c>
      <c r="R320">
        <v>277123293.99203247</v>
      </c>
      <c r="S320">
        <v>2426.6806692945129</v>
      </c>
      <c r="T320">
        <v>23035.292159212178</v>
      </c>
      <c r="U320">
        <f>Pro_Economic_Table[[#This Row],[Total Energy(MJ)]]*AHP!$P$3/TOPSIS!$B$4</f>
        <v>8.2834362189631305E-3</v>
      </c>
      <c r="V320">
        <f>Pro_Economic_Table[[#This Row],[Total Cost(LKR Million)]]*AHP!$P$4/TOPSIS!$C$4</f>
        <v>3.2030132712931196E-2</v>
      </c>
      <c r="W320">
        <f>Pro_Economic_Table[[#This Row],[Total Carbon (Metric T)]]*AHP!$P$5/TOPSIS!$D$4</f>
        <v>3.5565125890922493E-3</v>
      </c>
      <c r="X320">
        <f>((Pro_Economic_Table[[#This Row],[Weighted Energy]]-TOPSIS!$B$5)^2+(Pro_Economic_Table[[#This Row],[Weighted Cost]]-TOPSIS!$C$5)^2+(Pro_Economic_Table[[#This Row],[Weighted Co2]]-TOPSIS!$D$5)^2)^0.5</f>
        <v>4.1099903290283037E-3</v>
      </c>
      <c r="Y320">
        <f>((Pro_Economic_Table[[#This Row],[Weighted Energy]]-TOPSIS!$B$6)^2+(Pro_Economic_Table[[#This Row],[Weighted Cost]]-TOPSIS!$C$6)^2+(Pro_Economic_Table[[#This Row],[Weighted Co2]]-TOPSIS!$D$6)^2)^0.5</f>
        <v>2.7171041689456874E-3</v>
      </c>
      <c r="Z320">
        <f>Pro_Economic_Table[[#This Row],[S- Worst-Euclidean Distance]]/(Pro_Economic_Table[[#This Row],[S+ Best-Euclidean Distance]]+Pro_Economic_Table[[#This Row],[S- Worst-Euclidean Distance]])</f>
        <v>0.39798836382768915</v>
      </c>
      <c r="AA320">
        <v>319</v>
      </c>
    </row>
    <row r="321" spans="1:27" x14ac:dyDescent="0.3">
      <c r="A321">
        <v>401</v>
      </c>
      <c r="B321" t="s">
        <v>142</v>
      </c>
      <c r="C321" t="s">
        <v>280</v>
      </c>
      <c r="D321" t="s">
        <v>151</v>
      </c>
      <c r="E321" t="s">
        <v>152</v>
      </c>
      <c r="F321" t="s">
        <v>155</v>
      </c>
      <c r="G321" t="s">
        <v>220</v>
      </c>
      <c r="H321">
        <v>441.47163997826448</v>
      </c>
      <c r="I321">
        <v>32</v>
      </c>
      <c r="J321">
        <v>1531860.4997372087</v>
      </c>
      <c r="K321">
        <v>36893.149136363631</v>
      </c>
      <c r="L321">
        <v>275734889.95269758</v>
      </c>
      <c r="M321">
        <v>5172429.3613636354</v>
      </c>
      <c r="N321">
        <v>2297790749.605813</v>
      </c>
      <c r="O321">
        <v>124800000</v>
      </c>
      <c r="P321">
        <v>19.533612477272726</v>
      </c>
      <c r="Q321">
        <v>22901.31447107127</v>
      </c>
      <c r="R321">
        <v>275771783.10183394</v>
      </c>
      <c r="S321">
        <v>2427.7631789671764</v>
      </c>
      <c r="T321">
        <v>22920.848083548542</v>
      </c>
      <c r="U321">
        <f>Pro_Economic_Table[[#This Row],[Total Energy(MJ)]]*AHP!$P$3/TOPSIS!$B$4</f>
        <v>8.2430384808411389E-3</v>
      </c>
      <c r="V321">
        <f>Pro_Economic_Table[[#This Row],[Total Cost(LKR Million)]]*AHP!$P$4/TOPSIS!$C$4</f>
        <v>3.2044420925186383E-2</v>
      </c>
      <c r="W321">
        <f>Pro_Economic_Table[[#This Row],[Total Carbon (Metric T)]]*AHP!$P$5/TOPSIS!$D$4</f>
        <v>3.538843102070702E-3</v>
      </c>
      <c r="X321">
        <f>((Pro_Economic_Table[[#This Row],[Weighted Energy]]-TOPSIS!$B$5)^2+(Pro_Economic_Table[[#This Row],[Weighted Cost]]-TOPSIS!$C$5)^2+(Pro_Economic_Table[[#This Row],[Weighted Co2]]-TOPSIS!$D$5)^2)^0.5</f>
        <v>4.1120918245372813E-3</v>
      </c>
      <c r="Y321">
        <f>((Pro_Economic_Table[[#This Row],[Weighted Energy]]-TOPSIS!$B$6)^2+(Pro_Economic_Table[[#This Row],[Weighted Cost]]-TOPSIS!$C$6)^2+(Pro_Economic_Table[[#This Row],[Weighted Co2]]-TOPSIS!$D$6)^2)^0.5</f>
        <v>2.7149324232777351E-3</v>
      </c>
      <c r="Z321">
        <f>Pro_Economic_Table[[#This Row],[S- Worst-Euclidean Distance]]/(Pro_Economic_Table[[#This Row],[S+ Best-Euclidean Distance]]+Pro_Economic_Table[[#This Row],[S- Worst-Euclidean Distance]])</f>
        <v>0.39767434898838205</v>
      </c>
      <c r="AA321">
        <v>320</v>
      </c>
    </row>
    <row r="322" spans="1:27" x14ac:dyDescent="0.3">
      <c r="A322">
        <v>55</v>
      </c>
      <c r="B322" t="s">
        <v>139</v>
      </c>
      <c r="C322" t="s">
        <v>148</v>
      </c>
      <c r="D322" t="s">
        <v>280</v>
      </c>
      <c r="E322" t="s">
        <v>152</v>
      </c>
      <c r="F322" t="s">
        <v>154</v>
      </c>
      <c r="G322" t="s">
        <v>219</v>
      </c>
      <c r="H322">
        <v>419.17043515163692</v>
      </c>
      <c r="I322">
        <v>60</v>
      </c>
      <c r="J322">
        <v>1539759.139111741</v>
      </c>
      <c r="K322">
        <v>47576.869763636365</v>
      </c>
      <c r="L322">
        <v>277156645.04011339</v>
      </c>
      <c r="M322">
        <v>5334965.0172727266</v>
      </c>
      <c r="N322">
        <v>2309638708.6676111</v>
      </c>
      <c r="O322">
        <v>111840000</v>
      </c>
      <c r="P322">
        <v>22.605332518181815</v>
      </c>
      <c r="Q322">
        <v>23019.399129720525</v>
      </c>
      <c r="R322">
        <v>277204221.909877</v>
      </c>
      <c r="S322">
        <v>2426.8136736848842</v>
      </c>
      <c r="T322">
        <v>23042.004462238707</v>
      </c>
      <c r="U322">
        <f>Pro_Economic_Table[[#This Row],[Total Energy(MJ)]]*AHP!$P$3/TOPSIS!$B$4</f>
        <v>8.2858552189545836E-3</v>
      </c>
      <c r="V322">
        <f>Pro_Economic_Table[[#This Row],[Total Cost(LKR Million)]]*AHP!$P$4/TOPSIS!$C$4</f>
        <v>3.2031888258408969E-2</v>
      </c>
      <c r="W322">
        <f>Pro_Economic_Table[[#This Row],[Total Carbon (Metric T)]]*AHP!$P$5/TOPSIS!$D$4</f>
        <v>3.5575489288986058E-3</v>
      </c>
      <c r="X322">
        <f>((Pro_Economic_Table[[#This Row],[Weighted Energy]]-TOPSIS!$B$5)^2+(Pro_Economic_Table[[#This Row],[Weighted Cost]]-TOPSIS!$C$5)^2+(Pro_Economic_Table[[#This Row],[Weighted Co2]]-TOPSIS!$D$5)^2)^0.5</f>
        <v>4.1123922715415708E-3</v>
      </c>
      <c r="Y322">
        <f>((Pro_Economic_Table[[#This Row],[Weighted Energy]]-TOPSIS!$B$6)^2+(Pro_Economic_Table[[#This Row],[Weighted Cost]]-TOPSIS!$C$6)^2+(Pro_Economic_Table[[#This Row],[Weighted Co2]]-TOPSIS!$D$6)^2)^0.5</f>
        <v>2.7147361229148343E-3</v>
      </c>
      <c r="Z322">
        <f>Pro_Economic_Table[[#This Row],[S- Worst-Euclidean Distance]]/(Pro_Economic_Table[[#This Row],[S+ Best-Euclidean Distance]]+Pro_Economic_Table[[#This Row],[S- Worst-Euclidean Distance]])</f>
        <v>0.39763952954498216</v>
      </c>
      <c r="AA322">
        <v>321</v>
      </c>
    </row>
    <row r="323" spans="1:27" x14ac:dyDescent="0.3">
      <c r="A323">
        <v>535</v>
      </c>
      <c r="B323" t="s">
        <v>280</v>
      </c>
      <c r="C323" t="s">
        <v>280</v>
      </c>
      <c r="D323" t="s">
        <v>280</v>
      </c>
      <c r="E323" t="s">
        <v>280</v>
      </c>
      <c r="F323" t="s">
        <v>155</v>
      </c>
      <c r="G323" t="s">
        <v>219</v>
      </c>
      <c r="H323">
        <v>452.47165941965744</v>
      </c>
      <c r="I323">
        <v>65</v>
      </c>
      <c r="J323">
        <v>1533543.1764444772</v>
      </c>
      <c r="K323">
        <v>45995.002772727268</v>
      </c>
      <c r="L323">
        <v>276037771.76000589</v>
      </c>
      <c r="M323">
        <v>6370547.3818181809</v>
      </c>
      <c r="N323">
        <v>2300314764.6667156</v>
      </c>
      <c r="O323">
        <v>121160000</v>
      </c>
      <c r="P323">
        <v>25.711598509090908</v>
      </c>
      <c r="Q323">
        <v>22926.470487844934</v>
      </c>
      <c r="R323">
        <v>276083766.76277864</v>
      </c>
      <c r="S323">
        <v>2427.8453120485337</v>
      </c>
      <c r="T323">
        <v>22952.182086354023</v>
      </c>
      <c r="U323">
        <f>Pro_Economic_Table[[#This Row],[Total Energy(MJ)]]*AHP!$P$3/TOPSIS!$B$4</f>
        <v>8.2523639212238892E-3</v>
      </c>
      <c r="V323">
        <f>Pro_Economic_Table[[#This Row],[Total Cost(LKR Million)]]*AHP!$P$4/TOPSIS!$C$4</f>
        <v>3.2045505012404489E-2</v>
      </c>
      <c r="W323">
        <f>Pro_Economic_Table[[#This Row],[Total Carbon (Metric T)]]*AHP!$P$5/TOPSIS!$D$4</f>
        <v>3.543680886400682E-3</v>
      </c>
      <c r="X323">
        <f>((Pro_Economic_Table[[#This Row],[Weighted Energy]]-TOPSIS!$B$5)^2+(Pro_Economic_Table[[#This Row],[Weighted Cost]]-TOPSIS!$C$5)^2+(Pro_Economic_Table[[#This Row],[Weighted Co2]]-TOPSIS!$D$5)^2)^0.5</f>
        <v>4.1158682982943961E-3</v>
      </c>
      <c r="Y323">
        <f>((Pro_Economic_Table[[#This Row],[Weighted Energy]]-TOPSIS!$B$6)^2+(Pro_Economic_Table[[#This Row],[Weighted Cost]]-TOPSIS!$C$6)^2+(Pro_Economic_Table[[#This Row],[Weighted Co2]]-TOPSIS!$D$6)^2)^0.5</f>
        <v>2.711061154375295E-3</v>
      </c>
      <c r="Z323">
        <f>Pro_Economic_Table[[#This Row],[S- Worst-Euclidean Distance]]/(Pro_Economic_Table[[#This Row],[S+ Best-Euclidean Distance]]+Pro_Economic_Table[[#This Row],[S- Worst-Euclidean Distance]])</f>
        <v>0.39711281230760725</v>
      </c>
      <c r="AA323">
        <v>322</v>
      </c>
    </row>
    <row r="324" spans="1:27" x14ac:dyDescent="0.3">
      <c r="A324">
        <v>57</v>
      </c>
      <c r="B324" t="s">
        <v>139</v>
      </c>
      <c r="C324" t="s">
        <v>148</v>
      </c>
      <c r="D324" t="s">
        <v>280</v>
      </c>
      <c r="E324" t="s">
        <v>152</v>
      </c>
      <c r="F324" t="s">
        <v>154</v>
      </c>
      <c r="G324" t="s">
        <v>218</v>
      </c>
      <c r="H324">
        <v>419.17043515163692</v>
      </c>
      <c r="I324">
        <v>30</v>
      </c>
      <c r="J324">
        <v>1539759.139111741</v>
      </c>
      <c r="K324">
        <v>47576.869763636365</v>
      </c>
      <c r="L324">
        <v>277156645.04011339</v>
      </c>
      <c r="M324">
        <v>5334965.0172727266</v>
      </c>
      <c r="N324">
        <v>2309638708.6676111</v>
      </c>
      <c r="O324">
        <v>112386000</v>
      </c>
      <c r="P324">
        <v>22.605332518181815</v>
      </c>
      <c r="Q324">
        <v>23019.399129720525</v>
      </c>
      <c r="R324">
        <v>277204221.909877</v>
      </c>
      <c r="S324">
        <v>2427.359673684884</v>
      </c>
      <c r="T324">
        <v>23042.004462238707</v>
      </c>
      <c r="U324">
        <f>Pro_Economic_Table[[#This Row],[Total Energy(MJ)]]*AHP!$P$3/TOPSIS!$B$4</f>
        <v>8.2858552189545836E-3</v>
      </c>
      <c r="V324">
        <f>Pro_Economic_Table[[#This Row],[Total Cost(LKR Million)]]*AHP!$P$4/TOPSIS!$C$4</f>
        <v>3.2039094996684239E-2</v>
      </c>
      <c r="W324">
        <f>Pro_Economic_Table[[#This Row],[Total Carbon (Metric T)]]*AHP!$P$5/TOPSIS!$D$4</f>
        <v>3.5575489288986058E-3</v>
      </c>
      <c r="X324">
        <f>((Pro_Economic_Table[[#This Row],[Weighted Energy]]-TOPSIS!$B$5)^2+(Pro_Economic_Table[[#This Row],[Weighted Cost]]-TOPSIS!$C$5)^2+(Pro_Economic_Table[[#This Row],[Weighted Co2]]-TOPSIS!$D$5)^2)^0.5</f>
        <v>4.1193303318059092E-3</v>
      </c>
      <c r="Y324">
        <f>((Pro_Economic_Table[[#This Row],[Weighted Energy]]-TOPSIS!$B$6)^2+(Pro_Economic_Table[[#This Row],[Weighted Cost]]-TOPSIS!$C$6)^2+(Pro_Economic_Table[[#This Row],[Weighted Co2]]-TOPSIS!$D$6)^2)^0.5</f>
        <v>2.7077670781128897E-3</v>
      </c>
      <c r="Z324">
        <f>Pro_Economic_Table[[#This Row],[S- Worst-Euclidean Distance]]/(Pro_Economic_Table[[#This Row],[S+ Best-Euclidean Distance]]+Pro_Economic_Table[[#This Row],[S- Worst-Euclidean Distance]])</f>
        <v>0.39662054245467337</v>
      </c>
      <c r="AA324">
        <v>323</v>
      </c>
    </row>
    <row r="325" spans="1:27" x14ac:dyDescent="0.3">
      <c r="A325">
        <v>419</v>
      </c>
      <c r="B325" t="s">
        <v>142</v>
      </c>
      <c r="C325" t="s">
        <v>280</v>
      </c>
      <c r="D325" t="s">
        <v>280</v>
      </c>
      <c r="E325" t="s">
        <v>152</v>
      </c>
      <c r="F325" t="s">
        <v>155</v>
      </c>
      <c r="G325" t="s">
        <v>220</v>
      </c>
      <c r="H325">
        <v>441.93610231667452</v>
      </c>
      <c r="I325">
        <v>32</v>
      </c>
      <c r="J325">
        <v>1532310.09928079</v>
      </c>
      <c r="K325">
        <v>36893.149136363631</v>
      </c>
      <c r="L325">
        <v>275815817.87054223</v>
      </c>
      <c r="M325">
        <v>5177034.4363636356</v>
      </c>
      <c r="N325">
        <v>2298465148.921185</v>
      </c>
      <c r="O325">
        <v>124800000</v>
      </c>
      <c r="P325">
        <v>19.524402327272725</v>
      </c>
      <c r="Q325">
        <v>22908.03598424781</v>
      </c>
      <c r="R325">
        <v>275852711.01967859</v>
      </c>
      <c r="S325">
        <v>2428.4421833575489</v>
      </c>
      <c r="T325">
        <v>22927.560386575082</v>
      </c>
      <c r="U325">
        <f>Pro_Economic_Table[[#This Row],[Total Energy(MJ)]]*AHP!$P$3/TOPSIS!$B$4</f>
        <v>8.2454574808325971E-3</v>
      </c>
      <c r="V325">
        <f>Pro_Economic_Table[[#This Row],[Total Cost(LKR Million)]]*AHP!$P$4/TOPSIS!$C$4</f>
        <v>3.2053383208939447E-2</v>
      </c>
      <c r="W325">
        <f>Pro_Economic_Table[[#This Row],[Total Carbon (Metric T)]]*AHP!$P$5/TOPSIS!$D$4</f>
        <v>3.5398794418770607E-3</v>
      </c>
      <c r="X325">
        <f>((Pro_Economic_Table[[#This Row],[Weighted Energy]]-TOPSIS!$B$5)^2+(Pro_Economic_Table[[#This Row],[Weighted Cost]]-TOPSIS!$C$5)^2+(Pro_Economic_Table[[#This Row],[Weighted Co2]]-TOPSIS!$D$5)^2)^0.5</f>
        <v>4.1214299816738085E-3</v>
      </c>
      <c r="Y325">
        <f>((Pro_Economic_Table[[#This Row],[Weighted Energy]]-TOPSIS!$B$6)^2+(Pro_Economic_Table[[#This Row],[Weighted Cost]]-TOPSIS!$C$6)^2+(Pro_Economic_Table[[#This Row],[Weighted Co2]]-TOPSIS!$D$6)^2)^0.5</f>
        <v>2.7055922808061506E-3</v>
      </c>
      <c r="Z325">
        <f>Pro_Economic_Table[[#This Row],[S- Worst-Euclidean Distance]]/(Pro_Economic_Table[[#This Row],[S+ Best-Euclidean Distance]]+Pro_Economic_Table[[#This Row],[S- Worst-Euclidean Distance]])</f>
        <v>0.39630635096586414</v>
      </c>
      <c r="AA325">
        <v>324</v>
      </c>
    </row>
    <row r="326" spans="1:27" x14ac:dyDescent="0.3">
      <c r="A326">
        <v>519</v>
      </c>
      <c r="B326" t="s">
        <v>280</v>
      </c>
      <c r="C326" t="s">
        <v>280</v>
      </c>
      <c r="D326" t="s">
        <v>151</v>
      </c>
      <c r="E326" t="s">
        <v>280</v>
      </c>
      <c r="F326" t="s">
        <v>155</v>
      </c>
      <c r="G326" t="s">
        <v>218</v>
      </c>
      <c r="H326">
        <v>452.00719708124745</v>
      </c>
      <c r="I326">
        <v>33</v>
      </c>
      <c r="J326">
        <v>1533093.5769008962</v>
      </c>
      <c r="K326">
        <v>45995.002772727268</v>
      </c>
      <c r="L326">
        <v>275956843.8421613</v>
      </c>
      <c r="M326">
        <v>6365942.3068181816</v>
      </c>
      <c r="N326">
        <v>2299640365.3513441</v>
      </c>
      <c r="O326">
        <v>123624600</v>
      </c>
      <c r="P326">
        <v>25.720808659090913</v>
      </c>
      <c r="Q326">
        <v>22919.748974668393</v>
      </c>
      <c r="R326">
        <v>276002838.84493405</v>
      </c>
      <c r="S326">
        <v>2429.630907658162</v>
      </c>
      <c r="T326">
        <v>22945.469783327484</v>
      </c>
      <c r="U326">
        <f>Pro_Economic_Table[[#This Row],[Total Energy(MJ)]]*AHP!$P$3/TOPSIS!$B$4</f>
        <v>8.2499449212324327E-3</v>
      </c>
      <c r="V326">
        <f>Pro_Economic_Table[[#This Row],[Total Cost(LKR Million)]]*AHP!$P$4/TOPSIS!$C$4</f>
        <v>3.2069073364463206E-2</v>
      </c>
      <c r="W326">
        <f>Pro_Economic_Table[[#This Row],[Total Carbon (Metric T)]]*AHP!$P$5/TOPSIS!$D$4</f>
        <v>3.5426445465943234E-3</v>
      </c>
      <c r="X326">
        <f>((Pro_Economic_Table[[#This Row],[Weighted Energy]]-TOPSIS!$B$5)^2+(Pro_Economic_Table[[#This Row],[Weighted Cost]]-TOPSIS!$C$5)^2+(Pro_Economic_Table[[#This Row],[Weighted Co2]]-TOPSIS!$D$5)^2)^0.5</f>
        <v>4.1379357522074332E-3</v>
      </c>
      <c r="Y326">
        <f>((Pro_Economic_Table[[#This Row],[Weighted Energy]]-TOPSIS!$B$6)^2+(Pro_Economic_Table[[#This Row],[Weighted Cost]]-TOPSIS!$C$6)^2+(Pro_Economic_Table[[#This Row],[Weighted Co2]]-TOPSIS!$D$6)^2)^0.5</f>
        <v>2.6890756943332341E-3</v>
      </c>
      <c r="Z326">
        <f>Pro_Economic_Table[[#This Row],[S- Worst-Euclidean Distance]]/(Pro_Economic_Table[[#This Row],[S+ Best-Euclidean Distance]]+Pro_Economic_Table[[#This Row],[S- Worst-Euclidean Distance]])</f>
        <v>0.3938876791682871</v>
      </c>
      <c r="AA326">
        <v>325</v>
      </c>
    </row>
    <row r="327" spans="1:27" x14ac:dyDescent="0.3">
      <c r="A327">
        <v>537</v>
      </c>
      <c r="B327" t="s">
        <v>280</v>
      </c>
      <c r="C327" t="s">
        <v>280</v>
      </c>
      <c r="D327" t="s">
        <v>280</v>
      </c>
      <c r="E327" t="s">
        <v>280</v>
      </c>
      <c r="F327" t="s">
        <v>155</v>
      </c>
      <c r="G327" t="s">
        <v>218</v>
      </c>
      <c r="H327">
        <v>452.47165941965744</v>
      </c>
      <c r="I327">
        <v>33</v>
      </c>
      <c r="J327">
        <v>1533543.1764444772</v>
      </c>
      <c r="K327">
        <v>45995.002772727268</v>
      </c>
      <c r="L327">
        <v>276037771.76000589</v>
      </c>
      <c r="M327">
        <v>6370547.3818181809</v>
      </c>
      <c r="N327">
        <v>2300314764.6667156</v>
      </c>
      <c r="O327">
        <v>123624600</v>
      </c>
      <c r="P327">
        <v>25.711598509090908</v>
      </c>
      <c r="Q327">
        <v>22926.470487844934</v>
      </c>
      <c r="R327">
        <v>276083766.76277864</v>
      </c>
      <c r="S327">
        <v>2430.309912048534</v>
      </c>
      <c r="T327">
        <v>22952.182086354023</v>
      </c>
      <c r="U327">
        <f>Pro_Economic_Table[[#This Row],[Total Energy(MJ)]]*AHP!$P$3/TOPSIS!$B$4</f>
        <v>8.2523639212238892E-3</v>
      </c>
      <c r="V327">
        <f>Pro_Economic_Table[[#This Row],[Total Cost(LKR Million)]]*AHP!$P$4/TOPSIS!$C$4</f>
        <v>3.2078035648216263E-2</v>
      </c>
      <c r="W327">
        <f>Pro_Economic_Table[[#This Row],[Total Carbon (Metric T)]]*AHP!$P$5/TOPSIS!$D$4</f>
        <v>3.543680886400682E-3</v>
      </c>
      <c r="X327">
        <f>((Pro_Economic_Table[[#This Row],[Weighted Energy]]-TOPSIS!$B$5)^2+(Pro_Economic_Table[[#This Row],[Weighted Cost]]-TOPSIS!$C$5)^2+(Pro_Economic_Table[[#This Row],[Weighted Co2]]-TOPSIS!$D$5)^2)^0.5</f>
        <v>4.1472739705325622E-3</v>
      </c>
      <c r="Y327">
        <f>((Pro_Economic_Table[[#This Row],[Weighted Energy]]-TOPSIS!$B$6)^2+(Pro_Economic_Table[[#This Row],[Weighted Cost]]-TOPSIS!$C$6)^2+(Pro_Economic_Table[[#This Row],[Weighted Co2]]-TOPSIS!$D$6)^2)^0.5</f>
        <v>2.679735582794314E-3</v>
      </c>
      <c r="Z327">
        <f>Pro_Economic_Table[[#This Row],[S- Worst-Euclidean Distance]]/(Pro_Economic_Table[[#This Row],[S+ Best-Euclidean Distance]]+Pro_Economic_Table[[#This Row],[S- Worst-Euclidean Distance]])</f>
        <v>0.39251967671386218</v>
      </c>
      <c r="AA327">
        <v>326</v>
      </c>
    </row>
    <row r="328" spans="1:27" x14ac:dyDescent="0.3">
      <c r="A328">
        <v>38</v>
      </c>
      <c r="B328" t="s">
        <v>139</v>
      </c>
      <c r="C328" t="s">
        <v>148</v>
      </c>
      <c r="D328" t="s">
        <v>151</v>
      </c>
      <c r="E328" t="s">
        <v>152</v>
      </c>
      <c r="F328" t="s">
        <v>154</v>
      </c>
      <c r="G328" t="s">
        <v>220</v>
      </c>
      <c r="H328">
        <v>418.70597281322699</v>
      </c>
      <c r="I328">
        <v>30</v>
      </c>
      <c r="J328">
        <v>1539309.5395681602</v>
      </c>
      <c r="K328">
        <v>47576.869763636365</v>
      </c>
      <c r="L328">
        <v>277075717.12226886</v>
      </c>
      <c r="M328">
        <v>5330359.9422727264</v>
      </c>
      <c r="N328">
        <v>2308964309.3522401</v>
      </c>
      <c r="O328">
        <v>117000000</v>
      </c>
      <c r="P328">
        <v>22.614542668181812</v>
      </c>
      <c r="Q328">
        <v>23012.677616543995</v>
      </c>
      <c r="R328">
        <v>277123293.99203247</v>
      </c>
      <c r="S328">
        <v>2431.2946692945129</v>
      </c>
      <c r="T328">
        <v>23035.292159212178</v>
      </c>
      <c r="U328">
        <f>Pro_Economic_Table[[#This Row],[Total Energy(MJ)]]*AHP!$P$3/TOPSIS!$B$4</f>
        <v>8.2834362189631305E-3</v>
      </c>
      <c r="V328">
        <f>Pro_Economic_Table[[#This Row],[Total Cost(LKR Million)]]*AHP!$P$4/TOPSIS!$C$4</f>
        <v>3.209103361110352E-2</v>
      </c>
      <c r="W328">
        <f>Pro_Economic_Table[[#This Row],[Total Carbon (Metric T)]]*AHP!$P$5/TOPSIS!$D$4</f>
        <v>3.5565125890922493E-3</v>
      </c>
      <c r="X328">
        <f>((Pro_Economic_Table[[#This Row],[Weighted Energy]]-TOPSIS!$B$5)^2+(Pro_Economic_Table[[#This Row],[Weighted Cost]]-TOPSIS!$C$5)^2+(Pro_Economic_Table[[#This Row],[Weighted Co2]]-TOPSIS!$D$5)^2)^0.5</f>
        <v>4.1686575852889155E-3</v>
      </c>
      <c r="Y328">
        <f>((Pro_Economic_Table[[#This Row],[Weighted Energy]]-TOPSIS!$B$6)^2+(Pro_Economic_Table[[#This Row],[Weighted Cost]]-TOPSIS!$C$6)^2+(Pro_Economic_Table[[#This Row],[Weighted Co2]]-TOPSIS!$D$6)^2)^0.5</f>
        <v>2.6582640581516307E-3</v>
      </c>
      <c r="Z328">
        <f>Pro_Economic_Table[[#This Row],[S- Worst-Euclidean Distance]]/(Pro_Economic_Table[[#This Row],[S+ Best-Euclidean Distance]]+Pro_Economic_Table[[#This Row],[S- Worst-Euclidean Distance]])</f>
        <v>0.38937960577088915</v>
      </c>
      <c r="AA328">
        <v>327</v>
      </c>
    </row>
    <row r="329" spans="1:27" x14ac:dyDescent="0.3">
      <c r="A329">
        <v>56</v>
      </c>
      <c r="B329" t="s">
        <v>139</v>
      </c>
      <c r="C329" t="s">
        <v>148</v>
      </c>
      <c r="D329" t="s">
        <v>280</v>
      </c>
      <c r="E329" t="s">
        <v>152</v>
      </c>
      <c r="F329" t="s">
        <v>154</v>
      </c>
      <c r="G329" t="s">
        <v>220</v>
      </c>
      <c r="H329">
        <v>419.17043515163692</v>
      </c>
      <c r="I329">
        <v>30</v>
      </c>
      <c r="J329">
        <v>1539759.139111741</v>
      </c>
      <c r="K329">
        <v>47576.869763636365</v>
      </c>
      <c r="L329">
        <v>277156645.04011339</v>
      </c>
      <c r="M329">
        <v>5334965.0172727266</v>
      </c>
      <c r="N329">
        <v>2309638708.6676111</v>
      </c>
      <c r="O329">
        <v>117000000</v>
      </c>
      <c r="P329">
        <v>22.605332518181815</v>
      </c>
      <c r="Q329">
        <v>23019.399129720525</v>
      </c>
      <c r="R329">
        <v>277204221.909877</v>
      </c>
      <c r="S329">
        <v>2431.973673684884</v>
      </c>
      <c r="T329">
        <v>23042.004462238707</v>
      </c>
      <c r="U329">
        <f>Pro_Economic_Table[[#This Row],[Total Energy(MJ)]]*AHP!$P$3/TOPSIS!$B$4</f>
        <v>8.2858552189545836E-3</v>
      </c>
      <c r="V329">
        <f>Pro_Economic_Table[[#This Row],[Total Cost(LKR Million)]]*AHP!$P$4/TOPSIS!$C$4</f>
        <v>3.209999589485657E-2</v>
      </c>
      <c r="W329">
        <f>Pro_Economic_Table[[#This Row],[Total Carbon (Metric T)]]*AHP!$P$5/TOPSIS!$D$4</f>
        <v>3.5575489288986058E-3</v>
      </c>
      <c r="X329">
        <f>((Pro_Economic_Table[[#This Row],[Weighted Energy]]-TOPSIS!$B$5)^2+(Pro_Economic_Table[[#This Row],[Weighted Cost]]-TOPSIS!$C$5)^2+(Pro_Economic_Table[[#This Row],[Weighted Co2]]-TOPSIS!$D$5)^2)^0.5</f>
        <v>4.1779970755707009E-3</v>
      </c>
      <c r="Y329">
        <f>((Pro_Economic_Table[[#This Row],[Weighted Energy]]-TOPSIS!$B$6)^2+(Pro_Economic_Table[[#This Row],[Weighted Cost]]-TOPSIS!$C$6)^2+(Pro_Economic_Table[[#This Row],[Weighted Co2]]-TOPSIS!$D$6)^2)^0.5</f>
        <v>2.6489256141936472E-3</v>
      </c>
      <c r="Z329">
        <f>Pro_Economic_Table[[#This Row],[S- Worst-Euclidean Distance]]/(Pro_Economic_Table[[#This Row],[S+ Best-Euclidean Distance]]+Pro_Economic_Table[[#This Row],[S- Worst-Euclidean Distance]])</f>
        <v>0.38801166126653219</v>
      </c>
      <c r="AA329">
        <v>328</v>
      </c>
    </row>
    <row r="330" spans="1:27" x14ac:dyDescent="0.3">
      <c r="A330">
        <v>518</v>
      </c>
      <c r="B330" t="s">
        <v>280</v>
      </c>
      <c r="C330" t="s">
        <v>280</v>
      </c>
      <c r="D330" t="s">
        <v>151</v>
      </c>
      <c r="E330" t="s">
        <v>280</v>
      </c>
      <c r="F330" t="s">
        <v>155</v>
      </c>
      <c r="G330" t="s">
        <v>220</v>
      </c>
      <c r="H330">
        <v>452.00719708124745</v>
      </c>
      <c r="I330">
        <v>33</v>
      </c>
      <c r="J330">
        <v>1533093.5769008962</v>
      </c>
      <c r="K330">
        <v>45995.002772727268</v>
      </c>
      <c r="L330">
        <v>275956843.8421613</v>
      </c>
      <c r="M330">
        <v>6365942.3068181816</v>
      </c>
      <c r="N330">
        <v>2299640365.3513441</v>
      </c>
      <c r="O330">
        <v>128700000</v>
      </c>
      <c r="P330">
        <v>25.720808659090913</v>
      </c>
      <c r="Q330">
        <v>22919.748974668393</v>
      </c>
      <c r="R330">
        <v>276002838.84493405</v>
      </c>
      <c r="S330">
        <v>2434.7063076581621</v>
      </c>
      <c r="T330">
        <v>22945.469783327484</v>
      </c>
      <c r="U330">
        <f>Pro_Economic_Table[[#This Row],[Total Energy(MJ)]]*AHP!$P$3/TOPSIS!$B$4</f>
        <v>8.2499449212324327E-3</v>
      </c>
      <c r="V330">
        <f>Pro_Economic_Table[[#This Row],[Total Cost(LKR Million)]]*AHP!$P$4/TOPSIS!$C$4</f>
        <v>3.2136064352452767E-2</v>
      </c>
      <c r="W330">
        <f>Pro_Economic_Table[[#This Row],[Total Carbon (Metric T)]]*AHP!$P$5/TOPSIS!$D$4</f>
        <v>3.5426445465943234E-3</v>
      </c>
      <c r="X330">
        <f>((Pro_Economic_Table[[#This Row],[Weighted Energy]]-TOPSIS!$B$5)^2+(Pro_Economic_Table[[#This Row],[Weighted Cost]]-TOPSIS!$C$5)^2+(Pro_Economic_Table[[#This Row],[Weighted Co2]]-TOPSIS!$D$5)^2)^0.5</f>
        <v>4.2026648368050003E-3</v>
      </c>
      <c r="Y330">
        <f>((Pro_Economic_Table[[#This Row],[Weighted Energy]]-TOPSIS!$B$6)^2+(Pro_Economic_Table[[#This Row],[Weighted Cost]]-TOPSIS!$C$6)^2+(Pro_Economic_Table[[#This Row],[Weighted Co2]]-TOPSIS!$D$6)^2)^0.5</f>
        <v>2.624659488044179E-3</v>
      </c>
      <c r="Z330">
        <f>Pro_Economic_Table[[#This Row],[S- Worst-Euclidean Distance]]/(Pro_Economic_Table[[#This Row],[S+ Best-Euclidean Distance]]+Pro_Economic_Table[[#This Row],[S- Worst-Euclidean Distance]])</f>
        <v>0.3844345695562309</v>
      </c>
      <c r="AA330">
        <v>329</v>
      </c>
    </row>
    <row r="331" spans="1:27" x14ac:dyDescent="0.3">
      <c r="A331">
        <v>536</v>
      </c>
      <c r="B331" t="s">
        <v>280</v>
      </c>
      <c r="C331" t="s">
        <v>280</v>
      </c>
      <c r="D331" t="s">
        <v>280</v>
      </c>
      <c r="E331" t="s">
        <v>280</v>
      </c>
      <c r="F331" t="s">
        <v>155</v>
      </c>
      <c r="G331" t="s">
        <v>220</v>
      </c>
      <c r="H331">
        <v>452.47165941965744</v>
      </c>
      <c r="I331">
        <v>33</v>
      </c>
      <c r="J331">
        <v>1533543.1764444772</v>
      </c>
      <c r="K331">
        <v>45995.002772727268</v>
      </c>
      <c r="L331">
        <v>276037771.76000589</v>
      </c>
      <c r="M331">
        <v>6370547.3818181809</v>
      </c>
      <c r="N331">
        <v>2300314764.6667156</v>
      </c>
      <c r="O331">
        <v>128700000</v>
      </c>
      <c r="P331">
        <v>25.711598509090908</v>
      </c>
      <c r="Q331">
        <v>22926.470487844934</v>
      </c>
      <c r="R331">
        <v>276083766.76277864</v>
      </c>
      <c r="S331">
        <v>2435.3853120485337</v>
      </c>
      <c r="T331">
        <v>22952.182086354023</v>
      </c>
      <c r="U331">
        <f>Pro_Economic_Table[[#This Row],[Total Energy(MJ)]]*AHP!$P$3/TOPSIS!$B$4</f>
        <v>8.2523639212238892E-3</v>
      </c>
      <c r="V331">
        <f>Pro_Economic_Table[[#This Row],[Total Cost(LKR Million)]]*AHP!$P$4/TOPSIS!$C$4</f>
        <v>3.2145026636205817E-2</v>
      </c>
      <c r="W331">
        <f>Pro_Economic_Table[[#This Row],[Total Carbon (Metric T)]]*AHP!$P$5/TOPSIS!$D$4</f>
        <v>3.543680886400682E-3</v>
      </c>
      <c r="X331">
        <f>((Pro_Economic_Table[[#This Row],[Weighted Energy]]-TOPSIS!$B$5)^2+(Pro_Economic_Table[[#This Row],[Weighted Cost]]-TOPSIS!$C$5)^2+(Pro_Economic_Table[[#This Row],[Weighted Co2]]-TOPSIS!$D$5)^2)^0.5</f>
        <v>4.2120020907240882E-3</v>
      </c>
      <c r="Y331">
        <f>((Pro_Economic_Table[[#This Row],[Weighted Energy]]-TOPSIS!$B$6)^2+(Pro_Economic_Table[[#This Row],[Weighted Cost]]-TOPSIS!$C$6)^2+(Pro_Economic_Table[[#This Row],[Weighted Co2]]-TOPSIS!$D$6)^2)^0.5</f>
        <v>2.6153188938458543E-3</v>
      </c>
      <c r="Z331">
        <f>Pro_Economic_Table[[#This Row],[S- Worst-Euclidean Distance]]/(Pro_Economic_Table[[#This Row],[S+ Best-Euclidean Distance]]+Pro_Economic_Table[[#This Row],[S- Worst-Euclidean Distance]])</f>
        <v>0.38306663766894722</v>
      </c>
      <c r="AA331">
        <v>330</v>
      </c>
    </row>
    <row r="332" spans="1:27" x14ac:dyDescent="0.3">
      <c r="A332">
        <v>148</v>
      </c>
      <c r="B332" t="s">
        <v>140</v>
      </c>
      <c r="C332" t="s">
        <v>148</v>
      </c>
      <c r="D332" t="s">
        <v>151</v>
      </c>
      <c r="E332" t="s">
        <v>152</v>
      </c>
      <c r="F332" t="s">
        <v>155</v>
      </c>
      <c r="G332" t="s">
        <v>219</v>
      </c>
      <c r="H332">
        <v>419.59984734278476</v>
      </c>
      <c r="I332">
        <v>60</v>
      </c>
      <c r="J332">
        <v>1546110.0676841983</v>
      </c>
      <c r="K332">
        <v>44765.229536363637</v>
      </c>
      <c r="L332">
        <v>278299812.18315572</v>
      </c>
      <c r="M332">
        <v>5720694.6013636356</v>
      </c>
      <c r="N332">
        <v>2319165101.5262976</v>
      </c>
      <c r="O332">
        <v>111840000</v>
      </c>
      <c r="P332">
        <v>22.704658077272725</v>
      </c>
      <c r="Q332">
        <v>23114.345511878761</v>
      </c>
      <c r="R332">
        <v>278344577.41269207</v>
      </c>
      <c r="S332">
        <v>2436.7257961276614</v>
      </c>
      <c r="T332">
        <v>23137.050169956034</v>
      </c>
      <c r="U332">
        <f>Pro_Economic_Table[[#This Row],[Total Energy(MJ)]]*AHP!$P$3/TOPSIS!$B$4</f>
        <v>8.3199413541850068E-3</v>
      </c>
      <c r="V332">
        <f>Pro_Economic_Table[[#This Row],[Total Cost(LKR Million)]]*AHP!$P$4/TOPSIS!$C$4</f>
        <v>3.2162719892470361E-2</v>
      </c>
      <c r="W332">
        <f>Pro_Economic_Table[[#This Row],[Total Carbon (Metric T)]]*AHP!$P$5/TOPSIS!$D$4</f>
        <v>3.5722234228750438E-3</v>
      </c>
      <c r="X332">
        <f>((Pro_Economic_Table[[#This Row],[Weighted Energy]]-TOPSIS!$B$5)^2+(Pro_Economic_Table[[#This Row],[Weighted Cost]]-TOPSIS!$C$5)^2+(Pro_Economic_Table[[#This Row],[Weighted Co2]]-TOPSIS!$D$5)^2)^0.5</f>
        <v>4.2483850276890693E-3</v>
      </c>
      <c r="Y332">
        <f>((Pro_Economic_Table[[#This Row],[Weighted Energy]]-TOPSIS!$B$6)^2+(Pro_Economic_Table[[#This Row],[Weighted Cost]]-TOPSIS!$C$6)^2+(Pro_Economic_Table[[#This Row],[Weighted Co2]]-TOPSIS!$D$6)^2)^0.5</f>
        <v>2.5787693726379316E-3</v>
      </c>
      <c r="Z332">
        <f>Pro_Economic_Table[[#This Row],[S- Worst-Euclidean Distance]]/(Pro_Economic_Table[[#This Row],[S+ Best-Euclidean Distance]]+Pro_Economic_Table[[#This Row],[S- Worst-Euclidean Distance]])</f>
        <v>0.37772243330463073</v>
      </c>
      <c r="AA332">
        <v>331</v>
      </c>
    </row>
    <row r="333" spans="1:27" x14ac:dyDescent="0.3">
      <c r="A333">
        <v>150</v>
      </c>
      <c r="B333" t="s">
        <v>140</v>
      </c>
      <c r="C333" t="s">
        <v>148</v>
      </c>
      <c r="D333" t="s">
        <v>151</v>
      </c>
      <c r="E333" t="s">
        <v>152</v>
      </c>
      <c r="F333" t="s">
        <v>155</v>
      </c>
      <c r="G333" t="s">
        <v>218</v>
      </c>
      <c r="H333">
        <v>419.59984734278476</v>
      </c>
      <c r="I333">
        <v>30</v>
      </c>
      <c r="J333">
        <v>1546110.0676841983</v>
      </c>
      <c r="K333">
        <v>44765.229536363637</v>
      </c>
      <c r="L333">
        <v>278299812.18315572</v>
      </c>
      <c r="M333">
        <v>5720694.6013636356</v>
      </c>
      <c r="N333">
        <v>2319165101.5262976</v>
      </c>
      <c r="O333">
        <v>112386000</v>
      </c>
      <c r="P333">
        <v>22.704658077272725</v>
      </c>
      <c r="Q333">
        <v>23114.345511878761</v>
      </c>
      <c r="R333">
        <v>278344577.41269207</v>
      </c>
      <c r="S333">
        <v>2437.2717961276612</v>
      </c>
      <c r="T333">
        <v>23137.050169956034</v>
      </c>
      <c r="U333">
        <f>Pro_Economic_Table[[#This Row],[Total Energy(MJ)]]*AHP!$P$3/TOPSIS!$B$4</f>
        <v>8.3199413541850068E-3</v>
      </c>
      <c r="V333">
        <f>Pro_Economic_Table[[#This Row],[Total Cost(LKR Million)]]*AHP!$P$4/TOPSIS!$C$4</f>
        <v>3.2169926630745624E-2</v>
      </c>
      <c r="W333">
        <f>Pro_Economic_Table[[#This Row],[Total Carbon (Metric T)]]*AHP!$P$5/TOPSIS!$D$4</f>
        <v>3.5722234228750438E-3</v>
      </c>
      <c r="X333">
        <f>((Pro_Economic_Table[[#This Row],[Weighted Energy]]-TOPSIS!$B$5)^2+(Pro_Economic_Table[[#This Row],[Weighted Cost]]-TOPSIS!$C$5)^2+(Pro_Economic_Table[[#This Row],[Weighted Co2]]-TOPSIS!$D$5)^2)^0.5</f>
        <v>4.2553229336542188E-3</v>
      </c>
      <c r="Y333">
        <f>((Pro_Economic_Table[[#This Row],[Weighted Energy]]-TOPSIS!$B$6)^2+(Pro_Economic_Table[[#This Row],[Weighted Cost]]-TOPSIS!$C$6)^2+(Pro_Economic_Table[[#This Row],[Weighted Co2]]-TOPSIS!$D$6)^2)^0.5</f>
        <v>2.5717985045874861E-3</v>
      </c>
      <c r="Z333">
        <f>Pro_Economic_Table[[#This Row],[S- Worst-Euclidean Distance]]/(Pro_Economic_Table[[#This Row],[S+ Best-Euclidean Distance]]+Pro_Economic_Table[[#This Row],[S- Worst-Euclidean Distance]])</f>
        <v>0.37670320175963373</v>
      </c>
      <c r="AA333">
        <v>332</v>
      </c>
    </row>
    <row r="334" spans="1:27" x14ac:dyDescent="0.3">
      <c r="A334">
        <v>166</v>
      </c>
      <c r="B334" t="s">
        <v>140</v>
      </c>
      <c r="C334" t="s">
        <v>148</v>
      </c>
      <c r="D334" t="s">
        <v>280</v>
      </c>
      <c r="E334" t="s">
        <v>152</v>
      </c>
      <c r="F334" t="s">
        <v>155</v>
      </c>
      <c r="G334" t="s">
        <v>219</v>
      </c>
      <c r="H334">
        <v>420.06430968119474</v>
      </c>
      <c r="I334">
        <v>60</v>
      </c>
      <c r="J334">
        <v>1546559.6672277793</v>
      </c>
      <c r="K334">
        <v>44765.229536363637</v>
      </c>
      <c r="L334">
        <v>278380740.10100031</v>
      </c>
      <c r="M334">
        <v>5725299.6763636358</v>
      </c>
      <c r="N334">
        <v>2319839500.8416691</v>
      </c>
      <c r="O334">
        <v>111840000</v>
      </c>
      <c r="P334">
        <v>22.695447927272724</v>
      </c>
      <c r="Q334">
        <v>23121.067025055301</v>
      </c>
      <c r="R334">
        <v>278425505.33053666</v>
      </c>
      <c r="S334">
        <v>2437.4048005180325</v>
      </c>
      <c r="T334">
        <v>23143.762472982573</v>
      </c>
      <c r="U334">
        <f>Pro_Economic_Table[[#This Row],[Total Energy(MJ)]]*AHP!$P$3/TOPSIS!$B$4</f>
        <v>8.3223603541764633E-3</v>
      </c>
      <c r="V334">
        <f>Pro_Economic_Table[[#This Row],[Total Cost(LKR Million)]]*AHP!$P$4/TOPSIS!$C$4</f>
        <v>3.2171682176223404E-2</v>
      </c>
      <c r="W334">
        <f>Pro_Economic_Table[[#This Row],[Total Carbon (Metric T)]]*AHP!$P$5/TOPSIS!$D$4</f>
        <v>3.5732597626814029E-3</v>
      </c>
      <c r="X334">
        <f>((Pro_Economic_Table[[#This Row],[Weighted Energy]]-TOPSIS!$B$5)^2+(Pro_Economic_Table[[#This Row],[Weighted Cost]]-TOPSIS!$C$5)^2+(Pro_Economic_Table[[#This Row],[Weighted Co2]]-TOPSIS!$D$5)^2)^0.5</f>
        <v>4.2577250926452747E-3</v>
      </c>
      <c r="Y334">
        <f>((Pro_Economic_Table[[#This Row],[Weighted Energy]]-TOPSIS!$B$6)^2+(Pro_Economic_Table[[#This Row],[Weighted Cost]]-TOPSIS!$C$6)^2+(Pro_Economic_Table[[#This Row],[Weighted Co2]]-TOPSIS!$D$6)^2)^0.5</f>
        <v>2.5694327593622601E-3</v>
      </c>
      <c r="Z334">
        <f>Pro_Economic_Table[[#This Row],[S- Worst-Euclidean Distance]]/(Pro_Economic_Table[[#This Row],[S+ Best-Euclidean Distance]]+Pro_Economic_Table[[#This Row],[S- Worst-Euclidean Distance]])</f>
        <v>0.37635467277305085</v>
      </c>
      <c r="AA334">
        <v>333</v>
      </c>
    </row>
    <row r="335" spans="1:27" x14ac:dyDescent="0.3">
      <c r="A335">
        <v>43</v>
      </c>
      <c r="B335" t="s">
        <v>139</v>
      </c>
      <c r="C335" t="s">
        <v>148</v>
      </c>
      <c r="D335" t="s">
        <v>151</v>
      </c>
      <c r="E335" t="s">
        <v>152</v>
      </c>
      <c r="F335" t="s">
        <v>280</v>
      </c>
      <c r="G335" t="s">
        <v>219</v>
      </c>
      <c r="H335">
        <v>421.30406200889604</v>
      </c>
      <c r="I335">
        <v>60</v>
      </c>
      <c r="J335">
        <v>1547139.8794057681</v>
      </c>
      <c r="K335">
        <v>49760.282490909085</v>
      </c>
      <c r="L335">
        <v>278485178.29303831</v>
      </c>
      <c r="M335">
        <v>5319442.878636363</v>
      </c>
      <c r="N335">
        <v>2320709819.1086521</v>
      </c>
      <c r="O335">
        <v>111840000</v>
      </c>
      <c r="P335">
        <v>22.614542668181812</v>
      </c>
      <c r="Q335">
        <v>23129.741197116233</v>
      </c>
      <c r="R335">
        <v>278534938.57552922</v>
      </c>
      <c r="S335">
        <v>2437.8692619872886</v>
      </c>
      <c r="T335">
        <v>23152.355739784416</v>
      </c>
      <c r="U335">
        <f>Pro_Economic_Table[[#This Row],[Total Energy(MJ)]]*AHP!$P$3/TOPSIS!$B$4</f>
        <v>8.3256314011248157E-3</v>
      </c>
      <c r="V335">
        <f>Pro_Economic_Table[[#This Row],[Total Cost(LKR Million)]]*AHP!$P$4/TOPSIS!$C$4</f>
        <v>3.2177812674845888E-2</v>
      </c>
      <c r="W335">
        <f>Pro_Economic_Table[[#This Row],[Total Carbon (Metric T)]]*AHP!$P$5/TOPSIS!$D$4</f>
        <v>3.574586512147003E-3</v>
      </c>
      <c r="X335">
        <f>((Pro_Economic_Table[[#This Row],[Weighted Energy]]-TOPSIS!$B$5)^2+(Pro_Economic_Table[[#This Row],[Weighted Cost]]-TOPSIS!$C$5)^2+(Pro_Economic_Table[[#This Row],[Weighted Co2]]-TOPSIS!$D$5)^2)^0.5</f>
        <v>4.2645826320713174E-3</v>
      </c>
      <c r="Y335">
        <f>((Pro_Economic_Table[[#This Row],[Weighted Energy]]-TOPSIS!$B$6)^2+(Pro_Economic_Table[[#This Row],[Weighted Cost]]-TOPSIS!$C$6)^2+(Pro_Economic_Table[[#This Row],[Weighted Co2]]-TOPSIS!$D$6)^2)^0.5</f>
        <v>2.5626089511542791E-3</v>
      </c>
      <c r="Z335">
        <f>Pro_Economic_Table[[#This Row],[S- Worst-Euclidean Distance]]/(Pro_Economic_Table[[#This Row],[S+ Best-Euclidean Distance]]+Pro_Economic_Table[[#This Row],[S- Worst-Euclidean Distance]])</f>
        <v>0.37535330888481394</v>
      </c>
      <c r="AA335">
        <v>334</v>
      </c>
    </row>
    <row r="336" spans="1:27" x14ac:dyDescent="0.3">
      <c r="A336">
        <v>168</v>
      </c>
      <c r="B336" t="s">
        <v>140</v>
      </c>
      <c r="C336" t="s">
        <v>148</v>
      </c>
      <c r="D336" t="s">
        <v>280</v>
      </c>
      <c r="E336" t="s">
        <v>152</v>
      </c>
      <c r="F336" t="s">
        <v>155</v>
      </c>
      <c r="G336" t="s">
        <v>218</v>
      </c>
      <c r="H336">
        <v>420.06430968119474</v>
      </c>
      <c r="I336">
        <v>30</v>
      </c>
      <c r="J336">
        <v>1546559.6672277793</v>
      </c>
      <c r="K336">
        <v>44765.229536363637</v>
      </c>
      <c r="L336">
        <v>278380740.10100031</v>
      </c>
      <c r="M336">
        <v>5725299.6763636358</v>
      </c>
      <c r="N336">
        <v>2319839500.8416691</v>
      </c>
      <c r="O336">
        <v>112386000</v>
      </c>
      <c r="P336">
        <v>22.695447927272724</v>
      </c>
      <c r="Q336">
        <v>23121.067025055301</v>
      </c>
      <c r="R336">
        <v>278425505.33053666</v>
      </c>
      <c r="S336">
        <v>2437.9508005180323</v>
      </c>
      <c r="T336">
        <v>23143.762472982573</v>
      </c>
      <c r="U336">
        <f>Pro_Economic_Table[[#This Row],[Total Energy(MJ)]]*AHP!$P$3/TOPSIS!$B$4</f>
        <v>8.3223603541764633E-3</v>
      </c>
      <c r="V336">
        <f>Pro_Economic_Table[[#This Row],[Total Cost(LKR Million)]]*AHP!$P$4/TOPSIS!$C$4</f>
        <v>3.2178888914498674E-2</v>
      </c>
      <c r="W336">
        <f>Pro_Economic_Table[[#This Row],[Total Carbon (Metric T)]]*AHP!$P$5/TOPSIS!$D$4</f>
        <v>3.5732597626814029E-3</v>
      </c>
      <c r="X336">
        <f>((Pro_Economic_Table[[#This Row],[Weighted Energy]]-TOPSIS!$B$5)^2+(Pro_Economic_Table[[#This Row],[Weighted Cost]]-TOPSIS!$C$5)^2+(Pro_Economic_Table[[#This Row],[Weighted Co2]]-TOPSIS!$D$5)^2)^0.5</f>
        <v>4.2646629489795414E-3</v>
      </c>
      <c r="Y336">
        <f>((Pro_Economic_Table[[#This Row],[Weighted Energy]]-TOPSIS!$B$6)^2+(Pro_Economic_Table[[#This Row],[Weighted Cost]]-TOPSIS!$C$6)^2+(Pro_Economic_Table[[#This Row],[Weighted Co2]]-TOPSIS!$D$6)^2)^0.5</f>
        <v>2.5624616979564069E-3</v>
      </c>
      <c r="Z336">
        <f>Pro_Economic_Table[[#This Row],[S- Worst-Euclidean Distance]]/(Pro_Economic_Table[[#This Row],[S+ Best-Euclidean Distance]]+Pro_Economic_Table[[#This Row],[S- Worst-Euclidean Distance]])</f>
        <v>0.37533542017669974</v>
      </c>
      <c r="AA336">
        <v>335</v>
      </c>
    </row>
    <row r="337" spans="1:27" x14ac:dyDescent="0.3">
      <c r="A337">
        <v>397</v>
      </c>
      <c r="B337" t="s">
        <v>142</v>
      </c>
      <c r="C337" t="s">
        <v>280</v>
      </c>
      <c r="D337" t="s">
        <v>151</v>
      </c>
      <c r="E337" t="s">
        <v>152</v>
      </c>
      <c r="F337" t="s">
        <v>154</v>
      </c>
      <c r="G337" t="s">
        <v>219</v>
      </c>
      <c r="H337">
        <v>446.60031764288584</v>
      </c>
      <c r="I337">
        <v>64</v>
      </c>
      <c r="J337">
        <v>1542841.5441332404</v>
      </c>
      <c r="K337">
        <v>36074.369363636361</v>
      </c>
      <c r="L337">
        <v>277711477.94398326</v>
      </c>
      <c r="M337">
        <v>5145136.7022727262</v>
      </c>
      <c r="N337">
        <v>2314262316.1998606</v>
      </c>
      <c r="O337">
        <v>119296000</v>
      </c>
      <c r="P337">
        <v>19.806539068181817</v>
      </c>
      <c r="Q337">
        <v>23065.48108479194</v>
      </c>
      <c r="R337">
        <v>277747552.31334692</v>
      </c>
      <c r="S337">
        <v>2438.7034529021334</v>
      </c>
      <c r="T337">
        <v>23085.28762386012</v>
      </c>
      <c r="U337">
        <f>Pro_Economic_Table[[#This Row],[Total Energy(MJ)]]*AHP!$P$3/TOPSIS!$B$4</f>
        <v>8.3020957979334717E-3</v>
      </c>
      <c r="V337">
        <f>Pro_Economic_Table[[#This Row],[Total Cost(LKR Million)]]*AHP!$P$4/TOPSIS!$C$4</f>
        <v>3.218882328948855E-2</v>
      </c>
      <c r="W337">
        <f>Pro_Economic_Table[[#This Row],[Total Carbon (Metric T)]]*AHP!$P$5/TOPSIS!$D$4</f>
        <v>3.5642315925322296E-3</v>
      </c>
      <c r="X337">
        <f>((Pro_Economic_Table[[#This Row],[Weighted Energy]]-TOPSIS!$B$5)^2+(Pro_Economic_Table[[#This Row],[Weighted Cost]]-TOPSIS!$C$5)^2+(Pro_Economic_Table[[#This Row],[Weighted Co2]]-TOPSIS!$D$5)^2)^0.5</f>
        <v>4.2682971733656611E-3</v>
      </c>
      <c r="Y337">
        <f>((Pro_Economic_Table[[#This Row],[Weighted Energy]]-TOPSIS!$B$6)^2+(Pro_Economic_Table[[#This Row],[Weighted Cost]]-TOPSIS!$C$6)^2+(Pro_Economic_Table[[#This Row],[Weighted Co2]]-TOPSIS!$D$6)^2)^0.5</f>
        <v>2.5585996833370709E-3</v>
      </c>
      <c r="Z337">
        <f>Pro_Economic_Table[[#This Row],[S- Worst-Euclidean Distance]]/(Pro_Economic_Table[[#This Row],[S+ Best-Euclidean Distance]]+Pro_Economic_Table[[#This Row],[S- Worst-Euclidean Distance]])</f>
        <v>0.37478223811525818</v>
      </c>
      <c r="AA337">
        <v>336</v>
      </c>
    </row>
    <row r="338" spans="1:27" x14ac:dyDescent="0.3">
      <c r="A338">
        <v>45</v>
      </c>
      <c r="B338" t="s">
        <v>139</v>
      </c>
      <c r="C338" t="s">
        <v>148</v>
      </c>
      <c r="D338" t="s">
        <v>151</v>
      </c>
      <c r="E338" t="s">
        <v>152</v>
      </c>
      <c r="F338" t="s">
        <v>280</v>
      </c>
      <c r="G338" t="s">
        <v>218</v>
      </c>
      <c r="H338">
        <v>421.30406200889604</v>
      </c>
      <c r="I338">
        <v>30</v>
      </c>
      <c r="J338">
        <v>1547139.8794057681</v>
      </c>
      <c r="K338">
        <v>49760.282490909085</v>
      </c>
      <c r="L338">
        <v>278485178.29303831</v>
      </c>
      <c r="M338">
        <v>5319442.878636363</v>
      </c>
      <c r="N338">
        <v>2320709819.1086521</v>
      </c>
      <c r="O338">
        <v>112386000</v>
      </c>
      <c r="P338">
        <v>22.614542668181812</v>
      </c>
      <c r="Q338">
        <v>23129.741197116233</v>
      </c>
      <c r="R338">
        <v>278534938.57552922</v>
      </c>
      <c r="S338">
        <v>2438.4152619872884</v>
      </c>
      <c r="T338">
        <v>23152.355739784416</v>
      </c>
      <c r="U338">
        <f>Pro_Economic_Table[[#This Row],[Total Energy(MJ)]]*AHP!$P$3/TOPSIS!$B$4</f>
        <v>8.3256314011248157E-3</v>
      </c>
      <c r="V338">
        <f>Pro_Economic_Table[[#This Row],[Total Cost(LKR Million)]]*AHP!$P$4/TOPSIS!$C$4</f>
        <v>3.2185019413121158E-2</v>
      </c>
      <c r="W338">
        <f>Pro_Economic_Table[[#This Row],[Total Carbon (Metric T)]]*AHP!$P$5/TOPSIS!$D$4</f>
        <v>3.574586512147003E-3</v>
      </c>
      <c r="X338">
        <f>((Pro_Economic_Table[[#This Row],[Weighted Energy]]-TOPSIS!$B$5)^2+(Pro_Economic_Table[[#This Row],[Weighted Cost]]-TOPSIS!$C$5)^2+(Pro_Economic_Table[[#This Row],[Weighted Co2]]-TOPSIS!$D$5)^2)^0.5</f>
        <v>4.2715196934370019E-3</v>
      </c>
      <c r="Y338">
        <f>((Pro_Economic_Table[[#This Row],[Weighted Energy]]-TOPSIS!$B$6)^2+(Pro_Economic_Table[[#This Row],[Weighted Cost]]-TOPSIS!$C$6)^2+(Pro_Economic_Table[[#This Row],[Weighted Co2]]-TOPSIS!$D$6)^2)^0.5</f>
        <v>2.555636563939374E-3</v>
      </c>
      <c r="Z338">
        <f>Pro_Economic_Table[[#This Row],[S- Worst-Euclidean Distance]]/(Pro_Economic_Table[[#This Row],[S+ Best-Euclidean Distance]]+Pro_Economic_Table[[#This Row],[S- Worst-Euclidean Distance]])</f>
        <v>0.37433397854020783</v>
      </c>
      <c r="AA338">
        <v>337</v>
      </c>
    </row>
    <row r="339" spans="1:27" x14ac:dyDescent="0.3">
      <c r="A339">
        <v>61</v>
      </c>
      <c r="B339" t="s">
        <v>139</v>
      </c>
      <c r="C339" t="s">
        <v>148</v>
      </c>
      <c r="D339" t="s">
        <v>280</v>
      </c>
      <c r="E339" t="s">
        <v>152</v>
      </c>
      <c r="F339" t="s">
        <v>280</v>
      </c>
      <c r="G339" t="s">
        <v>219</v>
      </c>
      <c r="H339">
        <v>421.76852434730614</v>
      </c>
      <c r="I339">
        <v>60</v>
      </c>
      <c r="J339">
        <v>1547589.4789493489</v>
      </c>
      <c r="K339">
        <v>49760.282490909085</v>
      </c>
      <c r="L339">
        <v>278566106.21088284</v>
      </c>
      <c r="M339">
        <v>5324047.9536363631</v>
      </c>
      <c r="N339">
        <v>2321384218.4240236</v>
      </c>
      <c r="O339">
        <v>111840000</v>
      </c>
      <c r="P339">
        <v>22.605332518181815</v>
      </c>
      <c r="Q339">
        <v>23136.462710292762</v>
      </c>
      <c r="R339">
        <v>278615866.49337375</v>
      </c>
      <c r="S339">
        <v>2438.5482663776597</v>
      </c>
      <c r="T339">
        <v>23159.068042810944</v>
      </c>
      <c r="U339">
        <f>Pro_Economic_Table[[#This Row],[Total Energy(MJ)]]*AHP!$P$3/TOPSIS!$B$4</f>
        <v>8.3280504011162704E-3</v>
      </c>
      <c r="V339">
        <f>Pro_Economic_Table[[#This Row],[Total Cost(LKR Million)]]*AHP!$P$4/TOPSIS!$C$4</f>
        <v>3.2186774958598938E-2</v>
      </c>
      <c r="W339">
        <f>Pro_Economic_Table[[#This Row],[Total Carbon (Metric T)]]*AHP!$P$5/TOPSIS!$D$4</f>
        <v>3.5756228519533599E-3</v>
      </c>
      <c r="X339">
        <f>((Pro_Economic_Table[[#This Row],[Weighted Energy]]-TOPSIS!$B$5)^2+(Pro_Economic_Table[[#This Row],[Weighted Cost]]-TOPSIS!$C$5)^2+(Pro_Economic_Table[[#This Row],[Weighted Co2]]-TOPSIS!$D$5)^2)^0.5</f>
        <v>4.2739227420232383E-3</v>
      </c>
      <c r="Y339">
        <f>((Pro_Economic_Table[[#This Row],[Weighted Energy]]-TOPSIS!$B$6)^2+(Pro_Economic_Table[[#This Row],[Weighted Cost]]-TOPSIS!$C$6)^2+(Pro_Economic_Table[[#This Row],[Weighted Co2]]-TOPSIS!$D$6)^2)^0.5</f>
        <v>2.553272571061505E-3</v>
      </c>
      <c r="Z339">
        <f>Pro_Economic_Table[[#This Row],[S- Worst-Euclidean Distance]]/(Pro_Economic_Table[[#This Row],[S+ Best-Euclidean Distance]]+Pro_Economic_Table[[#This Row],[S- Worst-Euclidean Distance]])</f>
        <v>0.37398557591695081</v>
      </c>
      <c r="AA339">
        <v>338</v>
      </c>
    </row>
    <row r="340" spans="1:27" x14ac:dyDescent="0.3">
      <c r="A340">
        <v>399</v>
      </c>
      <c r="B340" t="s">
        <v>142</v>
      </c>
      <c r="C340" t="s">
        <v>280</v>
      </c>
      <c r="D340" t="s">
        <v>151</v>
      </c>
      <c r="E340" t="s">
        <v>152</v>
      </c>
      <c r="F340" t="s">
        <v>154</v>
      </c>
      <c r="G340" t="s">
        <v>218</v>
      </c>
      <c r="H340">
        <v>446.60031764288584</v>
      </c>
      <c r="I340">
        <v>32</v>
      </c>
      <c r="J340">
        <v>1542841.5441332404</v>
      </c>
      <c r="K340">
        <v>36074.369363636361</v>
      </c>
      <c r="L340">
        <v>277711477.94398326</v>
      </c>
      <c r="M340">
        <v>5145136.7022727262</v>
      </c>
      <c r="N340">
        <v>2314262316.1998606</v>
      </c>
      <c r="O340">
        <v>119878400</v>
      </c>
      <c r="P340">
        <v>19.806539068181817</v>
      </c>
      <c r="Q340">
        <v>23065.48108479194</v>
      </c>
      <c r="R340">
        <v>277747552.31334692</v>
      </c>
      <c r="S340">
        <v>2439.2858529021337</v>
      </c>
      <c r="T340">
        <v>23085.28762386012</v>
      </c>
      <c r="U340">
        <f>Pro_Economic_Table[[#This Row],[Total Energy(MJ)]]*AHP!$P$3/TOPSIS!$B$4</f>
        <v>8.3020957979334717E-3</v>
      </c>
      <c r="V340">
        <f>Pro_Economic_Table[[#This Row],[Total Cost(LKR Million)]]*AHP!$P$4/TOPSIS!$C$4</f>
        <v>3.2196510476982174E-2</v>
      </c>
      <c r="W340">
        <f>Pro_Economic_Table[[#This Row],[Total Carbon (Metric T)]]*AHP!$P$5/TOPSIS!$D$4</f>
        <v>3.5642315925322296E-3</v>
      </c>
      <c r="X340">
        <f>((Pro_Economic_Table[[#This Row],[Weighted Energy]]-TOPSIS!$B$5)^2+(Pro_Economic_Table[[#This Row],[Weighted Cost]]-TOPSIS!$C$5)^2+(Pro_Economic_Table[[#This Row],[Weighted Co2]]-TOPSIS!$D$5)^2)^0.5</f>
        <v>4.2757101045497797E-3</v>
      </c>
      <c r="Y340">
        <f>((Pro_Economic_Table[[#This Row],[Weighted Energy]]-TOPSIS!$B$6)^2+(Pro_Economic_Table[[#This Row],[Weighted Cost]]-TOPSIS!$C$6)^2+(Pro_Economic_Table[[#This Row],[Weighted Co2]]-TOPSIS!$D$6)^2)^0.5</f>
        <v>2.5511840059004877E-3</v>
      </c>
      <c r="Z340">
        <f>Pro_Economic_Table[[#This Row],[S- Worst-Euclidean Distance]]/(Pro_Economic_Table[[#This Row],[S+ Best-Euclidean Distance]]+Pro_Economic_Table[[#This Row],[S- Worst-Euclidean Distance]])</f>
        <v>0.37369614419465846</v>
      </c>
      <c r="AA340">
        <v>339</v>
      </c>
    </row>
    <row r="341" spans="1:27" x14ac:dyDescent="0.3">
      <c r="A341">
        <v>415</v>
      </c>
      <c r="B341" t="s">
        <v>142</v>
      </c>
      <c r="C341" t="s">
        <v>280</v>
      </c>
      <c r="D341" t="s">
        <v>280</v>
      </c>
      <c r="E341" t="s">
        <v>152</v>
      </c>
      <c r="F341" t="s">
        <v>154</v>
      </c>
      <c r="G341" t="s">
        <v>219</v>
      </c>
      <c r="H341">
        <v>447.06477998129594</v>
      </c>
      <c r="I341">
        <v>64</v>
      </c>
      <c r="J341">
        <v>1543291.1436768211</v>
      </c>
      <c r="K341">
        <v>36074.369363636361</v>
      </c>
      <c r="L341">
        <v>277792405.86182779</v>
      </c>
      <c r="M341">
        <v>5149741.7772727264</v>
      </c>
      <c r="N341">
        <v>2314936715.5152316</v>
      </c>
      <c r="O341">
        <v>119296000</v>
      </c>
      <c r="P341">
        <v>19.797328918181815</v>
      </c>
      <c r="Q341">
        <v>23072.202597968473</v>
      </c>
      <c r="R341">
        <v>277828480.23119146</v>
      </c>
      <c r="S341">
        <v>2439.3824572925041</v>
      </c>
      <c r="T341">
        <v>23091.999926886656</v>
      </c>
      <c r="U341">
        <f>Pro_Economic_Table[[#This Row],[Total Energy(MJ)]]*AHP!$P$3/TOPSIS!$B$4</f>
        <v>8.3045147979249247E-3</v>
      </c>
      <c r="V341">
        <f>Pro_Economic_Table[[#This Row],[Total Cost(LKR Million)]]*AHP!$P$4/TOPSIS!$C$4</f>
        <v>3.2197785573241593E-2</v>
      </c>
      <c r="W341">
        <f>Pro_Economic_Table[[#This Row],[Total Carbon (Metric T)]]*AHP!$P$5/TOPSIS!$D$4</f>
        <v>3.5652679323385878E-3</v>
      </c>
      <c r="X341">
        <f>((Pro_Economic_Table[[#This Row],[Weighted Energy]]-TOPSIS!$B$5)^2+(Pro_Economic_Table[[#This Row],[Weighted Cost]]-TOPSIS!$C$5)^2+(Pro_Economic_Table[[#This Row],[Weighted Co2]]-TOPSIS!$D$5)^2)^0.5</f>
        <v>4.2776364235412962E-3</v>
      </c>
      <c r="Y341">
        <f>((Pro_Economic_Table[[#This Row],[Weighted Energy]]-TOPSIS!$B$6)^2+(Pro_Economic_Table[[#This Row],[Weighted Cost]]-TOPSIS!$C$6)^2+(Pro_Economic_Table[[#This Row],[Weighted Co2]]-TOPSIS!$D$6)^2)^0.5</f>
        <v>2.549260786580773E-3</v>
      </c>
      <c r="Z341">
        <f>Pro_Economic_Table[[#This Row],[S- Worst-Euclidean Distance]]/(Pro_Economic_Table[[#This Row],[S+ Best-Euclidean Distance]]+Pro_Economic_Table[[#This Row],[S- Worst-Euclidean Distance]])</f>
        <v>0.37341426245601705</v>
      </c>
      <c r="AA341">
        <v>340</v>
      </c>
    </row>
    <row r="342" spans="1:27" x14ac:dyDescent="0.3">
      <c r="A342">
        <v>63</v>
      </c>
      <c r="B342" t="s">
        <v>139</v>
      </c>
      <c r="C342" t="s">
        <v>148</v>
      </c>
      <c r="D342" t="s">
        <v>280</v>
      </c>
      <c r="E342" t="s">
        <v>152</v>
      </c>
      <c r="F342" t="s">
        <v>280</v>
      </c>
      <c r="G342" t="s">
        <v>218</v>
      </c>
      <c r="H342">
        <v>421.76852434730614</v>
      </c>
      <c r="I342">
        <v>30</v>
      </c>
      <c r="J342">
        <v>1547589.4789493489</v>
      </c>
      <c r="K342">
        <v>49760.282490909085</v>
      </c>
      <c r="L342">
        <v>278566106.21088284</v>
      </c>
      <c r="M342">
        <v>5324047.9536363631</v>
      </c>
      <c r="N342">
        <v>2321384218.4240236</v>
      </c>
      <c r="O342">
        <v>112386000</v>
      </c>
      <c r="P342">
        <v>22.605332518181815</v>
      </c>
      <c r="Q342">
        <v>23136.462710292762</v>
      </c>
      <c r="R342">
        <v>278615866.49337375</v>
      </c>
      <c r="S342">
        <v>2439.09426637766</v>
      </c>
      <c r="T342">
        <v>23159.068042810944</v>
      </c>
      <c r="U342">
        <f>Pro_Economic_Table[[#This Row],[Total Energy(MJ)]]*AHP!$P$3/TOPSIS!$B$4</f>
        <v>8.3280504011162704E-3</v>
      </c>
      <c r="V342">
        <f>Pro_Economic_Table[[#This Row],[Total Cost(LKR Million)]]*AHP!$P$4/TOPSIS!$C$4</f>
        <v>3.2193981696874208E-2</v>
      </c>
      <c r="W342">
        <f>Pro_Economic_Table[[#This Row],[Total Carbon (Metric T)]]*AHP!$P$5/TOPSIS!$D$4</f>
        <v>3.5756228519533599E-3</v>
      </c>
      <c r="X342">
        <f>((Pro_Economic_Table[[#This Row],[Weighted Energy]]-TOPSIS!$B$5)^2+(Pro_Economic_Table[[#This Row],[Weighted Cost]]-TOPSIS!$C$5)^2+(Pro_Economic_Table[[#This Row],[Weighted Co2]]-TOPSIS!$D$5)^2)^0.5</f>
        <v>4.2808597557156616E-3</v>
      </c>
      <c r="Y342">
        <f>((Pro_Economic_Table[[#This Row],[Weighted Energy]]-TOPSIS!$B$6)^2+(Pro_Economic_Table[[#This Row],[Weighted Cost]]-TOPSIS!$C$6)^2+(Pro_Economic_Table[[#This Row],[Weighted Co2]]-TOPSIS!$D$6)^2)^0.5</f>
        <v>2.5462999843320813E-3</v>
      </c>
      <c r="Z342">
        <f>Pro_Economic_Table[[#This Row],[S- Worst-Euclidean Distance]]/(Pro_Economic_Table[[#This Row],[S+ Best-Euclidean Distance]]+Pro_Economic_Table[[#This Row],[S- Worst-Euclidean Distance]])</f>
        <v>0.3729662233323216</v>
      </c>
      <c r="AA342">
        <v>341</v>
      </c>
    </row>
    <row r="343" spans="1:27" x14ac:dyDescent="0.3">
      <c r="A343">
        <v>417</v>
      </c>
      <c r="B343" t="s">
        <v>142</v>
      </c>
      <c r="C343" t="s">
        <v>280</v>
      </c>
      <c r="D343" t="s">
        <v>280</v>
      </c>
      <c r="E343" t="s">
        <v>152</v>
      </c>
      <c r="F343" t="s">
        <v>154</v>
      </c>
      <c r="G343" t="s">
        <v>218</v>
      </c>
      <c r="H343">
        <v>447.06477998129594</v>
      </c>
      <c r="I343">
        <v>32</v>
      </c>
      <c r="J343">
        <v>1543291.1436768211</v>
      </c>
      <c r="K343">
        <v>36074.369363636361</v>
      </c>
      <c r="L343">
        <v>277792405.86182779</v>
      </c>
      <c r="M343">
        <v>5149741.7772727264</v>
      </c>
      <c r="N343">
        <v>2314936715.5152316</v>
      </c>
      <c r="O343">
        <v>119878400</v>
      </c>
      <c r="P343">
        <v>19.797328918181815</v>
      </c>
      <c r="Q343">
        <v>23072.202597968473</v>
      </c>
      <c r="R343">
        <v>277828480.23119146</v>
      </c>
      <c r="S343">
        <v>2439.9648572925043</v>
      </c>
      <c r="T343">
        <v>23091.999926886656</v>
      </c>
      <c r="U343">
        <f>Pro_Economic_Table[[#This Row],[Total Energy(MJ)]]*AHP!$P$3/TOPSIS!$B$4</f>
        <v>8.3045147979249247E-3</v>
      </c>
      <c r="V343">
        <f>Pro_Economic_Table[[#This Row],[Total Cost(LKR Million)]]*AHP!$P$4/TOPSIS!$C$4</f>
        <v>3.2205472760735217E-2</v>
      </c>
      <c r="W343">
        <f>Pro_Economic_Table[[#This Row],[Total Carbon (Metric T)]]*AHP!$P$5/TOPSIS!$D$4</f>
        <v>3.5652679323385878E-3</v>
      </c>
      <c r="X343">
        <f>((Pro_Economic_Table[[#This Row],[Weighted Energy]]-TOPSIS!$B$5)^2+(Pro_Economic_Table[[#This Row],[Weighted Cost]]-TOPSIS!$C$5)^2+(Pro_Economic_Table[[#This Row],[Weighted Co2]]-TOPSIS!$D$5)^2)^0.5</f>
        <v>4.2850492762051325E-3</v>
      </c>
      <c r="Y343">
        <f>((Pro_Economic_Table[[#This Row],[Weighted Energy]]-TOPSIS!$B$6)^2+(Pro_Economic_Table[[#This Row],[Weighted Cost]]-TOPSIS!$C$6)^2+(Pro_Economic_Table[[#This Row],[Weighted Co2]]-TOPSIS!$D$6)^2)^0.5</f>
        <v>2.5418449677152778E-3</v>
      </c>
      <c r="Z343">
        <f>Pro_Economic_Table[[#This Row],[S- Worst-Euclidean Distance]]/(Pro_Economic_Table[[#This Row],[S+ Best-Euclidean Distance]]+Pro_Economic_Table[[#This Row],[S- Worst-Euclidean Distance]])</f>
        <v>0.37232815932059887</v>
      </c>
      <c r="AA343">
        <v>342</v>
      </c>
    </row>
    <row r="344" spans="1:27" x14ac:dyDescent="0.3">
      <c r="A344">
        <v>149</v>
      </c>
      <c r="B344" t="s">
        <v>140</v>
      </c>
      <c r="C344" t="s">
        <v>148</v>
      </c>
      <c r="D344" t="s">
        <v>151</v>
      </c>
      <c r="E344" t="s">
        <v>152</v>
      </c>
      <c r="F344" t="s">
        <v>155</v>
      </c>
      <c r="G344" t="s">
        <v>220</v>
      </c>
      <c r="H344">
        <v>419.59984734278476</v>
      </c>
      <c r="I344">
        <v>30</v>
      </c>
      <c r="J344">
        <v>1546110.0676841983</v>
      </c>
      <c r="K344">
        <v>44765.229536363637</v>
      </c>
      <c r="L344">
        <v>278299812.18315572</v>
      </c>
      <c r="M344">
        <v>5720694.6013636356</v>
      </c>
      <c r="N344">
        <v>2319165101.5262976</v>
      </c>
      <c r="O344">
        <v>117000000</v>
      </c>
      <c r="P344">
        <v>22.704658077272725</v>
      </c>
      <c r="Q344">
        <v>23114.345511878761</v>
      </c>
      <c r="R344">
        <v>278344577.41269207</v>
      </c>
      <c r="S344">
        <v>2441.8857961276613</v>
      </c>
      <c r="T344">
        <v>23137.050169956034</v>
      </c>
      <c r="U344">
        <f>Pro_Economic_Table[[#This Row],[Total Energy(MJ)]]*AHP!$P$3/TOPSIS!$B$4</f>
        <v>8.3199413541850068E-3</v>
      </c>
      <c r="V344">
        <f>Pro_Economic_Table[[#This Row],[Total Cost(LKR Million)]]*AHP!$P$4/TOPSIS!$C$4</f>
        <v>3.2230827528917955E-2</v>
      </c>
      <c r="W344">
        <f>Pro_Economic_Table[[#This Row],[Total Carbon (Metric T)]]*AHP!$P$5/TOPSIS!$D$4</f>
        <v>3.5722234228750438E-3</v>
      </c>
      <c r="X344">
        <f>((Pro_Economic_Table[[#This Row],[Weighted Energy]]-TOPSIS!$B$5)^2+(Pro_Economic_Table[[#This Row],[Weighted Cost]]-TOPSIS!$C$5)^2+(Pro_Economic_Table[[#This Row],[Weighted Co2]]-TOPSIS!$D$5)^2)^0.5</f>
        <v>4.3139872483205239E-3</v>
      </c>
      <c r="Y344">
        <f>((Pro_Economic_Table[[#This Row],[Weighted Energy]]-TOPSIS!$B$6)^2+(Pro_Economic_Table[[#This Row],[Weighted Cost]]-TOPSIS!$C$6)^2+(Pro_Economic_Table[[#This Row],[Weighted Co2]]-TOPSIS!$D$6)^2)^0.5</f>
        <v>2.5129439779798097E-3</v>
      </c>
      <c r="Z344">
        <f>Pro_Economic_Table[[#This Row],[S- Worst-Euclidean Distance]]/(Pro_Economic_Table[[#This Row],[S+ Best-Euclidean Distance]]+Pro_Economic_Table[[#This Row],[S- Worst-Euclidean Distance]])</f>
        <v>0.36809276301170973</v>
      </c>
      <c r="AA344">
        <v>343</v>
      </c>
    </row>
    <row r="345" spans="1:27" x14ac:dyDescent="0.3">
      <c r="A345">
        <v>167</v>
      </c>
      <c r="B345" t="s">
        <v>140</v>
      </c>
      <c r="C345" t="s">
        <v>148</v>
      </c>
      <c r="D345" t="s">
        <v>280</v>
      </c>
      <c r="E345" t="s">
        <v>152</v>
      </c>
      <c r="F345" t="s">
        <v>155</v>
      </c>
      <c r="G345" t="s">
        <v>220</v>
      </c>
      <c r="H345">
        <v>420.06430968119474</v>
      </c>
      <c r="I345">
        <v>30</v>
      </c>
      <c r="J345">
        <v>1546559.6672277793</v>
      </c>
      <c r="K345">
        <v>44765.229536363637</v>
      </c>
      <c r="L345">
        <v>278380740.10100031</v>
      </c>
      <c r="M345">
        <v>5725299.6763636358</v>
      </c>
      <c r="N345">
        <v>2319839500.8416691</v>
      </c>
      <c r="O345">
        <v>117000000</v>
      </c>
      <c r="P345">
        <v>22.695447927272724</v>
      </c>
      <c r="Q345">
        <v>23121.067025055301</v>
      </c>
      <c r="R345">
        <v>278425505.33053666</v>
      </c>
      <c r="S345">
        <v>2442.5648005180324</v>
      </c>
      <c r="T345">
        <v>23143.762472982573</v>
      </c>
      <c r="U345">
        <f>Pro_Economic_Table[[#This Row],[Total Energy(MJ)]]*AHP!$P$3/TOPSIS!$B$4</f>
        <v>8.3223603541764633E-3</v>
      </c>
      <c r="V345">
        <f>Pro_Economic_Table[[#This Row],[Total Cost(LKR Million)]]*AHP!$P$4/TOPSIS!$C$4</f>
        <v>3.2239789812671005E-2</v>
      </c>
      <c r="W345">
        <f>Pro_Economic_Table[[#This Row],[Total Carbon (Metric T)]]*AHP!$P$5/TOPSIS!$D$4</f>
        <v>3.5732597626814029E-3</v>
      </c>
      <c r="X345">
        <f>((Pro_Economic_Table[[#This Row],[Weighted Energy]]-TOPSIS!$B$5)^2+(Pro_Economic_Table[[#This Row],[Weighted Cost]]-TOPSIS!$C$5)^2+(Pro_Economic_Table[[#This Row],[Weighted Co2]]-TOPSIS!$D$5)^2)^0.5</f>
        <v>4.3233267745623723E-3</v>
      </c>
      <c r="Y345">
        <f>((Pro_Economic_Table[[#This Row],[Weighted Energy]]-TOPSIS!$B$6)^2+(Pro_Economic_Table[[#This Row],[Weighted Cost]]-TOPSIS!$C$6)^2+(Pro_Economic_Table[[#This Row],[Weighted Co2]]-TOPSIS!$D$6)^2)^0.5</f>
        <v>2.5036056926003077E-3</v>
      </c>
      <c r="Z345">
        <f>Pro_Economic_Table[[#This Row],[S- Worst-Euclidean Distance]]/(Pro_Economic_Table[[#This Row],[S+ Best-Euclidean Distance]]+Pro_Economic_Table[[#This Row],[S- Worst-Euclidean Distance]])</f>
        <v>0.36672483646829207</v>
      </c>
      <c r="AA345">
        <v>344</v>
      </c>
    </row>
    <row r="346" spans="1:27" x14ac:dyDescent="0.3">
      <c r="A346">
        <v>44</v>
      </c>
      <c r="B346" t="s">
        <v>139</v>
      </c>
      <c r="C346" t="s">
        <v>148</v>
      </c>
      <c r="D346" t="s">
        <v>151</v>
      </c>
      <c r="E346" t="s">
        <v>152</v>
      </c>
      <c r="F346" t="s">
        <v>280</v>
      </c>
      <c r="G346" t="s">
        <v>220</v>
      </c>
      <c r="H346">
        <v>421.30406200889604</v>
      </c>
      <c r="I346">
        <v>30</v>
      </c>
      <c r="J346">
        <v>1547139.8794057681</v>
      </c>
      <c r="K346">
        <v>49760.282490909085</v>
      </c>
      <c r="L346">
        <v>278485178.29303831</v>
      </c>
      <c r="M346">
        <v>5319442.878636363</v>
      </c>
      <c r="N346">
        <v>2320709819.1086521</v>
      </c>
      <c r="O346">
        <v>117000000</v>
      </c>
      <c r="P346">
        <v>22.614542668181812</v>
      </c>
      <c r="Q346">
        <v>23129.741197116233</v>
      </c>
      <c r="R346">
        <v>278534938.57552922</v>
      </c>
      <c r="S346">
        <v>2443.0292619872885</v>
      </c>
      <c r="T346">
        <v>23152.355739784416</v>
      </c>
      <c r="U346">
        <f>Pro_Economic_Table[[#This Row],[Total Energy(MJ)]]*AHP!$P$3/TOPSIS!$B$4</f>
        <v>8.3256314011248157E-3</v>
      </c>
      <c r="V346">
        <f>Pro_Economic_Table[[#This Row],[Total Cost(LKR Million)]]*AHP!$P$4/TOPSIS!$C$4</f>
        <v>3.2245920311293488E-2</v>
      </c>
      <c r="W346">
        <f>Pro_Economic_Table[[#This Row],[Total Carbon (Metric T)]]*AHP!$P$5/TOPSIS!$D$4</f>
        <v>3.574586512147003E-3</v>
      </c>
      <c r="X346">
        <f>((Pro_Economic_Table[[#This Row],[Weighted Energy]]-TOPSIS!$B$5)^2+(Pro_Economic_Table[[#This Row],[Weighted Cost]]-TOPSIS!$C$5)^2+(Pro_Economic_Table[[#This Row],[Weighted Co2]]-TOPSIS!$D$5)^2)^0.5</f>
        <v>4.330176847244677E-3</v>
      </c>
      <c r="Y346">
        <f>((Pro_Economic_Table[[#This Row],[Weighted Energy]]-TOPSIS!$B$6)^2+(Pro_Economic_Table[[#This Row],[Weighted Cost]]-TOPSIS!$C$6)^2+(Pro_Economic_Table[[#This Row],[Weighted Co2]]-TOPSIS!$D$6)^2)^0.5</f>
        <v>2.4967692050358982E-3</v>
      </c>
      <c r="Z346">
        <f>Pro_Economic_Table[[#This Row],[S- Worst-Euclidean Distance]]/(Pro_Economic_Table[[#This Row],[S+ Best-Euclidean Distance]]+Pro_Economic_Table[[#This Row],[S- Worst-Euclidean Distance]])</f>
        <v>0.36572270908773918</v>
      </c>
      <c r="AA346">
        <v>345</v>
      </c>
    </row>
    <row r="347" spans="1:27" x14ac:dyDescent="0.3">
      <c r="A347">
        <v>514</v>
      </c>
      <c r="B347" t="s">
        <v>280</v>
      </c>
      <c r="C347" t="s">
        <v>280</v>
      </c>
      <c r="D347" t="s">
        <v>151</v>
      </c>
      <c r="E347" t="s">
        <v>280</v>
      </c>
      <c r="F347" t="s">
        <v>154</v>
      </c>
      <c r="G347" t="s">
        <v>219</v>
      </c>
      <c r="H347">
        <v>457.13587474586882</v>
      </c>
      <c r="I347">
        <v>65</v>
      </c>
      <c r="J347">
        <v>1544074.6212969276</v>
      </c>
      <c r="K347">
        <v>45176.222999999998</v>
      </c>
      <c r="L347">
        <v>277933431.83344698</v>
      </c>
      <c r="M347">
        <v>6338649.6477272725</v>
      </c>
      <c r="N347">
        <v>2316111931.9453917</v>
      </c>
      <c r="O347">
        <v>121160000</v>
      </c>
      <c r="P347">
        <v>25.99373525</v>
      </c>
      <c r="Q347">
        <v>23083.915588389067</v>
      </c>
      <c r="R347">
        <v>277978608.05644697</v>
      </c>
      <c r="S347">
        <v>2443.6105815931192</v>
      </c>
      <c r="T347">
        <v>23109.909323639065</v>
      </c>
      <c r="U347">
        <f>Pro_Economic_Table[[#This Row],[Total Energy(MJ)]]*AHP!$P$3/TOPSIS!$B$4</f>
        <v>8.3090022383247621E-3</v>
      </c>
      <c r="V347">
        <f>Pro_Economic_Table[[#This Row],[Total Cost(LKR Million)]]*AHP!$P$4/TOPSIS!$C$4</f>
        <v>3.2253593238497705E-2</v>
      </c>
      <c r="W347">
        <f>Pro_Economic_Table[[#This Row],[Total Carbon (Metric T)]]*AHP!$P$5/TOPSIS!$D$4</f>
        <v>3.5680330370558518E-3</v>
      </c>
      <c r="X347">
        <f>((Pro_Economic_Table[[#This Row],[Weighted Energy]]-TOPSIS!$B$5)^2+(Pro_Economic_Table[[#This Row],[Weighted Cost]]-TOPSIS!$C$5)^2+(Pro_Economic_Table[[#This Row],[Weighted Co2]]-TOPSIS!$D$5)^2)^0.5</f>
        <v>4.3328416631074253E-3</v>
      </c>
      <c r="Y347">
        <f>((Pro_Economic_Table[[#This Row],[Weighted Energy]]-TOPSIS!$B$6)^2+(Pro_Economic_Table[[#This Row],[Weighted Cost]]-TOPSIS!$C$6)^2+(Pro_Economic_Table[[#This Row],[Weighted Co2]]-TOPSIS!$D$6)^2)^0.5</f>
        <v>2.4940646290094264E-3</v>
      </c>
      <c r="Z347">
        <f>Pro_Economic_Table[[#This Row],[S- Worst-Euclidean Distance]]/(Pro_Economic_Table[[#This Row],[S+ Best-Euclidean Distance]]+Pro_Economic_Table[[#This Row],[S- Worst-Euclidean Distance]])</f>
        <v>0.36532867484783937</v>
      </c>
      <c r="AA347">
        <v>346</v>
      </c>
    </row>
    <row r="348" spans="1:27" x14ac:dyDescent="0.3">
      <c r="A348">
        <v>398</v>
      </c>
      <c r="B348" t="s">
        <v>142</v>
      </c>
      <c r="C348" t="s">
        <v>280</v>
      </c>
      <c r="D348" t="s">
        <v>151</v>
      </c>
      <c r="E348" t="s">
        <v>152</v>
      </c>
      <c r="F348" t="s">
        <v>154</v>
      </c>
      <c r="G348" t="s">
        <v>220</v>
      </c>
      <c r="H348">
        <v>446.60031764288584</v>
      </c>
      <c r="I348">
        <v>32</v>
      </c>
      <c r="J348">
        <v>1542841.5441332404</v>
      </c>
      <c r="K348">
        <v>36074.369363636361</v>
      </c>
      <c r="L348">
        <v>277711477.94398326</v>
      </c>
      <c r="M348">
        <v>5145136.7022727262</v>
      </c>
      <c r="N348">
        <v>2314262316.1998606</v>
      </c>
      <c r="O348">
        <v>124800000</v>
      </c>
      <c r="P348">
        <v>19.806539068181817</v>
      </c>
      <c r="Q348">
        <v>23065.48108479194</v>
      </c>
      <c r="R348">
        <v>277747552.31334692</v>
      </c>
      <c r="S348">
        <v>2444.2074529021334</v>
      </c>
      <c r="T348">
        <v>23085.28762386012</v>
      </c>
      <c r="U348">
        <f>Pro_Economic_Table[[#This Row],[Total Energy(MJ)]]*AHP!$P$3/TOPSIS!$B$4</f>
        <v>8.3020957979334717E-3</v>
      </c>
      <c r="V348">
        <f>Pro_Economic_Table[[#This Row],[Total Cost(LKR Million)]]*AHP!$P$4/TOPSIS!$C$4</f>
        <v>3.2261471435032656E-2</v>
      </c>
      <c r="W348">
        <f>Pro_Economic_Table[[#This Row],[Total Carbon (Metric T)]]*AHP!$P$5/TOPSIS!$D$4</f>
        <v>3.5642315925322296E-3</v>
      </c>
      <c r="X348">
        <f>((Pro_Economic_Table[[#This Row],[Weighted Energy]]-TOPSIS!$B$5)^2+(Pro_Economic_Table[[#This Row],[Weighted Cost]]-TOPSIS!$C$5)^2+(Pro_Economic_Table[[#This Row],[Weighted Co2]]-TOPSIS!$D$5)^2)^0.5</f>
        <v>4.3383915633972737E-3</v>
      </c>
      <c r="Y348">
        <f>((Pro_Economic_Table[[#This Row],[Weighted Energy]]-TOPSIS!$B$6)^2+(Pro_Economic_Table[[#This Row],[Weighted Cost]]-TOPSIS!$C$6)^2+(Pro_Economic_Table[[#This Row],[Weighted Co2]]-TOPSIS!$D$6)^2)^0.5</f>
        <v>2.4885832547321563E-3</v>
      </c>
      <c r="Z348">
        <f>Pro_Economic_Table[[#This Row],[S- Worst-Euclidean Distance]]/(Pro_Economic_Table[[#This Row],[S+ Best-Euclidean Distance]]+Pro_Economic_Table[[#This Row],[S- Worst-Euclidean Distance]])</f>
        <v>0.36452210840496707</v>
      </c>
      <c r="AA348">
        <v>347</v>
      </c>
    </row>
    <row r="349" spans="1:27" x14ac:dyDescent="0.3">
      <c r="A349">
        <v>62</v>
      </c>
      <c r="B349" t="s">
        <v>139</v>
      </c>
      <c r="C349" t="s">
        <v>148</v>
      </c>
      <c r="D349" t="s">
        <v>280</v>
      </c>
      <c r="E349" t="s">
        <v>152</v>
      </c>
      <c r="F349" t="s">
        <v>280</v>
      </c>
      <c r="G349" t="s">
        <v>220</v>
      </c>
      <c r="H349">
        <v>421.76852434730614</v>
      </c>
      <c r="I349">
        <v>30</v>
      </c>
      <c r="J349">
        <v>1547589.4789493489</v>
      </c>
      <c r="K349">
        <v>49760.282490909085</v>
      </c>
      <c r="L349">
        <v>278566106.21088284</v>
      </c>
      <c r="M349">
        <v>5324047.9536363631</v>
      </c>
      <c r="N349">
        <v>2321384218.4240236</v>
      </c>
      <c r="O349">
        <v>117000000</v>
      </c>
      <c r="P349">
        <v>22.605332518181815</v>
      </c>
      <c r="Q349">
        <v>23136.462710292762</v>
      </c>
      <c r="R349">
        <v>278615866.49337375</v>
      </c>
      <c r="S349">
        <v>2443.7082663776596</v>
      </c>
      <c r="T349">
        <v>23159.068042810944</v>
      </c>
      <c r="U349">
        <f>Pro_Economic_Table[[#This Row],[Total Energy(MJ)]]*AHP!$P$3/TOPSIS!$B$4</f>
        <v>8.3280504011162704E-3</v>
      </c>
      <c r="V349">
        <f>Pro_Economic_Table[[#This Row],[Total Cost(LKR Million)]]*AHP!$P$4/TOPSIS!$C$4</f>
        <v>3.2254882595046531E-2</v>
      </c>
      <c r="W349">
        <f>Pro_Economic_Table[[#This Row],[Total Carbon (Metric T)]]*AHP!$P$5/TOPSIS!$D$4</f>
        <v>3.5756228519533599E-3</v>
      </c>
      <c r="X349">
        <f>((Pro_Economic_Table[[#This Row],[Weighted Energy]]-TOPSIS!$B$5)^2+(Pro_Economic_Table[[#This Row],[Weighted Cost]]-TOPSIS!$C$5)^2+(Pro_Economic_Table[[#This Row],[Weighted Co2]]-TOPSIS!$D$5)^2)^0.5</f>
        <v>4.3395164370422755E-3</v>
      </c>
      <c r="Y349">
        <f>((Pro_Economic_Table[[#This Row],[Weighted Energy]]-TOPSIS!$B$6)^2+(Pro_Economic_Table[[#This Row],[Weighted Cost]]-TOPSIS!$C$6)^2+(Pro_Economic_Table[[#This Row],[Weighted Co2]]-TOPSIS!$D$6)^2)^0.5</f>
        <v>2.4874310942701113E-3</v>
      </c>
      <c r="Z349">
        <f>Pro_Economic_Table[[#This Row],[S- Worst-Euclidean Distance]]/(Pro_Economic_Table[[#This Row],[S+ Best-Euclidean Distance]]+Pro_Economic_Table[[#This Row],[S- Worst-Euclidean Distance]])</f>
        <v>0.36435479881181054</v>
      </c>
      <c r="AA349">
        <v>348</v>
      </c>
    </row>
    <row r="350" spans="1:27" x14ac:dyDescent="0.3">
      <c r="A350">
        <v>416</v>
      </c>
      <c r="B350" t="s">
        <v>142</v>
      </c>
      <c r="C350" t="s">
        <v>280</v>
      </c>
      <c r="D350" t="s">
        <v>280</v>
      </c>
      <c r="E350" t="s">
        <v>152</v>
      </c>
      <c r="F350" t="s">
        <v>154</v>
      </c>
      <c r="G350" t="s">
        <v>220</v>
      </c>
      <c r="H350">
        <v>447.06477998129594</v>
      </c>
      <c r="I350">
        <v>32</v>
      </c>
      <c r="J350">
        <v>1543291.1436768211</v>
      </c>
      <c r="K350">
        <v>36074.369363636361</v>
      </c>
      <c r="L350">
        <v>277792405.86182779</v>
      </c>
      <c r="M350">
        <v>5149741.7772727264</v>
      </c>
      <c r="N350">
        <v>2314936715.5152316</v>
      </c>
      <c r="O350">
        <v>124800000</v>
      </c>
      <c r="P350">
        <v>19.797328918181815</v>
      </c>
      <c r="Q350">
        <v>23072.202597968473</v>
      </c>
      <c r="R350">
        <v>277828480.23119146</v>
      </c>
      <c r="S350">
        <v>2444.8864572925045</v>
      </c>
      <c r="T350">
        <v>23091.999926886656</v>
      </c>
      <c r="U350">
        <f>Pro_Economic_Table[[#This Row],[Total Energy(MJ)]]*AHP!$P$3/TOPSIS!$B$4</f>
        <v>8.3045147979249247E-3</v>
      </c>
      <c r="V350">
        <f>Pro_Economic_Table[[#This Row],[Total Cost(LKR Million)]]*AHP!$P$4/TOPSIS!$C$4</f>
        <v>3.2270433718785699E-2</v>
      </c>
      <c r="W350">
        <f>Pro_Economic_Table[[#This Row],[Total Carbon (Metric T)]]*AHP!$P$5/TOPSIS!$D$4</f>
        <v>3.5652679323385878E-3</v>
      </c>
      <c r="X350">
        <f>((Pro_Economic_Table[[#This Row],[Weighted Energy]]-TOPSIS!$B$5)^2+(Pro_Economic_Table[[#This Row],[Weighted Cost]]-TOPSIS!$C$5)^2+(Pro_Economic_Table[[#This Row],[Weighted Co2]]-TOPSIS!$D$5)^2)^0.5</f>
        <v>4.3477300003325319E-3</v>
      </c>
      <c r="Y350">
        <f>((Pro_Economic_Table[[#This Row],[Weighted Energy]]-TOPSIS!$B$6)^2+(Pro_Economic_Table[[#This Row],[Weighted Cost]]-TOPSIS!$C$6)^2+(Pro_Economic_Table[[#This Row],[Weighted Co2]]-TOPSIS!$D$6)^2)^0.5</f>
        <v>2.4792432354950877E-3</v>
      </c>
      <c r="Z350">
        <f>Pro_Economic_Table[[#This Row],[S- Worst-Euclidean Distance]]/(Pro_Economic_Table[[#This Row],[S+ Best-Euclidean Distance]]+Pro_Economic_Table[[#This Row],[S- Worst-Euclidean Distance]])</f>
        <v>0.36315408744890654</v>
      </c>
      <c r="AA350">
        <v>349</v>
      </c>
    </row>
    <row r="351" spans="1:27" x14ac:dyDescent="0.3">
      <c r="A351">
        <v>516</v>
      </c>
      <c r="B351" t="s">
        <v>280</v>
      </c>
      <c r="C351" t="s">
        <v>280</v>
      </c>
      <c r="D351" t="s">
        <v>151</v>
      </c>
      <c r="E351" t="s">
        <v>280</v>
      </c>
      <c r="F351" t="s">
        <v>154</v>
      </c>
      <c r="G351" t="s">
        <v>218</v>
      </c>
      <c r="H351">
        <v>457.13587474586882</v>
      </c>
      <c r="I351">
        <v>33</v>
      </c>
      <c r="J351">
        <v>1544074.6212969276</v>
      </c>
      <c r="K351">
        <v>45176.222999999998</v>
      </c>
      <c r="L351">
        <v>277933431.83344698</v>
      </c>
      <c r="M351">
        <v>6338649.6477272725</v>
      </c>
      <c r="N351">
        <v>2316111931.9453917</v>
      </c>
      <c r="O351">
        <v>123624600</v>
      </c>
      <c r="P351">
        <v>25.99373525</v>
      </c>
      <c r="Q351">
        <v>23083.915588389067</v>
      </c>
      <c r="R351">
        <v>277978608.05644697</v>
      </c>
      <c r="S351">
        <v>2446.0751815931189</v>
      </c>
      <c r="T351">
        <v>23109.909323639065</v>
      </c>
      <c r="U351">
        <f>Pro_Economic_Table[[#This Row],[Total Energy(MJ)]]*AHP!$P$3/TOPSIS!$B$4</f>
        <v>8.3090022383247621E-3</v>
      </c>
      <c r="V351">
        <f>Pro_Economic_Table[[#This Row],[Total Cost(LKR Million)]]*AHP!$P$4/TOPSIS!$C$4</f>
        <v>3.2286123874309479E-2</v>
      </c>
      <c r="W351">
        <f>Pro_Economic_Table[[#This Row],[Total Carbon (Metric T)]]*AHP!$P$5/TOPSIS!$D$4</f>
        <v>3.5680330370558518E-3</v>
      </c>
      <c r="X351">
        <f>((Pro_Economic_Table[[#This Row],[Weighted Energy]]-TOPSIS!$B$5)^2+(Pro_Economic_Table[[#This Row],[Weighted Cost]]-TOPSIS!$C$5)^2+(Pro_Economic_Table[[#This Row],[Weighted Co2]]-TOPSIS!$D$5)^2)^0.5</f>
        <v>4.3642370352572676E-3</v>
      </c>
      <c r="Y351">
        <f>((Pro_Economic_Table[[#This Row],[Weighted Energy]]-TOPSIS!$B$6)^2+(Pro_Economic_Table[[#This Row],[Weighted Cost]]-TOPSIS!$C$6)^2+(Pro_Economic_Table[[#This Row],[Weighted Co2]]-TOPSIS!$D$6)^2)^0.5</f>
        <v>2.4627275669888283E-3</v>
      </c>
      <c r="Z351">
        <f>Pro_Economic_Table[[#This Row],[S- Worst-Euclidean Distance]]/(Pro_Economic_Table[[#This Row],[S+ Best-Euclidean Distance]]+Pro_Economic_Table[[#This Row],[S- Worst-Euclidean Distance]])</f>
        <v>0.36073536490559538</v>
      </c>
      <c r="AA351">
        <v>350</v>
      </c>
    </row>
    <row r="352" spans="1:27" x14ac:dyDescent="0.3">
      <c r="A352">
        <v>532</v>
      </c>
      <c r="B352" t="s">
        <v>280</v>
      </c>
      <c r="C352" t="s">
        <v>280</v>
      </c>
      <c r="D352" t="s">
        <v>280</v>
      </c>
      <c r="E352" t="s">
        <v>280</v>
      </c>
      <c r="F352" t="s">
        <v>154</v>
      </c>
      <c r="G352" t="s">
        <v>219</v>
      </c>
      <c r="H352">
        <v>457.60033708427881</v>
      </c>
      <c r="I352">
        <v>66</v>
      </c>
      <c r="J352">
        <v>1544524.2208405084</v>
      </c>
      <c r="K352">
        <v>45176.222999999998</v>
      </c>
      <c r="L352">
        <v>278014359.75129151</v>
      </c>
      <c r="M352">
        <v>6343254.7227272717</v>
      </c>
      <c r="N352">
        <v>2316786331.2607627</v>
      </c>
      <c r="O352">
        <v>123024000</v>
      </c>
      <c r="P352">
        <v>25.984525099999999</v>
      </c>
      <c r="Q352">
        <v>23090.6371015656</v>
      </c>
      <c r="R352">
        <v>278059535.9742915</v>
      </c>
      <c r="S352">
        <v>2446.1535859834898</v>
      </c>
      <c r="T352">
        <v>23116.621626665601</v>
      </c>
      <c r="U352">
        <f>Pro_Economic_Table[[#This Row],[Total Energy(MJ)]]*AHP!$P$3/TOPSIS!$B$4</f>
        <v>8.3114212383162168E-3</v>
      </c>
      <c r="V352">
        <f>Pro_Economic_Table[[#This Row],[Total Cost(LKR Million)]]*AHP!$P$4/TOPSIS!$C$4</f>
        <v>3.2287158745959728E-2</v>
      </c>
      <c r="W352">
        <f>Pro_Economic_Table[[#This Row],[Total Carbon (Metric T)]]*AHP!$P$5/TOPSIS!$D$4</f>
        <v>3.5690693768622101E-3</v>
      </c>
      <c r="X352">
        <f>((Pro_Economic_Table[[#This Row],[Weighted Energy]]-TOPSIS!$B$5)^2+(Pro_Economic_Table[[#This Row],[Weighted Cost]]-TOPSIS!$C$5)^2+(Pro_Economic_Table[[#This Row],[Weighted Co2]]-TOPSIS!$D$5)^2)^0.5</f>
        <v>4.3659233258450869E-3</v>
      </c>
      <c r="Y352">
        <f>((Pro_Economic_Table[[#This Row],[Weighted Energy]]-TOPSIS!$B$6)^2+(Pro_Economic_Table[[#This Row],[Weighted Cost]]-TOPSIS!$C$6)^2+(Pro_Economic_Table[[#This Row],[Weighted Co2]]-TOPSIS!$D$6)^2)^0.5</f>
        <v>2.4610213944227552E-3</v>
      </c>
      <c r="Z352">
        <f>Pro_Economic_Table[[#This Row],[S- Worst-Euclidean Distance]]/(Pro_Economic_Table[[#This Row],[S+ Best-Euclidean Distance]]+Pro_Economic_Table[[#This Row],[S- Worst-Euclidean Distance]])</f>
        <v>0.36048649802545962</v>
      </c>
      <c r="AA352">
        <v>351</v>
      </c>
    </row>
    <row r="353" spans="1:27" x14ac:dyDescent="0.3">
      <c r="A353">
        <v>534</v>
      </c>
      <c r="B353" t="s">
        <v>280</v>
      </c>
      <c r="C353" t="s">
        <v>280</v>
      </c>
      <c r="D353" t="s">
        <v>280</v>
      </c>
      <c r="E353" t="s">
        <v>280</v>
      </c>
      <c r="F353" t="s">
        <v>154</v>
      </c>
      <c r="G353" t="s">
        <v>218</v>
      </c>
      <c r="H353">
        <v>457.60033708427881</v>
      </c>
      <c r="I353">
        <v>33</v>
      </c>
      <c r="J353">
        <v>1544524.2208405084</v>
      </c>
      <c r="K353">
        <v>45176.222999999998</v>
      </c>
      <c r="L353">
        <v>278014359.75129151</v>
      </c>
      <c r="M353">
        <v>6343254.7227272717</v>
      </c>
      <c r="N353">
        <v>2316786331.2607627</v>
      </c>
      <c r="O353">
        <v>123624600</v>
      </c>
      <c r="P353">
        <v>25.984525099999999</v>
      </c>
      <c r="Q353">
        <v>23090.6371015656</v>
      </c>
      <c r="R353">
        <v>278059535.9742915</v>
      </c>
      <c r="S353">
        <v>2446.7541859834901</v>
      </c>
      <c r="T353">
        <v>23116.621626665601</v>
      </c>
      <c r="U353">
        <f>Pro_Economic_Table[[#This Row],[Total Energy(MJ)]]*AHP!$P$3/TOPSIS!$B$4</f>
        <v>8.3114212383162168E-3</v>
      </c>
      <c r="V353">
        <f>Pro_Economic_Table[[#This Row],[Total Cost(LKR Million)]]*AHP!$P$4/TOPSIS!$C$4</f>
        <v>3.2295086158062522E-2</v>
      </c>
      <c r="W353">
        <f>Pro_Economic_Table[[#This Row],[Total Carbon (Metric T)]]*AHP!$P$5/TOPSIS!$D$4</f>
        <v>3.5690693768622101E-3</v>
      </c>
      <c r="X353">
        <f>((Pro_Economic_Table[[#This Row],[Weighted Energy]]-TOPSIS!$B$5)^2+(Pro_Economic_Table[[#This Row],[Weighted Cost]]-TOPSIS!$C$5)^2+(Pro_Economic_Table[[#This Row],[Weighted Co2]]-TOPSIS!$D$5)^2)^0.5</f>
        <v>4.3735755252645517E-3</v>
      </c>
      <c r="Y353">
        <f>((Pro_Economic_Table[[#This Row],[Weighted Energy]]-TOPSIS!$B$6)^2+(Pro_Economic_Table[[#This Row],[Weighted Cost]]-TOPSIS!$C$6)^2+(Pro_Economic_Table[[#This Row],[Weighted Co2]]-TOPSIS!$D$6)^2)^0.5</f>
        <v>2.4533875868008783E-3</v>
      </c>
      <c r="Z353">
        <f>Pro_Economic_Table[[#This Row],[S- Worst-Euclidean Distance]]/(Pro_Economic_Table[[#This Row],[S+ Best-Euclidean Distance]]+Pro_Economic_Table[[#This Row],[S- Worst-Euclidean Distance]])</f>
        <v>0.3593673418953966</v>
      </c>
      <c r="AA353">
        <v>352</v>
      </c>
    </row>
    <row r="354" spans="1:27" x14ac:dyDescent="0.3">
      <c r="A354">
        <v>49</v>
      </c>
      <c r="B354" t="s">
        <v>139</v>
      </c>
      <c r="C354" t="s">
        <v>148</v>
      </c>
      <c r="D354" t="s">
        <v>151</v>
      </c>
      <c r="E354" t="s">
        <v>280</v>
      </c>
      <c r="F354" t="s">
        <v>155</v>
      </c>
      <c r="G354" t="s">
        <v>219</v>
      </c>
      <c r="H354">
        <v>435.4195010484238</v>
      </c>
      <c r="I354">
        <v>62</v>
      </c>
      <c r="J354">
        <v>1549471.7504831527</v>
      </c>
      <c r="K354">
        <v>59312.713172727264</v>
      </c>
      <c r="L354">
        <v>278904915.08696747</v>
      </c>
      <c r="M354">
        <v>6514861.3468181808</v>
      </c>
      <c r="N354">
        <v>2324207625.7247291</v>
      </c>
      <c r="O354">
        <v>115568000</v>
      </c>
      <c r="P354">
        <v>28.891854259090906</v>
      </c>
      <c r="Q354">
        <v>23164.602669723132</v>
      </c>
      <c r="R354">
        <v>278964227.8001402</v>
      </c>
      <c r="S354">
        <v>2446.290487071547</v>
      </c>
      <c r="T354">
        <v>23193.494523982223</v>
      </c>
      <c r="U354">
        <f>Pro_Economic_Table[[#This Row],[Total Energy(MJ)]]*AHP!$P$3/TOPSIS!$B$4</f>
        <v>8.3384631983379909E-3</v>
      </c>
      <c r="V354">
        <f>Pro_Economic_Table[[#This Row],[Total Cost(LKR Million)]]*AHP!$P$4/TOPSIS!$C$4</f>
        <v>3.2288965724551713E-2</v>
      </c>
      <c r="W354">
        <f>Pro_Economic_Table[[#This Row],[Total Carbon (Metric T)]]*AHP!$P$5/TOPSIS!$D$4</f>
        <v>3.5809380966152268E-3</v>
      </c>
      <c r="X354">
        <f>((Pro_Economic_Table[[#This Row],[Weighted Energy]]-TOPSIS!$B$5)^2+(Pro_Economic_Table[[#This Row],[Weighted Cost]]-TOPSIS!$C$5)^2+(Pro_Economic_Table[[#This Row],[Weighted Co2]]-TOPSIS!$D$5)^2)^0.5</f>
        <v>4.3754776482480585E-3</v>
      </c>
      <c r="Y354">
        <f>((Pro_Economic_Table[[#This Row],[Weighted Energy]]-TOPSIS!$B$6)^2+(Pro_Economic_Table[[#This Row],[Weighted Cost]]-TOPSIS!$C$6)^2+(Pro_Economic_Table[[#This Row],[Weighted Co2]]-TOPSIS!$D$6)^2)^0.5</f>
        <v>2.4514903730110849E-3</v>
      </c>
      <c r="Z354">
        <f>Pro_Economic_Table[[#This Row],[S- Worst-Euclidean Distance]]/(Pro_Economic_Table[[#This Row],[S+ Best-Euclidean Distance]]+Pro_Economic_Table[[#This Row],[S- Worst-Euclidean Distance]])</f>
        <v>0.35908918356980091</v>
      </c>
      <c r="AA354">
        <v>353</v>
      </c>
    </row>
    <row r="355" spans="1:27" x14ac:dyDescent="0.3">
      <c r="A355">
        <v>51</v>
      </c>
      <c r="B355" t="s">
        <v>139</v>
      </c>
      <c r="C355" t="s">
        <v>148</v>
      </c>
      <c r="D355" t="s">
        <v>151</v>
      </c>
      <c r="E355" t="s">
        <v>280</v>
      </c>
      <c r="F355" t="s">
        <v>155</v>
      </c>
      <c r="G355" t="s">
        <v>218</v>
      </c>
      <c r="H355">
        <v>435.4195010484238</v>
      </c>
      <c r="I355">
        <v>31</v>
      </c>
      <c r="J355">
        <v>1549471.7504831527</v>
      </c>
      <c r="K355">
        <v>59312.713172727264</v>
      </c>
      <c r="L355">
        <v>278904915.08696747</v>
      </c>
      <c r="M355">
        <v>6514861.3468181808</v>
      </c>
      <c r="N355">
        <v>2324207625.7247291</v>
      </c>
      <c r="O355">
        <v>116132200</v>
      </c>
      <c r="P355">
        <v>28.891854259090906</v>
      </c>
      <c r="Q355">
        <v>23164.602669723132</v>
      </c>
      <c r="R355">
        <v>278964227.8001402</v>
      </c>
      <c r="S355">
        <v>2446.8546870715472</v>
      </c>
      <c r="T355">
        <v>23193.494523982223</v>
      </c>
      <c r="U355">
        <f>Pro_Economic_Table[[#This Row],[Total Energy(MJ)]]*AHP!$P$3/TOPSIS!$B$4</f>
        <v>8.3384631983379909E-3</v>
      </c>
      <c r="V355">
        <f>Pro_Economic_Table[[#This Row],[Total Cost(LKR Million)]]*AHP!$P$4/TOPSIS!$C$4</f>
        <v>3.229641268743616E-2</v>
      </c>
      <c r="W355">
        <f>Pro_Economic_Table[[#This Row],[Total Carbon (Metric T)]]*AHP!$P$5/TOPSIS!$D$4</f>
        <v>3.5809380966152268E-3</v>
      </c>
      <c r="X355">
        <f>((Pro_Economic_Table[[#This Row],[Weighted Energy]]-TOPSIS!$B$5)^2+(Pro_Economic_Table[[#This Row],[Weighted Cost]]-TOPSIS!$C$5)^2+(Pro_Economic_Table[[#This Row],[Weighted Co2]]-TOPSIS!$D$5)^2)^0.5</f>
        <v>4.3826534495718947E-3</v>
      </c>
      <c r="Y355">
        <f>((Pro_Economic_Table[[#This Row],[Weighted Energy]]-TOPSIS!$B$6)^2+(Pro_Economic_Table[[#This Row],[Weighted Cost]]-TOPSIS!$C$6)^2+(Pro_Economic_Table[[#This Row],[Weighted Co2]]-TOPSIS!$D$6)^2)^0.5</f>
        <v>2.4442967101538939E-3</v>
      </c>
      <c r="Z355">
        <f>Pro_Economic_Table[[#This Row],[S- Worst-Euclidean Distance]]/(Pro_Economic_Table[[#This Row],[S+ Best-Euclidean Distance]]+Pro_Economic_Table[[#This Row],[S- Worst-Euclidean Distance]])</f>
        <v>0.35803640761485678</v>
      </c>
      <c r="AA355">
        <v>354</v>
      </c>
    </row>
    <row r="356" spans="1:27" x14ac:dyDescent="0.3">
      <c r="A356">
        <v>67</v>
      </c>
      <c r="B356" t="s">
        <v>139</v>
      </c>
      <c r="C356" t="s">
        <v>148</v>
      </c>
      <c r="D356" t="s">
        <v>280</v>
      </c>
      <c r="E356" t="s">
        <v>280</v>
      </c>
      <c r="F356" t="s">
        <v>155</v>
      </c>
      <c r="G356" t="s">
        <v>219</v>
      </c>
      <c r="H356">
        <v>435.88396338683378</v>
      </c>
      <c r="I356">
        <v>62</v>
      </c>
      <c r="J356">
        <v>1549921.3500267332</v>
      </c>
      <c r="K356">
        <v>59312.713172727264</v>
      </c>
      <c r="L356">
        <v>278985843.004812</v>
      </c>
      <c r="M356">
        <v>6519466.4218181809</v>
      </c>
      <c r="N356">
        <v>2324882025.0401001</v>
      </c>
      <c r="O356">
        <v>115568000</v>
      </c>
      <c r="P356">
        <v>28.882644109090908</v>
      </c>
      <c r="Q356">
        <v>23171.324182899662</v>
      </c>
      <c r="R356">
        <v>279045155.71798474</v>
      </c>
      <c r="S356">
        <v>2446.9694914619186</v>
      </c>
      <c r="T356">
        <v>23200.206827008751</v>
      </c>
      <c r="U356">
        <f>Pro_Economic_Table[[#This Row],[Total Energy(MJ)]]*AHP!$P$3/TOPSIS!$B$4</f>
        <v>8.3408821983294475E-3</v>
      </c>
      <c r="V356">
        <f>Pro_Economic_Table[[#This Row],[Total Cost(LKR Million)]]*AHP!$P$4/TOPSIS!$C$4</f>
        <v>3.2297928008304763E-2</v>
      </c>
      <c r="W356">
        <f>Pro_Economic_Table[[#This Row],[Total Carbon (Metric T)]]*AHP!$P$5/TOPSIS!$D$4</f>
        <v>3.5819744364215837E-3</v>
      </c>
      <c r="X356">
        <f>((Pro_Economic_Table[[#This Row],[Weighted Energy]]-TOPSIS!$B$5)^2+(Pro_Economic_Table[[#This Row],[Weighted Cost]]-TOPSIS!$C$5)^2+(Pro_Economic_Table[[#This Row],[Weighted Co2]]-TOPSIS!$D$5)^2)^0.5</f>
        <v>4.3848173103009395E-3</v>
      </c>
      <c r="Y356">
        <f>((Pro_Economic_Table[[#This Row],[Weighted Energy]]-TOPSIS!$B$6)^2+(Pro_Economic_Table[[#This Row],[Weighted Cost]]-TOPSIS!$C$6)^2+(Pro_Economic_Table[[#This Row],[Weighted Co2]]-TOPSIS!$D$6)^2)^0.5</f>
        <v>2.4421525034162618E-3</v>
      </c>
      <c r="Z356">
        <f>Pro_Economic_Table[[#This Row],[S- Worst-Euclidean Distance]]/(Pro_Economic_Table[[#This Row],[S+ Best-Euclidean Distance]]+Pro_Economic_Table[[#This Row],[S- Worst-Euclidean Distance]])</f>
        <v>0.35772129803611064</v>
      </c>
      <c r="AA356">
        <v>355</v>
      </c>
    </row>
    <row r="357" spans="1:27" x14ac:dyDescent="0.3">
      <c r="A357">
        <v>69</v>
      </c>
      <c r="B357" t="s">
        <v>139</v>
      </c>
      <c r="C357" t="s">
        <v>148</v>
      </c>
      <c r="D357" t="s">
        <v>280</v>
      </c>
      <c r="E357" t="s">
        <v>280</v>
      </c>
      <c r="F357" t="s">
        <v>155</v>
      </c>
      <c r="G357" t="s">
        <v>218</v>
      </c>
      <c r="H357">
        <v>435.88396338683378</v>
      </c>
      <c r="I357">
        <v>31</v>
      </c>
      <c r="J357">
        <v>1549921.3500267332</v>
      </c>
      <c r="K357">
        <v>59312.713172727264</v>
      </c>
      <c r="L357">
        <v>278985843.004812</v>
      </c>
      <c r="M357">
        <v>6519466.4218181809</v>
      </c>
      <c r="N357">
        <v>2324882025.0401001</v>
      </c>
      <c r="O357">
        <v>116132200</v>
      </c>
      <c r="P357">
        <v>28.882644109090908</v>
      </c>
      <c r="Q357">
        <v>23171.324182899662</v>
      </c>
      <c r="R357">
        <v>279045155.71798474</v>
      </c>
      <c r="S357">
        <v>2447.5336914619184</v>
      </c>
      <c r="T357">
        <v>23200.206827008751</v>
      </c>
      <c r="U357">
        <f>Pro_Economic_Table[[#This Row],[Total Energy(MJ)]]*AHP!$P$3/TOPSIS!$B$4</f>
        <v>8.3408821983294475E-3</v>
      </c>
      <c r="V357">
        <f>Pro_Economic_Table[[#This Row],[Total Cost(LKR Million)]]*AHP!$P$4/TOPSIS!$C$4</f>
        <v>3.230537497118921E-2</v>
      </c>
      <c r="W357">
        <f>Pro_Economic_Table[[#This Row],[Total Carbon (Metric T)]]*AHP!$P$5/TOPSIS!$D$4</f>
        <v>3.5819744364215837E-3</v>
      </c>
      <c r="X357">
        <f>((Pro_Economic_Table[[#This Row],[Weighted Energy]]-TOPSIS!$B$5)^2+(Pro_Economic_Table[[#This Row],[Weighted Cost]]-TOPSIS!$C$5)^2+(Pro_Economic_Table[[#This Row],[Weighted Co2]]-TOPSIS!$D$5)^2)^0.5</f>
        <v>4.3919930483813123E-3</v>
      </c>
      <c r="Y357">
        <f>((Pro_Economic_Table[[#This Row],[Weighted Energy]]-TOPSIS!$B$6)^2+(Pro_Economic_Table[[#This Row],[Weighted Cost]]-TOPSIS!$C$6)^2+(Pro_Economic_Table[[#This Row],[Weighted Co2]]-TOPSIS!$D$6)^2)^0.5</f>
        <v>2.4349586632701537E-3</v>
      </c>
      <c r="Z357">
        <f>Pro_Economic_Table[[#This Row],[S- Worst-Euclidean Distance]]/(Pro_Economic_Table[[#This Row],[S+ Best-Euclidean Distance]]+Pro_Economic_Table[[#This Row],[S- Worst-Euclidean Distance]])</f>
        <v>0.35666850537619044</v>
      </c>
      <c r="AA357">
        <v>356</v>
      </c>
    </row>
    <row r="358" spans="1:27" x14ac:dyDescent="0.3">
      <c r="A358">
        <v>515</v>
      </c>
      <c r="B358" t="s">
        <v>280</v>
      </c>
      <c r="C358" t="s">
        <v>280</v>
      </c>
      <c r="D358" t="s">
        <v>151</v>
      </c>
      <c r="E358" t="s">
        <v>280</v>
      </c>
      <c r="F358" t="s">
        <v>154</v>
      </c>
      <c r="G358" t="s">
        <v>220</v>
      </c>
      <c r="H358">
        <v>457.13587474586882</v>
      </c>
      <c r="I358">
        <v>33</v>
      </c>
      <c r="J358">
        <v>1544074.6212969276</v>
      </c>
      <c r="K358">
        <v>45176.222999999998</v>
      </c>
      <c r="L358">
        <v>277933431.83344698</v>
      </c>
      <c r="M358">
        <v>6338649.6477272725</v>
      </c>
      <c r="N358">
        <v>2316111931.9453917</v>
      </c>
      <c r="O358">
        <v>128700000</v>
      </c>
      <c r="P358">
        <v>25.99373525</v>
      </c>
      <c r="Q358">
        <v>23083.915588389067</v>
      </c>
      <c r="R358">
        <v>277978608.05644697</v>
      </c>
      <c r="S358">
        <v>2451.1505815931191</v>
      </c>
      <c r="T358">
        <v>23109.909323639065</v>
      </c>
      <c r="U358">
        <f>Pro_Economic_Table[[#This Row],[Total Energy(MJ)]]*AHP!$P$3/TOPSIS!$B$4</f>
        <v>8.3090022383247621E-3</v>
      </c>
      <c r="V358">
        <f>Pro_Economic_Table[[#This Row],[Total Cost(LKR Million)]]*AHP!$P$4/TOPSIS!$C$4</f>
        <v>3.235311486229904E-2</v>
      </c>
      <c r="W358">
        <f>Pro_Economic_Table[[#This Row],[Total Carbon (Metric T)]]*AHP!$P$5/TOPSIS!$D$4</f>
        <v>3.5680330370558518E-3</v>
      </c>
      <c r="X358">
        <f>((Pro_Economic_Table[[#This Row],[Weighted Energy]]-TOPSIS!$B$5)^2+(Pro_Economic_Table[[#This Row],[Weighted Cost]]-TOPSIS!$C$5)^2+(Pro_Economic_Table[[#This Row],[Weighted Co2]]-TOPSIS!$D$5)^2)^0.5</f>
        <v>4.4289417694555805E-3</v>
      </c>
      <c r="Y358">
        <f>((Pro_Economic_Table[[#This Row],[Weighted Energy]]-TOPSIS!$B$6)^2+(Pro_Economic_Table[[#This Row],[Weighted Cost]]-TOPSIS!$C$6)^2+(Pro_Economic_Table[[#This Row],[Weighted Co2]]-TOPSIS!$D$6)^2)^0.5</f>
        <v>2.3982946574034143E-3</v>
      </c>
      <c r="Z358">
        <f>Pro_Economic_Table[[#This Row],[S- Worst-Euclidean Distance]]/(Pro_Economic_Table[[#This Row],[S+ Best-Euclidean Distance]]+Pro_Economic_Table[[#This Row],[S- Worst-Euclidean Distance]])</f>
        <v>0.35128337550583366</v>
      </c>
      <c r="AA358">
        <v>357</v>
      </c>
    </row>
    <row r="359" spans="1:27" x14ac:dyDescent="0.3">
      <c r="A359">
        <v>403</v>
      </c>
      <c r="B359" t="s">
        <v>142</v>
      </c>
      <c r="C359" t="s">
        <v>280</v>
      </c>
      <c r="D359" t="s">
        <v>151</v>
      </c>
      <c r="E359" t="s">
        <v>152</v>
      </c>
      <c r="F359" t="s">
        <v>280</v>
      </c>
      <c r="G359" t="s">
        <v>219</v>
      </c>
      <c r="H359">
        <v>449.198406838555</v>
      </c>
      <c r="I359">
        <v>64</v>
      </c>
      <c r="J359">
        <v>1550671.8839708483</v>
      </c>
      <c r="K359">
        <v>38257.782090909081</v>
      </c>
      <c r="L359">
        <v>279120939.11475271</v>
      </c>
      <c r="M359">
        <v>5134219.6386363627</v>
      </c>
      <c r="N359">
        <v>2326007825.9562726</v>
      </c>
      <c r="O359">
        <v>119296000</v>
      </c>
      <c r="P359">
        <v>19.806539068181817</v>
      </c>
      <c r="Q359">
        <v>23182.544665364181</v>
      </c>
      <c r="R359">
        <v>279159196.89684361</v>
      </c>
      <c r="S359">
        <v>2450.438045594909</v>
      </c>
      <c r="T359">
        <v>23202.351204432362</v>
      </c>
      <c r="U359">
        <f>Pro_Economic_Table[[#This Row],[Total Energy(MJ)]]*AHP!$P$3/TOPSIS!$B$4</f>
        <v>8.3442909800951533E-3</v>
      </c>
      <c r="V359">
        <f>Pro_Economic_Table[[#This Row],[Total Cost(LKR Million)]]*AHP!$P$4/TOPSIS!$C$4</f>
        <v>3.2343709989678511E-2</v>
      </c>
      <c r="W359">
        <f>Pro_Economic_Table[[#This Row],[Total Carbon (Metric T)]]*AHP!$P$5/TOPSIS!$D$4</f>
        <v>3.5823055155869842E-3</v>
      </c>
      <c r="X359">
        <f>((Pro_Economic_Table[[#This Row],[Weighted Energy]]-TOPSIS!$B$5)^2+(Pro_Economic_Table[[#This Row],[Weighted Cost]]-TOPSIS!$C$5)^2+(Pro_Economic_Table[[#This Row],[Weighted Co2]]-TOPSIS!$D$5)^2)^0.5</f>
        <v>4.4298117996591632E-3</v>
      </c>
      <c r="Y359">
        <f>((Pro_Economic_Table[[#This Row],[Weighted Energy]]-TOPSIS!$B$6)^2+(Pro_Economic_Table[[#This Row],[Weighted Cost]]-TOPSIS!$C$6)^2+(Pro_Economic_Table[[#This Row],[Weighted Co2]]-TOPSIS!$D$6)^2)^0.5</f>
        <v>2.3970956082598571E-3</v>
      </c>
      <c r="Z359">
        <f>Pro_Economic_Table[[#This Row],[S- Worst-Euclidean Distance]]/(Pro_Economic_Table[[#This Row],[S+ Best-Euclidean Distance]]+Pro_Economic_Table[[#This Row],[S- Worst-Euclidean Distance]])</f>
        <v>0.35112466963874356</v>
      </c>
      <c r="AA359">
        <v>358</v>
      </c>
    </row>
    <row r="360" spans="1:27" x14ac:dyDescent="0.3">
      <c r="A360">
        <v>405</v>
      </c>
      <c r="B360" t="s">
        <v>142</v>
      </c>
      <c r="C360" t="s">
        <v>280</v>
      </c>
      <c r="D360" t="s">
        <v>151</v>
      </c>
      <c r="E360" t="s">
        <v>152</v>
      </c>
      <c r="F360" t="s">
        <v>280</v>
      </c>
      <c r="G360" t="s">
        <v>218</v>
      </c>
      <c r="H360">
        <v>449.198406838555</v>
      </c>
      <c r="I360">
        <v>32</v>
      </c>
      <c r="J360">
        <v>1550671.8839708483</v>
      </c>
      <c r="K360">
        <v>38257.782090909081</v>
      </c>
      <c r="L360">
        <v>279120939.11475271</v>
      </c>
      <c r="M360">
        <v>5134219.6386363627</v>
      </c>
      <c r="N360">
        <v>2326007825.9562726</v>
      </c>
      <c r="O360">
        <v>119878400</v>
      </c>
      <c r="P360">
        <v>19.806539068181817</v>
      </c>
      <c r="Q360">
        <v>23182.544665364181</v>
      </c>
      <c r="R360">
        <v>279159196.89684361</v>
      </c>
      <c r="S360">
        <v>2451.0204455949092</v>
      </c>
      <c r="T360">
        <v>23202.351204432362</v>
      </c>
      <c r="U360">
        <f>Pro_Economic_Table[[#This Row],[Total Energy(MJ)]]*AHP!$P$3/TOPSIS!$B$4</f>
        <v>8.3442909800951533E-3</v>
      </c>
      <c r="V360">
        <f>Pro_Economic_Table[[#This Row],[Total Cost(LKR Million)]]*AHP!$P$4/TOPSIS!$C$4</f>
        <v>3.2351397177172135E-2</v>
      </c>
      <c r="W360">
        <f>Pro_Economic_Table[[#This Row],[Total Carbon (Metric T)]]*AHP!$P$5/TOPSIS!$D$4</f>
        <v>3.5823055155869842E-3</v>
      </c>
      <c r="X360">
        <f>((Pro_Economic_Table[[#This Row],[Weighted Energy]]-TOPSIS!$B$5)^2+(Pro_Economic_Table[[#This Row],[Weighted Cost]]-TOPSIS!$C$5)^2+(Pro_Economic_Table[[#This Row],[Weighted Co2]]-TOPSIS!$D$5)^2)^0.5</f>
        <v>4.4372232313234592E-3</v>
      </c>
      <c r="Y360">
        <f>((Pro_Economic_Table[[#This Row],[Weighted Energy]]-TOPSIS!$B$6)^2+(Pro_Economic_Table[[#This Row],[Weighted Cost]]-TOPSIS!$C$6)^2+(Pro_Economic_Table[[#This Row],[Weighted Co2]]-TOPSIS!$D$6)^2)^0.5</f>
        <v>2.3896769935993134E-3</v>
      </c>
      <c r="Z360">
        <f>Pro_Economic_Table[[#This Row],[S- Worst-Euclidean Distance]]/(Pro_Economic_Table[[#This Row],[S+ Best-Euclidean Distance]]+Pro_Economic_Table[[#This Row],[S- Worst-Euclidean Distance]])</f>
        <v>0.35003836512439229</v>
      </c>
      <c r="AA360">
        <v>359</v>
      </c>
    </row>
    <row r="361" spans="1:27" x14ac:dyDescent="0.3">
      <c r="A361">
        <v>533</v>
      </c>
      <c r="B361" t="s">
        <v>280</v>
      </c>
      <c r="C361" t="s">
        <v>280</v>
      </c>
      <c r="D361" t="s">
        <v>280</v>
      </c>
      <c r="E361" t="s">
        <v>280</v>
      </c>
      <c r="F361" t="s">
        <v>154</v>
      </c>
      <c r="G361" t="s">
        <v>220</v>
      </c>
      <c r="H361">
        <v>457.60033708427881</v>
      </c>
      <c r="I361">
        <v>33</v>
      </c>
      <c r="J361">
        <v>1544524.2208405084</v>
      </c>
      <c r="K361">
        <v>45176.222999999998</v>
      </c>
      <c r="L361">
        <v>278014359.75129151</v>
      </c>
      <c r="M361">
        <v>6343254.7227272717</v>
      </c>
      <c r="N361">
        <v>2316786331.2607627</v>
      </c>
      <c r="O361">
        <v>128700000</v>
      </c>
      <c r="P361">
        <v>25.984525099999999</v>
      </c>
      <c r="Q361">
        <v>23090.6371015656</v>
      </c>
      <c r="R361">
        <v>278059535.9742915</v>
      </c>
      <c r="S361">
        <v>2451.8295859834898</v>
      </c>
      <c r="T361">
        <v>23116.621626665601</v>
      </c>
      <c r="U361">
        <f>Pro_Economic_Table[[#This Row],[Total Energy(MJ)]]*AHP!$P$3/TOPSIS!$B$4</f>
        <v>8.3114212383162168E-3</v>
      </c>
      <c r="V361">
        <f>Pro_Economic_Table[[#This Row],[Total Cost(LKR Million)]]*AHP!$P$4/TOPSIS!$C$4</f>
        <v>3.2362077146052083E-2</v>
      </c>
      <c r="W361">
        <f>Pro_Economic_Table[[#This Row],[Total Carbon (Metric T)]]*AHP!$P$5/TOPSIS!$D$4</f>
        <v>3.5690693768622101E-3</v>
      </c>
      <c r="X361">
        <f>((Pro_Economic_Table[[#This Row],[Weighted Energy]]-TOPSIS!$B$5)^2+(Pro_Economic_Table[[#This Row],[Weighted Cost]]-TOPSIS!$C$5)^2+(Pro_Economic_Table[[#This Row],[Weighted Co2]]-TOPSIS!$D$5)^2)^0.5</f>
        <v>4.4382793914981055E-3</v>
      </c>
      <c r="Y361">
        <f>((Pro_Economic_Table[[#This Row],[Weighted Energy]]-TOPSIS!$B$6)^2+(Pro_Economic_Table[[#This Row],[Weighted Cost]]-TOPSIS!$C$6)^2+(Pro_Economic_Table[[#This Row],[Weighted Co2]]-TOPSIS!$D$6)^2)^0.5</f>
        <v>2.3889540870594811E-3</v>
      </c>
      <c r="Z361">
        <f>Pro_Economic_Table[[#This Row],[S- Worst-Euclidean Distance]]/(Pro_Economic_Table[[#This Row],[S+ Best-Euclidean Distance]]+Pro_Economic_Table[[#This Row],[S- Worst-Euclidean Distance]])</f>
        <v>0.34991539319147524</v>
      </c>
      <c r="AA361">
        <v>360</v>
      </c>
    </row>
    <row r="362" spans="1:27" x14ac:dyDescent="0.3">
      <c r="A362">
        <v>421</v>
      </c>
      <c r="B362" t="s">
        <v>142</v>
      </c>
      <c r="C362" t="s">
        <v>280</v>
      </c>
      <c r="D362" t="s">
        <v>280</v>
      </c>
      <c r="E362" t="s">
        <v>152</v>
      </c>
      <c r="F362" t="s">
        <v>280</v>
      </c>
      <c r="G362" t="s">
        <v>219</v>
      </c>
      <c r="H362">
        <v>449.66286917696499</v>
      </c>
      <c r="I362">
        <v>64</v>
      </c>
      <c r="J362">
        <v>1551121.4835144295</v>
      </c>
      <c r="K362">
        <v>38257.782090909081</v>
      </c>
      <c r="L362">
        <v>279201867.03259736</v>
      </c>
      <c r="M362">
        <v>5138824.7136363629</v>
      </c>
      <c r="N362">
        <v>2326682225.2716446</v>
      </c>
      <c r="O362">
        <v>119296000</v>
      </c>
      <c r="P362">
        <v>19.797328918181815</v>
      </c>
      <c r="Q362">
        <v>23189.266178540722</v>
      </c>
      <c r="R362">
        <v>279240124.81468827</v>
      </c>
      <c r="S362">
        <v>2451.117049985281</v>
      </c>
      <c r="T362">
        <v>23209.063507458904</v>
      </c>
      <c r="U362">
        <f>Pro_Economic_Table[[#This Row],[Total Energy(MJ)]]*AHP!$P$3/TOPSIS!$B$4</f>
        <v>8.3467099800866116E-3</v>
      </c>
      <c r="V362">
        <f>Pro_Economic_Table[[#This Row],[Total Cost(LKR Million)]]*AHP!$P$4/TOPSIS!$C$4</f>
        <v>3.2352672273431575E-2</v>
      </c>
      <c r="W362">
        <f>Pro_Economic_Table[[#This Row],[Total Carbon (Metric T)]]*AHP!$P$5/TOPSIS!$D$4</f>
        <v>3.5833418553933437E-3</v>
      </c>
      <c r="X362">
        <f>((Pro_Economic_Table[[#This Row],[Weighted Energy]]-TOPSIS!$B$5)^2+(Pro_Economic_Table[[#This Row],[Weighted Cost]]-TOPSIS!$C$5)^2+(Pro_Economic_Table[[#This Row],[Weighted Co2]]-TOPSIS!$D$5)^2)^0.5</f>
        <v>4.4391511656060312E-3</v>
      </c>
      <c r="Y362">
        <f>((Pro_Economic_Table[[#This Row],[Weighted Energy]]-TOPSIS!$B$6)^2+(Pro_Economic_Table[[#This Row],[Weighted Cost]]-TOPSIS!$C$6)^2+(Pro_Economic_Table[[#This Row],[Weighted Co2]]-TOPSIS!$D$6)^2)^0.5</f>
        <v>2.3877569919110732E-3</v>
      </c>
      <c r="Z362">
        <f>Pro_Economic_Table[[#This Row],[S- Worst-Euclidean Distance]]/(Pro_Economic_Table[[#This Row],[S+ Best-Euclidean Distance]]+Pro_Economic_Table[[#This Row],[S- Worst-Euclidean Distance]])</f>
        <v>0.34975671809527936</v>
      </c>
      <c r="AA362">
        <v>361</v>
      </c>
    </row>
    <row r="363" spans="1:27" x14ac:dyDescent="0.3">
      <c r="A363">
        <v>50</v>
      </c>
      <c r="B363" t="s">
        <v>139</v>
      </c>
      <c r="C363" t="s">
        <v>148</v>
      </c>
      <c r="D363" t="s">
        <v>151</v>
      </c>
      <c r="E363" t="s">
        <v>280</v>
      </c>
      <c r="F363" t="s">
        <v>155</v>
      </c>
      <c r="G363" t="s">
        <v>220</v>
      </c>
      <c r="H363">
        <v>435.4195010484238</v>
      </c>
      <c r="I363">
        <v>31</v>
      </c>
      <c r="J363">
        <v>1549471.7504831527</v>
      </c>
      <c r="K363">
        <v>59312.713172727264</v>
      </c>
      <c r="L363">
        <v>278904915.08696747</v>
      </c>
      <c r="M363">
        <v>6514861.3468181808</v>
      </c>
      <c r="N363">
        <v>2324207625.7247291</v>
      </c>
      <c r="O363">
        <v>120900000</v>
      </c>
      <c r="P363">
        <v>28.891854259090906</v>
      </c>
      <c r="Q363">
        <v>23164.602669723132</v>
      </c>
      <c r="R363">
        <v>278964227.8001402</v>
      </c>
      <c r="S363">
        <v>2451.6224870715469</v>
      </c>
      <c r="T363">
        <v>23193.494523982223</v>
      </c>
      <c r="U363">
        <f>Pro_Economic_Table[[#This Row],[Total Energy(MJ)]]*AHP!$P$3/TOPSIS!$B$4</f>
        <v>8.3384631983379909E-3</v>
      </c>
      <c r="V363">
        <f>Pro_Economic_Table[[#This Row],[Total Cost(LKR Million)]]*AHP!$P$4/TOPSIS!$C$4</f>
        <v>3.2359343615547563E-2</v>
      </c>
      <c r="W363">
        <f>Pro_Economic_Table[[#This Row],[Total Carbon (Metric T)]]*AHP!$P$5/TOPSIS!$D$4</f>
        <v>3.5809380966152268E-3</v>
      </c>
      <c r="X363">
        <f>((Pro_Economic_Table[[#This Row],[Weighted Energy]]-TOPSIS!$B$5)^2+(Pro_Economic_Table[[#This Row],[Weighted Cost]]-TOPSIS!$C$5)^2+(Pro_Economic_Table[[#This Row],[Weighted Co2]]-TOPSIS!$D$5)^2)^0.5</f>
        <v>4.4433285473709982E-3</v>
      </c>
      <c r="Y363">
        <f>((Pro_Economic_Table[[#This Row],[Weighted Energy]]-TOPSIS!$B$6)^2+(Pro_Economic_Table[[#This Row],[Weighted Cost]]-TOPSIS!$C$6)^2+(Pro_Economic_Table[[#This Row],[Weighted Co2]]-TOPSIS!$D$6)^2)^0.5</f>
        <v>2.3835684340978106E-3</v>
      </c>
      <c r="Z363">
        <f>Pro_Economic_Table[[#This Row],[S- Worst-Euclidean Distance]]/(Pro_Economic_Table[[#This Row],[S+ Best-Euclidean Distance]]+Pro_Economic_Table[[#This Row],[S- Worst-Euclidean Distance]])</f>
        <v>0.34914375309424767</v>
      </c>
      <c r="AA363">
        <v>362</v>
      </c>
    </row>
    <row r="364" spans="1:27" x14ac:dyDescent="0.3">
      <c r="A364">
        <v>423</v>
      </c>
      <c r="B364" t="s">
        <v>142</v>
      </c>
      <c r="C364" t="s">
        <v>280</v>
      </c>
      <c r="D364" t="s">
        <v>280</v>
      </c>
      <c r="E364" t="s">
        <v>152</v>
      </c>
      <c r="F364" t="s">
        <v>280</v>
      </c>
      <c r="G364" t="s">
        <v>218</v>
      </c>
      <c r="H364">
        <v>449.66286917696499</v>
      </c>
      <c r="I364">
        <v>32</v>
      </c>
      <c r="J364">
        <v>1551121.4835144295</v>
      </c>
      <c r="K364">
        <v>38257.782090909081</v>
      </c>
      <c r="L364">
        <v>279201867.03259736</v>
      </c>
      <c r="M364">
        <v>5138824.7136363629</v>
      </c>
      <c r="N364">
        <v>2326682225.2716446</v>
      </c>
      <c r="O364">
        <v>119878400</v>
      </c>
      <c r="P364">
        <v>19.797328918181815</v>
      </c>
      <c r="Q364">
        <v>23189.266178540722</v>
      </c>
      <c r="R364">
        <v>279240124.81468827</v>
      </c>
      <c r="S364">
        <v>2451.6994499852808</v>
      </c>
      <c r="T364">
        <v>23209.063507458904</v>
      </c>
      <c r="U364">
        <f>Pro_Economic_Table[[#This Row],[Total Energy(MJ)]]*AHP!$P$3/TOPSIS!$B$4</f>
        <v>8.3467099800866116E-3</v>
      </c>
      <c r="V364">
        <f>Pro_Economic_Table[[#This Row],[Total Cost(LKR Million)]]*AHP!$P$4/TOPSIS!$C$4</f>
        <v>3.2360359460925185E-2</v>
      </c>
      <c r="W364">
        <f>Pro_Economic_Table[[#This Row],[Total Carbon (Metric T)]]*AHP!$P$5/TOPSIS!$D$4</f>
        <v>3.5833418553933437E-3</v>
      </c>
      <c r="X364">
        <f>((Pro_Economic_Table[[#This Row],[Weighted Energy]]-TOPSIS!$B$5)^2+(Pro_Economic_Table[[#This Row],[Weighted Cost]]-TOPSIS!$C$5)^2+(Pro_Economic_Table[[#This Row],[Weighted Co2]]-TOPSIS!$D$5)^2)^0.5</f>
        <v>4.4465625245586598E-3</v>
      </c>
      <c r="Y364">
        <f>((Pro_Economic_Table[[#This Row],[Weighted Energy]]-TOPSIS!$B$6)^2+(Pro_Economic_Table[[#This Row],[Weighted Cost]]-TOPSIS!$C$6)^2+(Pro_Economic_Table[[#This Row],[Weighted Co2]]-TOPSIS!$D$6)^2)^0.5</f>
        <v>2.3803382155758038E-3</v>
      </c>
      <c r="Z364">
        <f>Pro_Economic_Table[[#This Row],[S- Worst-Euclidean Distance]]/(Pro_Economic_Table[[#This Row],[S+ Best-Euclidean Distance]]+Pro_Economic_Table[[#This Row],[S- Worst-Euclidean Distance]])</f>
        <v>0.34867040054971127</v>
      </c>
      <c r="AA364">
        <v>363</v>
      </c>
    </row>
    <row r="365" spans="1:27" x14ac:dyDescent="0.3">
      <c r="A365">
        <v>68</v>
      </c>
      <c r="B365" t="s">
        <v>139</v>
      </c>
      <c r="C365" t="s">
        <v>148</v>
      </c>
      <c r="D365" t="s">
        <v>280</v>
      </c>
      <c r="E365" t="s">
        <v>280</v>
      </c>
      <c r="F365" t="s">
        <v>155</v>
      </c>
      <c r="G365" t="s">
        <v>220</v>
      </c>
      <c r="H365">
        <v>435.88396338683378</v>
      </c>
      <c r="I365">
        <v>31</v>
      </c>
      <c r="J365">
        <v>1549921.3500267332</v>
      </c>
      <c r="K365">
        <v>59312.713172727264</v>
      </c>
      <c r="L365">
        <v>278985843.004812</v>
      </c>
      <c r="M365">
        <v>6519466.4218181809</v>
      </c>
      <c r="N365">
        <v>2324882025.0401001</v>
      </c>
      <c r="O365">
        <v>120900000</v>
      </c>
      <c r="P365">
        <v>28.882644109090908</v>
      </c>
      <c r="Q365">
        <v>23171.324182899662</v>
      </c>
      <c r="R365">
        <v>279045155.71798474</v>
      </c>
      <c r="S365">
        <v>2452.3014914619184</v>
      </c>
      <c r="T365">
        <v>23200.206827008751</v>
      </c>
      <c r="U365">
        <f>Pro_Economic_Table[[#This Row],[Total Energy(MJ)]]*AHP!$P$3/TOPSIS!$B$4</f>
        <v>8.3408821983294475E-3</v>
      </c>
      <c r="V365">
        <f>Pro_Economic_Table[[#This Row],[Total Cost(LKR Million)]]*AHP!$P$4/TOPSIS!$C$4</f>
        <v>3.236830589930062E-2</v>
      </c>
      <c r="W365">
        <f>Pro_Economic_Table[[#This Row],[Total Carbon (Metric T)]]*AHP!$P$5/TOPSIS!$D$4</f>
        <v>3.5819744364215837E-3</v>
      </c>
      <c r="X365">
        <f>((Pro_Economic_Table[[#This Row],[Weighted Energy]]-TOPSIS!$B$5)^2+(Pro_Economic_Table[[#This Row],[Weighted Cost]]-TOPSIS!$C$5)^2+(Pro_Economic_Table[[#This Row],[Weighted Co2]]-TOPSIS!$D$5)^2)^0.5</f>
        <v>4.4526675451392762E-3</v>
      </c>
      <c r="Y365">
        <f>((Pro_Economic_Table[[#This Row],[Weighted Energy]]-TOPSIS!$B$6)^2+(Pro_Economic_Table[[#This Row],[Weighted Cost]]-TOPSIS!$C$6)^2+(Pro_Economic_Table[[#This Row],[Weighted Co2]]-TOPSIS!$D$6)^2)^0.5</f>
        <v>2.3742290905179805E-3</v>
      </c>
      <c r="Z365">
        <f>Pro_Economic_Table[[#This Row],[S- Worst-Euclidean Distance]]/(Pro_Economic_Table[[#This Row],[S+ Best-Euclidean Distance]]+Pro_Economic_Table[[#This Row],[S- Worst-Euclidean Distance]])</f>
        <v>0.34777574895703728</v>
      </c>
      <c r="AA365">
        <v>364</v>
      </c>
    </row>
    <row r="366" spans="1:27" x14ac:dyDescent="0.3">
      <c r="A366">
        <v>145</v>
      </c>
      <c r="B366" t="s">
        <v>140</v>
      </c>
      <c r="C366" t="s">
        <v>148</v>
      </c>
      <c r="D366" t="s">
        <v>151</v>
      </c>
      <c r="E366" t="s">
        <v>152</v>
      </c>
      <c r="F366" t="s">
        <v>154</v>
      </c>
      <c r="G366" t="s">
        <v>219</v>
      </c>
      <c r="H366">
        <v>424.72852500740612</v>
      </c>
      <c r="I366">
        <v>61</v>
      </c>
      <c r="J366">
        <v>1557091.1120802299</v>
      </c>
      <c r="K366">
        <v>43946.449763636367</v>
      </c>
      <c r="L366">
        <v>280276400.1744414</v>
      </c>
      <c r="M366">
        <v>5693401.9422727264</v>
      </c>
      <c r="N366">
        <v>2335636668.1203446</v>
      </c>
      <c r="O366">
        <v>113704000</v>
      </c>
      <c r="P366">
        <v>22.977584668181816</v>
      </c>
      <c r="Q366">
        <v>23278.512125599438</v>
      </c>
      <c r="R366">
        <v>280320346.62420505</v>
      </c>
      <c r="S366">
        <v>2455.0340700626175</v>
      </c>
      <c r="T366">
        <v>23301.489710267619</v>
      </c>
      <c r="U366">
        <f>Pro_Economic_Table[[#This Row],[Total Energy(MJ)]]*AHP!$P$3/TOPSIS!$B$4</f>
        <v>8.3789986712773379E-3</v>
      </c>
      <c r="V366">
        <f>Pro_Economic_Table[[#This Row],[Total Cost(LKR Million)]]*AHP!$P$4/TOPSIS!$C$4</f>
        <v>3.2404373626025593E-2</v>
      </c>
      <c r="W366">
        <f>Pro_Economic_Table[[#This Row],[Total Carbon (Metric T)]]*AHP!$P$5/TOPSIS!$D$4</f>
        <v>3.5976119133365736E-3</v>
      </c>
      <c r="X366">
        <f>((Pro_Economic_Table[[#This Row],[Weighted Energy]]-TOPSIS!$B$5)^2+(Pro_Economic_Table[[#This Row],[Weighted Cost]]-TOPSIS!$C$5)^2+(Pro_Economic_Table[[#This Row],[Weighted Co2]]-TOPSIS!$D$5)^2)^0.5</f>
        <v>4.4984188328946999E-3</v>
      </c>
      <c r="Y366">
        <f>((Pro_Economic_Table[[#This Row],[Weighted Energy]]-TOPSIS!$B$6)^2+(Pro_Economic_Table[[#This Row],[Weighted Cost]]-TOPSIS!$C$6)^2+(Pro_Economic_Table[[#This Row],[Weighted Co2]]-TOPSIS!$D$6)^2)^0.5</f>
        <v>2.3287136390494566E-3</v>
      </c>
      <c r="Z366">
        <f>Pro_Economic_Table[[#This Row],[S- Worst-Euclidean Distance]]/(Pro_Economic_Table[[#This Row],[S+ Best-Euclidean Distance]]+Pro_Economic_Table[[#This Row],[S- Worst-Euclidean Distance]])</f>
        <v>0.34109688783969222</v>
      </c>
      <c r="AA366">
        <v>365</v>
      </c>
    </row>
    <row r="367" spans="1:27" x14ac:dyDescent="0.3">
      <c r="A367">
        <v>404</v>
      </c>
      <c r="B367" t="s">
        <v>142</v>
      </c>
      <c r="C367" t="s">
        <v>280</v>
      </c>
      <c r="D367" t="s">
        <v>151</v>
      </c>
      <c r="E367" t="s">
        <v>152</v>
      </c>
      <c r="F367" t="s">
        <v>280</v>
      </c>
      <c r="G367" t="s">
        <v>220</v>
      </c>
      <c r="H367">
        <v>449.198406838555</v>
      </c>
      <c r="I367">
        <v>32</v>
      </c>
      <c r="J367">
        <v>1550671.8839708483</v>
      </c>
      <c r="K367">
        <v>38257.782090909081</v>
      </c>
      <c r="L367">
        <v>279120939.11475271</v>
      </c>
      <c r="M367">
        <v>5134219.6386363627</v>
      </c>
      <c r="N367">
        <v>2326007825.9562726</v>
      </c>
      <c r="O367">
        <v>124800000</v>
      </c>
      <c r="P367">
        <v>19.806539068181817</v>
      </c>
      <c r="Q367">
        <v>23182.544665364181</v>
      </c>
      <c r="R367">
        <v>279159196.89684361</v>
      </c>
      <c r="S367">
        <v>2455.9420455949094</v>
      </c>
      <c r="T367">
        <v>23202.351204432362</v>
      </c>
      <c r="U367">
        <f>Pro_Economic_Table[[#This Row],[Total Energy(MJ)]]*AHP!$P$3/TOPSIS!$B$4</f>
        <v>8.3442909800951533E-3</v>
      </c>
      <c r="V367">
        <f>Pro_Economic_Table[[#This Row],[Total Cost(LKR Million)]]*AHP!$P$4/TOPSIS!$C$4</f>
        <v>3.2416358135222624E-2</v>
      </c>
      <c r="W367">
        <f>Pro_Economic_Table[[#This Row],[Total Carbon (Metric T)]]*AHP!$P$5/TOPSIS!$D$4</f>
        <v>3.5823055155869842E-3</v>
      </c>
      <c r="X367">
        <f>((Pro_Economic_Table[[#This Row],[Weighted Energy]]-TOPSIS!$B$5)^2+(Pro_Economic_Table[[#This Row],[Weighted Cost]]-TOPSIS!$C$5)^2+(Pro_Economic_Table[[#This Row],[Weighted Co2]]-TOPSIS!$D$5)^2)^0.5</f>
        <v>4.4998908476396905E-3</v>
      </c>
      <c r="Y367">
        <f>((Pro_Economic_Table[[#This Row],[Weighted Energy]]-TOPSIS!$B$6)^2+(Pro_Economic_Table[[#This Row],[Weighted Cost]]-TOPSIS!$C$6)^2+(Pro_Economic_Table[[#This Row],[Weighted Co2]]-TOPSIS!$D$6)^2)^0.5</f>
        <v>2.3270552409377586E-3</v>
      </c>
      <c r="Z367">
        <f>Pro_Economic_Table[[#This Row],[S- Worst-Euclidean Distance]]/(Pro_Economic_Table[[#This Row],[S+ Best-Euclidean Distance]]+Pro_Economic_Table[[#This Row],[S- Worst-Euclidean Distance]])</f>
        <v>0.34086328070340072</v>
      </c>
      <c r="AA367">
        <v>366</v>
      </c>
    </row>
    <row r="368" spans="1:27" x14ac:dyDescent="0.3">
      <c r="A368">
        <v>163</v>
      </c>
      <c r="B368" t="s">
        <v>140</v>
      </c>
      <c r="C368" t="s">
        <v>148</v>
      </c>
      <c r="D368" t="s">
        <v>280</v>
      </c>
      <c r="E368" t="s">
        <v>152</v>
      </c>
      <c r="F368" t="s">
        <v>154</v>
      </c>
      <c r="G368" t="s">
        <v>219</v>
      </c>
      <c r="H368">
        <v>425.19298734581611</v>
      </c>
      <c r="I368">
        <v>61</v>
      </c>
      <c r="J368">
        <v>1557540.7116238109</v>
      </c>
      <c r="K368">
        <v>43946.449763636367</v>
      </c>
      <c r="L368">
        <v>280357328.09228593</v>
      </c>
      <c r="M368">
        <v>5698007.0172727266</v>
      </c>
      <c r="N368">
        <v>2336311067.4357162</v>
      </c>
      <c r="O368">
        <v>113704000</v>
      </c>
      <c r="P368">
        <v>22.968374518181815</v>
      </c>
      <c r="Q368">
        <v>23285.233638775971</v>
      </c>
      <c r="R368">
        <v>280401274.54204959</v>
      </c>
      <c r="S368">
        <v>2455.7130744529891</v>
      </c>
      <c r="T368">
        <v>23308.202013294154</v>
      </c>
      <c r="U368">
        <f>Pro_Economic_Table[[#This Row],[Total Energy(MJ)]]*AHP!$P$3/TOPSIS!$B$4</f>
        <v>8.3814176712687927E-3</v>
      </c>
      <c r="V368">
        <f>Pro_Economic_Table[[#This Row],[Total Cost(LKR Million)]]*AHP!$P$4/TOPSIS!$C$4</f>
        <v>3.241333590977865E-2</v>
      </c>
      <c r="W368">
        <f>Pro_Economic_Table[[#This Row],[Total Carbon (Metric T)]]*AHP!$P$5/TOPSIS!$D$4</f>
        <v>3.5986482531429314E-3</v>
      </c>
      <c r="X368">
        <f>((Pro_Economic_Table[[#This Row],[Weighted Energy]]-TOPSIS!$B$5)^2+(Pro_Economic_Table[[#This Row],[Weighted Cost]]-TOPSIS!$C$5)^2+(Pro_Economic_Table[[#This Row],[Weighted Co2]]-TOPSIS!$D$5)^2)^0.5</f>
        <v>4.5077588109121644E-3</v>
      </c>
      <c r="Y368">
        <f>((Pro_Economic_Table[[#This Row],[Weighted Energy]]-TOPSIS!$B$6)^2+(Pro_Economic_Table[[#This Row],[Weighted Cost]]-TOPSIS!$C$6)^2+(Pro_Economic_Table[[#This Row],[Weighted Co2]]-TOPSIS!$D$6)^2)^0.5</f>
        <v>2.3193771406326523E-3</v>
      </c>
      <c r="Z368">
        <f>Pro_Economic_Table[[#This Row],[S- Worst-Euclidean Distance]]/(Pro_Economic_Table[[#This Row],[S+ Best-Euclidean Distance]]+Pro_Economic_Table[[#This Row],[S- Worst-Euclidean Distance]])</f>
        <v>0.33972915686669941</v>
      </c>
      <c r="AA368">
        <v>367</v>
      </c>
    </row>
    <row r="369" spans="1:27" x14ac:dyDescent="0.3">
      <c r="A369">
        <v>422</v>
      </c>
      <c r="B369" t="s">
        <v>142</v>
      </c>
      <c r="C369" t="s">
        <v>280</v>
      </c>
      <c r="D369" t="s">
        <v>280</v>
      </c>
      <c r="E369" t="s">
        <v>152</v>
      </c>
      <c r="F369" t="s">
        <v>280</v>
      </c>
      <c r="G369" t="s">
        <v>220</v>
      </c>
      <c r="H369">
        <v>449.66286917696499</v>
      </c>
      <c r="I369">
        <v>32</v>
      </c>
      <c r="J369">
        <v>1551121.4835144295</v>
      </c>
      <c r="K369">
        <v>38257.782090909081</v>
      </c>
      <c r="L369">
        <v>279201867.03259736</v>
      </c>
      <c r="M369">
        <v>5138824.7136363629</v>
      </c>
      <c r="N369">
        <v>2326682225.2716446</v>
      </c>
      <c r="O369">
        <v>124800000</v>
      </c>
      <c r="P369">
        <v>19.797328918181815</v>
      </c>
      <c r="Q369">
        <v>23189.266178540722</v>
      </c>
      <c r="R369">
        <v>279240124.81468827</v>
      </c>
      <c r="S369">
        <v>2456.6210499852809</v>
      </c>
      <c r="T369">
        <v>23209.063507458904</v>
      </c>
      <c r="U369">
        <f>Pro_Economic_Table[[#This Row],[Total Energy(MJ)]]*AHP!$P$3/TOPSIS!$B$4</f>
        <v>8.3467099800866116E-3</v>
      </c>
      <c r="V369">
        <f>Pro_Economic_Table[[#This Row],[Total Cost(LKR Million)]]*AHP!$P$4/TOPSIS!$C$4</f>
        <v>3.2425320418975674E-2</v>
      </c>
      <c r="W369">
        <f>Pro_Economic_Table[[#This Row],[Total Carbon (Metric T)]]*AHP!$P$5/TOPSIS!$D$4</f>
        <v>3.5833418553933437E-3</v>
      </c>
      <c r="X369">
        <f>((Pro_Economic_Table[[#This Row],[Weighted Energy]]-TOPSIS!$B$5)^2+(Pro_Economic_Table[[#This Row],[Weighted Cost]]-TOPSIS!$C$5)^2+(Pro_Economic_Table[[#This Row],[Weighted Co2]]-TOPSIS!$D$5)^2)^0.5</f>
        <v>4.5092294594489381E-3</v>
      </c>
      <c r="Y369">
        <f>((Pro_Economic_Table[[#This Row],[Weighted Energy]]-TOPSIS!$B$6)^2+(Pro_Economic_Table[[#This Row],[Weighted Cost]]-TOPSIS!$C$6)^2+(Pro_Economic_Table[[#This Row],[Weighted Co2]]-TOPSIS!$D$6)^2)^0.5</f>
        <v>2.317715335895777E-3</v>
      </c>
      <c r="Z369">
        <f>Pro_Economic_Table[[#This Row],[S- Worst-Euclidean Distance]]/(Pro_Economic_Table[[#This Row],[S+ Best-Euclidean Distance]]+Pro_Economic_Table[[#This Row],[S- Worst-Euclidean Distance]])</f>
        <v>0.33949525085895293</v>
      </c>
      <c r="AA369">
        <v>368</v>
      </c>
    </row>
    <row r="370" spans="1:27" x14ac:dyDescent="0.3">
      <c r="A370">
        <v>520</v>
      </c>
      <c r="B370" t="s">
        <v>280</v>
      </c>
      <c r="C370" t="s">
        <v>280</v>
      </c>
      <c r="D370" t="s">
        <v>151</v>
      </c>
      <c r="E370" t="s">
        <v>280</v>
      </c>
      <c r="F370" t="s">
        <v>280</v>
      </c>
      <c r="G370" t="s">
        <v>219</v>
      </c>
      <c r="H370">
        <v>459.73396394153787</v>
      </c>
      <c r="I370">
        <v>66</v>
      </c>
      <c r="J370">
        <v>1551904.9611345357</v>
      </c>
      <c r="K370">
        <v>47359.635727272718</v>
      </c>
      <c r="L370">
        <v>279342893.00421643</v>
      </c>
      <c r="M370">
        <v>6327732.584090909</v>
      </c>
      <c r="N370">
        <v>2327857441.7018037</v>
      </c>
      <c r="O370">
        <v>123024000</v>
      </c>
      <c r="P370">
        <v>25.99373525</v>
      </c>
      <c r="Q370">
        <v>23200.979168961308</v>
      </c>
      <c r="R370">
        <v>279390252.63994372</v>
      </c>
      <c r="S370">
        <v>2457.2091742858943</v>
      </c>
      <c r="T370">
        <v>23226.972904211307</v>
      </c>
      <c r="U370">
        <f>Pro_Economic_Table[[#This Row],[Total Energy(MJ)]]*AHP!$P$3/TOPSIS!$B$4</f>
        <v>8.3511974204864472E-3</v>
      </c>
      <c r="V370">
        <f>Pro_Economic_Table[[#This Row],[Total Cost(LKR Million)]]*AHP!$P$4/TOPSIS!$C$4</f>
        <v>3.2433083162396639E-2</v>
      </c>
      <c r="W370">
        <f>Pro_Economic_Table[[#This Row],[Total Carbon (Metric T)]]*AHP!$P$5/TOPSIS!$D$4</f>
        <v>3.5861069601106064E-3</v>
      </c>
      <c r="X370">
        <f>((Pro_Economic_Table[[#This Row],[Weighted Energy]]-TOPSIS!$B$5)^2+(Pro_Economic_Table[[#This Row],[Weighted Cost]]-TOPSIS!$C$5)^2+(Pro_Economic_Table[[#This Row],[Weighted Co2]]-TOPSIS!$D$5)^2)^0.5</f>
        <v>4.518086775418987E-3</v>
      </c>
      <c r="Y370">
        <f>((Pro_Economic_Table[[#This Row],[Weighted Energy]]-TOPSIS!$B$6)^2+(Pro_Economic_Table[[#This Row],[Weighted Cost]]-TOPSIS!$C$6)^2+(Pro_Economic_Table[[#This Row],[Weighted Co2]]-TOPSIS!$D$6)^2)^0.5</f>
        <v>2.3088363986242546E-3</v>
      </c>
      <c r="Z370">
        <f>Pro_Economic_Table[[#This Row],[S- Worst-Euclidean Distance]]/(Pro_Economic_Table[[#This Row],[S+ Best-Euclidean Distance]]+Pro_Economic_Table[[#This Row],[S- Worst-Euclidean Distance]])</f>
        <v>0.33819574935348912</v>
      </c>
      <c r="AA370">
        <v>369</v>
      </c>
    </row>
    <row r="371" spans="1:27" x14ac:dyDescent="0.3">
      <c r="A371">
        <v>522</v>
      </c>
      <c r="B371" t="s">
        <v>280</v>
      </c>
      <c r="C371" t="s">
        <v>280</v>
      </c>
      <c r="D371" t="s">
        <v>151</v>
      </c>
      <c r="E371" t="s">
        <v>280</v>
      </c>
      <c r="F371" t="s">
        <v>280</v>
      </c>
      <c r="G371" t="s">
        <v>218</v>
      </c>
      <c r="H371">
        <v>459.73396394153787</v>
      </c>
      <c r="I371">
        <v>33</v>
      </c>
      <c r="J371">
        <v>1551904.9611345357</v>
      </c>
      <c r="K371">
        <v>47359.635727272718</v>
      </c>
      <c r="L371">
        <v>279342893.00421643</v>
      </c>
      <c r="M371">
        <v>6327732.584090909</v>
      </c>
      <c r="N371">
        <v>2327857441.7018037</v>
      </c>
      <c r="O371">
        <v>123624600</v>
      </c>
      <c r="P371">
        <v>25.99373525</v>
      </c>
      <c r="Q371">
        <v>23200.979168961308</v>
      </c>
      <c r="R371">
        <v>279390252.63994372</v>
      </c>
      <c r="S371">
        <v>2457.8097742858945</v>
      </c>
      <c r="T371">
        <v>23226.972904211307</v>
      </c>
      <c r="U371">
        <f>Pro_Economic_Table[[#This Row],[Total Energy(MJ)]]*AHP!$P$3/TOPSIS!$B$4</f>
        <v>8.3511974204864472E-3</v>
      </c>
      <c r="V371">
        <f>Pro_Economic_Table[[#This Row],[Total Cost(LKR Million)]]*AHP!$P$4/TOPSIS!$C$4</f>
        <v>3.2441010574499433E-2</v>
      </c>
      <c r="W371">
        <f>Pro_Economic_Table[[#This Row],[Total Carbon (Metric T)]]*AHP!$P$5/TOPSIS!$D$4</f>
        <v>3.5861069601106064E-3</v>
      </c>
      <c r="X371">
        <f>((Pro_Economic_Table[[#This Row],[Weighted Energy]]-TOPSIS!$B$5)^2+(Pro_Economic_Table[[#This Row],[Weighted Cost]]-TOPSIS!$C$5)^2+(Pro_Economic_Table[[#This Row],[Weighted Co2]]-TOPSIS!$D$5)^2)^0.5</f>
        <v>4.5257372995149339E-3</v>
      </c>
      <c r="Y371">
        <f>((Pro_Economic_Table[[#This Row],[Weighted Energy]]-TOPSIS!$B$6)^2+(Pro_Economic_Table[[#This Row],[Weighted Cost]]-TOPSIS!$C$6)^2+(Pro_Economic_Table[[#This Row],[Weighted Co2]]-TOPSIS!$D$6)^2)^0.5</f>
        <v>2.3012004408230593E-3</v>
      </c>
      <c r="Z371">
        <f>Pro_Economic_Table[[#This Row],[S- Worst-Euclidean Distance]]/(Pro_Economic_Table[[#This Row],[S+ Best-Euclidean Distance]]+Pro_Economic_Table[[#This Row],[S- Worst-Euclidean Distance]])</f>
        <v>0.33707652366976615</v>
      </c>
      <c r="AA371">
        <v>370</v>
      </c>
    </row>
    <row r="372" spans="1:27" x14ac:dyDescent="0.3">
      <c r="A372">
        <v>538</v>
      </c>
      <c r="B372" t="s">
        <v>280</v>
      </c>
      <c r="C372" t="s">
        <v>280</v>
      </c>
      <c r="D372" t="s">
        <v>280</v>
      </c>
      <c r="E372" t="s">
        <v>280</v>
      </c>
      <c r="F372" t="s">
        <v>280</v>
      </c>
      <c r="G372" t="s">
        <v>219</v>
      </c>
      <c r="H372">
        <v>460.19842627994797</v>
      </c>
      <c r="I372">
        <v>66</v>
      </c>
      <c r="J372">
        <v>1552354.5606781167</v>
      </c>
      <c r="K372">
        <v>47359.635727272718</v>
      </c>
      <c r="L372">
        <v>279423820.92206103</v>
      </c>
      <c r="M372">
        <v>6332337.6590909082</v>
      </c>
      <c r="N372">
        <v>2328531841.0171752</v>
      </c>
      <c r="O372">
        <v>123024000</v>
      </c>
      <c r="P372">
        <v>25.984525099999999</v>
      </c>
      <c r="Q372">
        <v>23207.700682137842</v>
      </c>
      <c r="R372">
        <v>279471180.55778831</v>
      </c>
      <c r="S372">
        <v>2457.8881786762663</v>
      </c>
      <c r="T372">
        <v>23233.685207237842</v>
      </c>
      <c r="U372">
        <f>Pro_Economic_Table[[#This Row],[Total Energy(MJ)]]*AHP!$P$3/TOPSIS!$B$4</f>
        <v>8.3536164204779054E-3</v>
      </c>
      <c r="V372">
        <f>Pro_Economic_Table[[#This Row],[Total Cost(LKR Million)]]*AHP!$P$4/TOPSIS!$C$4</f>
        <v>3.2442045446149696E-2</v>
      </c>
      <c r="W372">
        <f>Pro_Economic_Table[[#This Row],[Total Carbon (Metric T)]]*AHP!$P$5/TOPSIS!$D$4</f>
        <v>3.5871432999169646E-3</v>
      </c>
      <c r="X372">
        <f>((Pro_Economic_Table[[#This Row],[Weighted Energy]]-TOPSIS!$B$5)^2+(Pro_Economic_Table[[#This Row],[Weighted Cost]]-TOPSIS!$C$5)^2+(Pro_Economic_Table[[#This Row],[Weighted Co2]]-TOPSIS!$D$5)^2)^0.5</f>
        <v>4.5274255232880855E-3</v>
      </c>
      <c r="Y372">
        <f>((Pro_Economic_Table[[#This Row],[Weighted Energy]]-TOPSIS!$B$6)^2+(Pro_Economic_Table[[#This Row],[Weighted Cost]]-TOPSIS!$C$6)^2+(Pro_Economic_Table[[#This Row],[Weighted Co2]]-TOPSIS!$D$6)^2)^0.5</f>
        <v>2.2994966581616192E-3</v>
      </c>
      <c r="Z372">
        <f>Pro_Economic_Table[[#This Row],[S- Worst-Euclidean Distance]]/(Pro_Economic_Table[[#This Row],[S+ Best-Euclidean Distance]]+Pro_Economic_Table[[#This Row],[S- Worst-Euclidean Distance]])</f>
        <v>0.33682772368635938</v>
      </c>
      <c r="AA372">
        <v>371</v>
      </c>
    </row>
    <row r="373" spans="1:27" x14ac:dyDescent="0.3">
      <c r="A373">
        <v>147</v>
      </c>
      <c r="B373" t="s">
        <v>140</v>
      </c>
      <c r="C373" t="s">
        <v>148</v>
      </c>
      <c r="D373" t="s">
        <v>151</v>
      </c>
      <c r="E373" t="s">
        <v>152</v>
      </c>
      <c r="F373" t="s">
        <v>154</v>
      </c>
      <c r="G373" t="s">
        <v>218</v>
      </c>
      <c r="H373">
        <v>424.72852500740612</v>
      </c>
      <c r="I373">
        <v>31</v>
      </c>
      <c r="J373">
        <v>1557091.1120802299</v>
      </c>
      <c r="K373">
        <v>43946.449763636367</v>
      </c>
      <c r="L373">
        <v>280276400.1744414</v>
      </c>
      <c r="M373">
        <v>5693401.9422727264</v>
      </c>
      <c r="N373">
        <v>2335636668.1203446</v>
      </c>
      <c r="O373">
        <v>116132200</v>
      </c>
      <c r="P373">
        <v>22.977584668181816</v>
      </c>
      <c r="Q373">
        <v>23278.512125599438</v>
      </c>
      <c r="R373">
        <v>280320346.62420505</v>
      </c>
      <c r="S373">
        <v>2457.4622700626173</v>
      </c>
      <c r="T373">
        <v>23301.489710267619</v>
      </c>
      <c r="U373">
        <f>Pro_Economic_Table[[#This Row],[Total Energy(MJ)]]*AHP!$P$3/TOPSIS!$B$4</f>
        <v>8.3789986712773379E-3</v>
      </c>
      <c r="V373">
        <f>Pro_Economic_Table[[#This Row],[Total Cost(LKR Million)]]*AHP!$P$4/TOPSIS!$C$4</f>
        <v>3.243642381261902E-2</v>
      </c>
      <c r="W373">
        <f>Pro_Economic_Table[[#This Row],[Total Carbon (Metric T)]]*AHP!$P$5/TOPSIS!$D$4</f>
        <v>3.5976119133365736E-3</v>
      </c>
      <c r="X373">
        <f>((Pro_Economic_Table[[#This Row],[Weighted Energy]]-TOPSIS!$B$5)^2+(Pro_Economic_Table[[#This Row],[Weighted Cost]]-TOPSIS!$C$5)^2+(Pro_Economic_Table[[#This Row],[Weighted Co2]]-TOPSIS!$D$5)^2)^0.5</f>
        <v>4.5292865903068845E-3</v>
      </c>
      <c r="Y373">
        <f>((Pro_Economic_Table[[#This Row],[Weighted Energy]]-TOPSIS!$B$6)^2+(Pro_Economic_Table[[#This Row],[Weighted Cost]]-TOPSIS!$C$6)^2+(Pro_Economic_Table[[#This Row],[Weighted Co2]]-TOPSIS!$D$6)^2)^0.5</f>
        <v>2.2977205437598337E-3</v>
      </c>
      <c r="Z373">
        <f>Pro_Economic_Table[[#This Row],[S- Worst-Euclidean Distance]]/(Pro_Economic_Table[[#This Row],[S+ Best-Euclidean Distance]]+Pro_Economic_Table[[#This Row],[S- Worst-Euclidean Distance]])</f>
        <v>0.33656337230031941</v>
      </c>
      <c r="AA373">
        <v>372</v>
      </c>
    </row>
    <row r="374" spans="1:27" x14ac:dyDescent="0.3">
      <c r="A374">
        <v>540</v>
      </c>
      <c r="B374" t="s">
        <v>280</v>
      </c>
      <c r="C374" t="s">
        <v>280</v>
      </c>
      <c r="D374" t="s">
        <v>280</v>
      </c>
      <c r="E374" t="s">
        <v>280</v>
      </c>
      <c r="F374" t="s">
        <v>280</v>
      </c>
      <c r="G374" t="s">
        <v>218</v>
      </c>
      <c r="H374">
        <v>460.19842627994797</v>
      </c>
      <c r="I374">
        <v>33</v>
      </c>
      <c r="J374">
        <v>1552354.5606781167</v>
      </c>
      <c r="K374">
        <v>47359.635727272718</v>
      </c>
      <c r="L374">
        <v>279423820.92206103</v>
      </c>
      <c r="M374">
        <v>6332337.6590909082</v>
      </c>
      <c r="N374">
        <v>2328531841.0171752</v>
      </c>
      <c r="O374">
        <v>123624600</v>
      </c>
      <c r="P374">
        <v>25.984525099999999</v>
      </c>
      <c r="Q374">
        <v>23207.700682137842</v>
      </c>
      <c r="R374">
        <v>279471180.55778831</v>
      </c>
      <c r="S374">
        <v>2458.4887786762661</v>
      </c>
      <c r="T374">
        <v>23233.685207237842</v>
      </c>
      <c r="U374">
        <f>Pro_Economic_Table[[#This Row],[Total Energy(MJ)]]*AHP!$P$3/TOPSIS!$B$4</f>
        <v>8.3536164204779054E-3</v>
      </c>
      <c r="V374">
        <f>Pro_Economic_Table[[#This Row],[Total Cost(LKR Million)]]*AHP!$P$4/TOPSIS!$C$4</f>
        <v>3.244997285825249E-2</v>
      </c>
      <c r="W374">
        <f>Pro_Economic_Table[[#This Row],[Total Carbon (Metric T)]]*AHP!$P$5/TOPSIS!$D$4</f>
        <v>3.5871432999169646E-3</v>
      </c>
      <c r="X374">
        <f>((Pro_Economic_Table[[#This Row],[Weighted Energy]]-TOPSIS!$B$5)^2+(Pro_Economic_Table[[#This Row],[Weighted Cost]]-TOPSIS!$C$5)^2+(Pro_Economic_Table[[#This Row],[Weighted Co2]]-TOPSIS!$D$5)^2)^0.5</f>
        <v>4.5350759594915899E-3</v>
      </c>
      <c r="Y374">
        <f>((Pro_Economic_Table[[#This Row],[Weighted Energy]]-TOPSIS!$B$6)^2+(Pro_Economic_Table[[#This Row],[Weighted Cost]]-TOPSIS!$C$6)^2+(Pro_Economic_Table[[#This Row],[Weighted Co2]]-TOPSIS!$D$6)^2)^0.5</f>
        <v>2.2918605824879192E-3</v>
      </c>
      <c r="Z374">
        <f>Pro_Economic_Table[[#This Row],[S- Worst-Euclidean Distance]]/(Pro_Economic_Table[[#This Row],[S+ Best-Euclidean Distance]]+Pro_Economic_Table[[#This Row],[S- Worst-Euclidean Distance]])</f>
        <v>0.335708493611306</v>
      </c>
      <c r="AA374">
        <v>373</v>
      </c>
    </row>
    <row r="375" spans="1:27" x14ac:dyDescent="0.3">
      <c r="A375">
        <v>165</v>
      </c>
      <c r="B375" t="s">
        <v>140</v>
      </c>
      <c r="C375" t="s">
        <v>148</v>
      </c>
      <c r="D375" t="s">
        <v>280</v>
      </c>
      <c r="E375" t="s">
        <v>152</v>
      </c>
      <c r="F375" t="s">
        <v>154</v>
      </c>
      <c r="G375" t="s">
        <v>218</v>
      </c>
      <c r="H375">
        <v>425.19298734581611</v>
      </c>
      <c r="I375">
        <v>31</v>
      </c>
      <c r="J375">
        <v>1557540.7116238109</v>
      </c>
      <c r="K375">
        <v>43946.449763636367</v>
      </c>
      <c r="L375">
        <v>280357328.09228593</v>
      </c>
      <c r="M375">
        <v>5698007.0172727266</v>
      </c>
      <c r="N375">
        <v>2336311067.4357162</v>
      </c>
      <c r="O375">
        <v>116132200</v>
      </c>
      <c r="P375">
        <v>22.968374518181815</v>
      </c>
      <c r="Q375">
        <v>23285.233638775971</v>
      </c>
      <c r="R375">
        <v>280401274.54204959</v>
      </c>
      <c r="S375">
        <v>2458.1412744529889</v>
      </c>
      <c r="T375">
        <v>23308.202013294154</v>
      </c>
      <c r="U375">
        <f>Pro_Economic_Table[[#This Row],[Total Energy(MJ)]]*AHP!$P$3/TOPSIS!$B$4</f>
        <v>8.3814176712687927E-3</v>
      </c>
      <c r="V375">
        <f>Pro_Economic_Table[[#This Row],[Total Cost(LKR Million)]]*AHP!$P$4/TOPSIS!$C$4</f>
        <v>3.244538609637207E-2</v>
      </c>
      <c r="W375">
        <f>Pro_Economic_Table[[#This Row],[Total Carbon (Metric T)]]*AHP!$P$5/TOPSIS!$D$4</f>
        <v>3.5986482531429314E-3</v>
      </c>
      <c r="X375">
        <f>((Pro_Economic_Table[[#This Row],[Weighted Energy]]-TOPSIS!$B$5)^2+(Pro_Economic_Table[[#This Row],[Weighted Cost]]-TOPSIS!$C$5)^2+(Pro_Economic_Table[[#This Row],[Weighted Co2]]-TOPSIS!$D$5)^2)^0.5</f>
        <v>4.5386263344850747E-3</v>
      </c>
      <c r="Y375">
        <f>((Pro_Economic_Table[[#This Row],[Weighted Energy]]-TOPSIS!$B$6)^2+(Pro_Economic_Table[[#This Row],[Weighted Cost]]-TOPSIS!$C$6)^2+(Pro_Economic_Table[[#This Row],[Weighted Co2]]-TOPSIS!$D$6)^2)^0.5</f>
        <v>2.2883831171251743E-3</v>
      </c>
      <c r="Z375">
        <f>Pro_Economic_Table[[#This Row],[S- Worst-Euclidean Distance]]/(Pro_Economic_Table[[#This Row],[S+ Best-Euclidean Distance]]+Pro_Economic_Table[[#This Row],[S- Worst-Euclidean Distance]])</f>
        <v>0.33519553962026899</v>
      </c>
      <c r="AA375">
        <v>374</v>
      </c>
    </row>
    <row r="376" spans="1:27" x14ac:dyDescent="0.3">
      <c r="A376">
        <v>409</v>
      </c>
      <c r="B376" t="s">
        <v>142</v>
      </c>
      <c r="C376" t="s">
        <v>280</v>
      </c>
      <c r="D376" t="s">
        <v>151</v>
      </c>
      <c r="E376" t="s">
        <v>280</v>
      </c>
      <c r="F376" t="s">
        <v>155</v>
      </c>
      <c r="G376" t="s">
        <v>219</v>
      </c>
      <c r="H376">
        <v>463.3138458780827</v>
      </c>
      <c r="I376">
        <v>66</v>
      </c>
      <c r="J376">
        <v>1553003.7550482329</v>
      </c>
      <c r="K376">
        <v>47810.212772727275</v>
      </c>
      <c r="L376">
        <v>279540675.90868193</v>
      </c>
      <c r="M376">
        <v>6329638.1068181815</v>
      </c>
      <c r="N376">
        <v>2329505632.5723495</v>
      </c>
      <c r="O376">
        <v>123024000</v>
      </c>
      <c r="P376">
        <v>26.08385065909091</v>
      </c>
      <c r="Q376">
        <v>23217.40613797108</v>
      </c>
      <c r="R376">
        <v>279588486.12145466</v>
      </c>
      <c r="S376">
        <v>2458.8592706791678</v>
      </c>
      <c r="T376">
        <v>23243.489988630172</v>
      </c>
      <c r="U376">
        <f>Pro_Economic_Table[[#This Row],[Total Energy(MJ)]]*AHP!$P$3/TOPSIS!$B$4</f>
        <v>8.3571227773083321E-3</v>
      </c>
      <c r="V376">
        <f>Pro_Economic_Table[[#This Row],[Total Cost(LKR Million)]]*AHP!$P$4/TOPSIS!$C$4</f>
        <v>3.2454863039384343E-2</v>
      </c>
      <c r="W376">
        <f>Pro_Economic_Table[[#This Row],[Total Carbon (Metric T)]]*AHP!$P$5/TOPSIS!$D$4</f>
        <v>3.5886571000552088E-3</v>
      </c>
      <c r="X376">
        <f>((Pro_Economic_Table[[#This Row],[Weighted Energy]]-TOPSIS!$B$5)^2+(Pro_Economic_Table[[#This Row],[Weighted Cost]]-TOPSIS!$C$5)^2+(Pro_Economic_Table[[#This Row],[Weighted Co2]]-TOPSIS!$D$5)^2)^0.5</f>
        <v>4.5407960885277092E-3</v>
      </c>
      <c r="Y376">
        <f>((Pro_Economic_Table[[#This Row],[Weighted Energy]]-TOPSIS!$B$6)^2+(Pro_Economic_Table[[#This Row],[Weighted Cost]]-TOPSIS!$C$6)^2+(Pro_Economic_Table[[#This Row],[Weighted Co2]]-TOPSIS!$D$6)^2)^0.5</f>
        <v>2.286124379862902E-3</v>
      </c>
      <c r="Z376">
        <f>Pro_Economic_Table[[#This Row],[S- Worst-Euclidean Distance]]/(Pro_Economic_Table[[#This Row],[S+ Best-Euclidean Distance]]+Pro_Economic_Table[[#This Row],[S- Worst-Euclidean Distance]])</f>
        <v>0.33486905119927912</v>
      </c>
      <c r="AA376">
        <v>375</v>
      </c>
    </row>
    <row r="377" spans="1:27" x14ac:dyDescent="0.3">
      <c r="A377">
        <v>411</v>
      </c>
      <c r="B377" t="s">
        <v>142</v>
      </c>
      <c r="C377" t="s">
        <v>280</v>
      </c>
      <c r="D377" t="s">
        <v>151</v>
      </c>
      <c r="E377" t="s">
        <v>280</v>
      </c>
      <c r="F377" t="s">
        <v>155</v>
      </c>
      <c r="G377" t="s">
        <v>218</v>
      </c>
      <c r="H377">
        <v>463.3138458780827</v>
      </c>
      <c r="I377">
        <v>33</v>
      </c>
      <c r="J377">
        <v>1553003.7550482329</v>
      </c>
      <c r="K377">
        <v>47810.212772727275</v>
      </c>
      <c r="L377">
        <v>279540675.90868193</v>
      </c>
      <c r="M377">
        <v>6329638.1068181815</v>
      </c>
      <c r="N377">
        <v>2329505632.5723495</v>
      </c>
      <c r="O377">
        <v>123624600</v>
      </c>
      <c r="P377">
        <v>26.08385065909091</v>
      </c>
      <c r="Q377">
        <v>23217.40613797108</v>
      </c>
      <c r="R377">
        <v>279588486.12145466</v>
      </c>
      <c r="S377">
        <v>2459.4598706791676</v>
      </c>
      <c r="T377">
        <v>23243.489988630172</v>
      </c>
      <c r="U377">
        <f>Pro_Economic_Table[[#This Row],[Total Energy(MJ)]]*AHP!$P$3/TOPSIS!$B$4</f>
        <v>8.3571227773083321E-3</v>
      </c>
      <c r="V377">
        <f>Pro_Economic_Table[[#This Row],[Total Cost(LKR Million)]]*AHP!$P$4/TOPSIS!$C$4</f>
        <v>3.2462790451487138E-2</v>
      </c>
      <c r="W377">
        <f>Pro_Economic_Table[[#This Row],[Total Carbon (Metric T)]]*AHP!$P$5/TOPSIS!$D$4</f>
        <v>3.5886571000552088E-3</v>
      </c>
      <c r="X377">
        <f>((Pro_Economic_Table[[#This Row],[Weighted Energy]]-TOPSIS!$B$5)^2+(Pro_Economic_Table[[#This Row],[Weighted Cost]]-TOPSIS!$C$5)^2+(Pro_Economic_Table[[#This Row],[Weighted Co2]]-TOPSIS!$D$5)^2)^0.5</f>
        <v>4.5484463751608835E-3</v>
      </c>
      <c r="Y377">
        <f>((Pro_Economic_Table[[#This Row],[Weighted Energy]]-TOPSIS!$B$6)^2+(Pro_Economic_Table[[#This Row],[Weighted Cost]]-TOPSIS!$C$6)^2+(Pro_Economic_Table[[#This Row],[Weighted Co2]]-TOPSIS!$D$6)^2)^0.5</f>
        <v>2.2784880841374665E-3</v>
      </c>
      <c r="Z377">
        <f>Pro_Economic_Table[[#This Row],[S- Worst-Euclidean Distance]]/(Pro_Economic_Table[[#This Row],[S+ Best-Euclidean Distance]]+Pro_Economic_Table[[#This Row],[S- Worst-Euclidean Distance]])</f>
        <v>0.33374981080038696</v>
      </c>
      <c r="AA377">
        <v>376</v>
      </c>
    </row>
    <row r="378" spans="1:27" x14ac:dyDescent="0.3">
      <c r="A378">
        <v>427</v>
      </c>
      <c r="B378" t="s">
        <v>142</v>
      </c>
      <c r="C378" t="s">
        <v>280</v>
      </c>
      <c r="D378" t="s">
        <v>280</v>
      </c>
      <c r="E378" t="s">
        <v>280</v>
      </c>
      <c r="F378" t="s">
        <v>155</v>
      </c>
      <c r="G378" t="s">
        <v>219</v>
      </c>
      <c r="H378">
        <v>463.77830821649263</v>
      </c>
      <c r="I378">
        <v>66</v>
      </c>
      <c r="J378">
        <v>1553453.3545918136</v>
      </c>
      <c r="K378">
        <v>47810.212772727275</v>
      </c>
      <c r="L378">
        <v>279621603.82652646</v>
      </c>
      <c r="M378">
        <v>6334243.1818181816</v>
      </c>
      <c r="N378">
        <v>2330180031.8877206</v>
      </c>
      <c r="O378">
        <v>123024000</v>
      </c>
      <c r="P378">
        <v>26.074640509090909</v>
      </c>
      <c r="Q378">
        <v>23224.127651147614</v>
      </c>
      <c r="R378">
        <v>279669414.03929919</v>
      </c>
      <c r="S378">
        <v>2459.5382750695385</v>
      </c>
      <c r="T378">
        <v>23250.202291656704</v>
      </c>
      <c r="U378">
        <f>Pro_Economic_Table[[#This Row],[Total Energy(MJ)]]*AHP!$P$3/TOPSIS!$B$4</f>
        <v>8.3595417772997869E-3</v>
      </c>
      <c r="V378">
        <f>Pro_Economic_Table[[#This Row],[Total Cost(LKR Million)]]*AHP!$P$4/TOPSIS!$C$4</f>
        <v>3.2463825323137387E-2</v>
      </c>
      <c r="W378">
        <f>Pro_Economic_Table[[#This Row],[Total Carbon (Metric T)]]*AHP!$P$5/TOPSIS!$D$4</f>
        <v>3.5896934398615661E-3</v>
      </c>
      <c r="X378">
        <f>((Pro_Economic_Table[[#This Row],[Weighted Energy]]-TOPSIS!$B$5)^2+(Pro_Economic_Table[[#This Row],[Weighted Cost]]-TOPSIS!$C$5)^2+(Pro_Economic_Table[[#This Row],[Weighted Co2]]-TOPSIS!$D$5)^2)^0.5</f>
        <v>4.5501348577451509E-3</v>
      </c>
      <c r="Y378">
        <f>((Pro_Economic_Table[[#This Row],[Weighted Energy]]-TOPSIS!$B$6)^2+(Pro_Economic_Table[[#This Row],[Weighted Cost]]-TOPSIS!$C$6)^2+(Pro_Economic_Table[[#This Row],[Weighted Co2]]-TOPSIS!$D$6)^2)^0.5</f>
        <v>2.2767846610653492E-3</v>
      </c>
      <c r="Z378">
        <f>Pro_Economic_Table[[#This Row],[S- Worst-Euclidean Distance]]/(Pro_Economic_Table[[#This Row],[S+ Best-Euclidean Distance]]+Pro_Economic_Table[[#This Row],[S- Worst-Euclidean Distance]])</f>
        <v>0.33350102557852451</v>
      </c>
      <c r="AA378">
        <v>377</v>
      </c>
    </row>
    <row r="379" spans="1:27" x14ac:dyDescent="0.3">
      <c r="A379">
        <v>429</v>
      </c>
      <c r="B379" t="s">
        <v>142</v>
      </c>
      <c r="C379" t="s">
        <v>280</v>
      </c>
      <c r="D379" t="s">
        <v>280</v>
      </c>
      <c r="E379" t="s">
        <v>280</v>
      </c>
      <c r="F379" t="s">
        <v>155</v>
      </c>
      <c r="G379" t="s">
        <v>218</v>
      </c>
      <c r="H379">
        <v>463.77830821649263</v>
      </c>
      <c r="I379">
        <v>33</v>
      </c>
      <c r="J379">
        <v>1553453.3545918136</v>
      </c>
      <c r="K379">
        <v>47810.212772727275</v>
      </c>
      <c r="L379">
        <v>279621603.82652646</v>
      </c>
      <c r="M379">
        <v>6334243.1818181816</v>
      </c>
      <c r="N379">
        <v>2330180031.8877206</v>
      </c>
      <c r="O379">
        <v>123624600</v>
      </c>
      <c r="P379">
        <v>26.074640509090909</v>
      </c>
      <c r="Q379">
        <v>23224.127651147614</v>
      </c>
      <c r="R379">
        <v>279669414.03929919</v>
      </c>
      <c r="S379">
        <v>2460.1388750695387</v>
      </c>
      <c r="T379">
        <v>23250.202291656704</v>
      </c>
      <c r="U379">
        <f>Pro_Economic_Table[[#This Row],[Total Energy(MJ)]]*AHP!$P$3/TOPSIS!$B$4</f>
        <v>8.3595417772997869E-3</v>
      </c>
      <c r="V379">
        <f>Pro_Economic_Table[[#This Row],[Total Cost(LKR Million)]]*AHP!$P$4/TOPSIS!$C$4</f>
        <v>3.2471752735240188E-2</v>
      </c>
      <c r="W379">
        <f>Pro_Economic_Table[[#This Row],[Total Carbon (Metric T)]]*AHP!$P$5/TOPSIS!$D$4</f>
        <v>3.5896934398615661E-3</v>
      </c>
      <c r="X379">
        <f>((Pro_Economic_Table[[#This Row],[Weighted Energy]]-TOPSIS!$B$5)^2+(Pro_Economic_Table[[#This Row],[Weighted Cost]]-TOPSIS!$C$5)^2+(Pro_Economic_Table[[#This Row],[Weighted Co2]]-TOPSIS!$D$5)^2)^0.5</f>
        <v>4.5577850573745322E-3</v>
      </c>
      <c r="Y379">
        <f>((Pro_Economic_Table[[#This Row],[Weighted Energy]]-TOPSIS!$B$6)^2+(Pro_Economic_Table[[#This Row],[Weighted Cost]]-TOPSIS!$C$6)^2+(Pro_Economic_Table[[#This Row],[Weighted Co2]]-TOPSIS!$D$6)^2)^0.5</f>
        <v>2.2691482449696174E-3</v>
      </c>
      <c r="Z379">
        <f>Pro_Economic_Table[[#This Row],[S- Worst-Euclidean Distance]]/(Pro_Economic_Table[[#This Row],[S+ Best-Euclidean Distance]]+Pro_Economic_Table[[#This Row],[S- Worst-Euclidean Distance]])</f>
        <v>0.33238178029225285</v>
      </c>
      <c r="AA379">
        <v>378</v>
      </c>
    </row>
    <row r="380" spans="1:27" x14ac:dyDescent="0.3">
      <c r="A380">
        <v>146</v>
      </c>
      <c r="B380" t="s">
        <v>140</v>
      </c>
      <c r="C380" t="s">
        <v>148</v>
      </c>
      <c r="D380" t="s">
        <v>151</v>
      </c>
      <c r="E380" t="s">
        <v>152</v>
      </c>
      <c r="F380" t="s">
        <v>154</v>
      </c>
      <c r="G380" t="s">
        <v>220</v>
      </c>
      <c r="H380">
        <v>424.72852500740612</v>
      </c>
      <c r="I380">
        <v>31</v>
      </c>
      <c r="J380">
        <v>1557091.1120802299</v>
      </c>
      <c r="K380">
        <v>43946.449763636367</v>
      </c>
      <c r="L380">
        <v>280276400.1744414</v>
      </c>
      <c r="M380">
        <v>5693401.9422727264</v>
      </c>
      <c r="N380">
        <v>2335636668.1203446</v>
      </c>
      <c r="O380">
        <v>120900000</v>
      </c>
      <c r="P380">
        <v>22.977584668181816</v>
      </c>
      <c r="Q380">
        <v>23278.512125599438</v>
      </c>
      <c r="R380">
        <v>280320346.62420505</v>
      </c>
      <c r="S380">
        <v>2462.2300700626174</v>
      </c>
      <c r="T380">
        <v>23301.489710267619</v>
      </c>
      <c r="U380">
        <f>Pro_Economic_Table[[#This Row],[Total Energy(MJ)]]*AHP!$P$3/TOPSIS!$B$4</f>
        <v>8.3789986712773379E-3</v>
      </c>
      <c r="V380">
        <f>Pro_Economic_Table[[#This Row],[Total Cost(LKR Million)]]*AHP!$P$4/TOPSIS!$C$4</f>
        <v>3.2499354740730423E-2</v>
      </c>
      <c r="W380">
        <f>Pro_Economic_Table[[#This Row],[Total Carbon (Metric T)]]*AHP!$P$5/TOPSIS!$D$4</f>
        <v>3.5976119133365736E-3</v>
      </c>
      <c r="X380">
        <f>((Pro_Economic_Table[[#This Row],[Weighted Energy]]-TOPSIS!$B$5)^2+(Pro_Economic_Table[[#This Row],[Weighted Cost]]-TOPSIS!$C$5)^2+(Pro_Economic_Table[[#This Row],[Weighted Co2]]-TOPSIS!$D$5)^2)^0.5</f>
        <v>4.5899429623992892E-3</v>
      </c>
      <c r="Y380">
        <f>((Pro_Economic_Table[[#This Row],[Weighted Energy]]-TOPSIS!$B$6)^2+(Pro_Economic_Table[[#This Row],[Weighted Cost]]-TOPSIS!$C$6)^2+(Pro_Economic_Table[[#This Row],[Weighted Co2]]-TOPSIS!$D$6)^2)^0.5</f>
        <v>2.236951906072566E-3</v>
      </c>
      <c r="Z380">
        <f>Pro_Economic_Table[[#This Row],[S- Worst-Euclidean Distance]]/(Pro_Economic_Table[[#This Row],[S+ Best-Euclidean Distance]]+Pro_Economic_Table[[#This Row],[S- Worst-Euclidean Distance]])</f>
        <v>0.32766754859567498</v>
      </c>
      <c r="AA380">
        <v>379</v>
      </c>
    </row>
    <row r="381" spans="1:27" x14ac:dyDescent="0.3">
      <c r="A381">
        <v>521</v>
      </c>
      <c r="B381" t="s">
        <v>280</v>
      </c>
      <c r="C381" t="s">
        <v>280</v>
      </c>
      <c r="D381" t="s">
        <v>151</v>
      </c>
      <c r="E381" t="s">
        <v>280</v>
      </c>
      <c r="F381" t="s">
        <v>280</v>
      </c>
      <c r="G381" t="s">
        <v>220</v>
      </c>
      <c r="H381">
        <v>459.73396394153787</v>
      </c>
      <c r="I381">
        <v>33</v>
      </c>
      <c r="J381">
        <v>1551904.9611345357</v>
      </c>
      <c r="K381">
        <v>47359.635727272718</v>
      </c>
      <c r="L381">
        <v>279342893.00421643</v>
      </c>
      <c r="M381">
        <v>6327732.584090909</v>
      </c>
      <c r="N381">
        <v>2327857441.7018037</v>
      </c>
      <c r="O381">
        <v>128700000</v>
      </c>
      <c r="P381">
        <v>25.99373525</v>
      </c>
      <c r="Q381">
        <v>23200.979168961308</v>
      </c>
      <c r="R381">
        <v>279390252.63994372</v>
      </c>
      <c r="S381">
        <v>2462.8851742858942</v>
      </c>
      <c r="T381">
        <v>23226.972904211307</v>
      </c>
      <c r="U381">
        <f>Pro_Economic_Table[[#This Row],[Total Energy(MJ)]]*AHP!$P$3/TOPSIS!$B$4</f>
        <v>8.3511974204864472E-3</v>
      </c>
      <c r="V381">
        <f>Pro_Economic_Table[[#This Row],[Total Cost(LKR Million)]]*AHP!$P$4/TOPSIS!$C$4</f>
        <v>3.2508001562488995E-2</v>
      </c>
      <c r="W381">
        <f>Pro_Economic_Table[[#This Row],[Total Carbon (Metric T)]]*AHP!$P$5/TOPSIS!$D$4</f>
        <v>3.5861069601106064E-3</v>
      </c>
      <c r="X381">
        <f>((Pro_Economic_Table[[#This Row],[Weighted Energy]]-TOPSIS!$B$5)^2+(Pro_Economic_Table[[#This Row],[Weighted Cost]]-TOPSIS!$C$5)^2+(Pro_Economic_Table[[#This Row],[Weighted Co2]]-TOPSIS!$D$5)^2)^0.5</f>
        <v>4.5904259527501622E-3</v>
      </c>
      <c r="Y381">
        <f>((Pro_Economic_Table[[#This Row],[Weighted Energy]]-TOPSIS!$B$6)^2+(Pro_Economic_Table[[#This Row],[Weighted Cost]]-TOPSIS!$C$6)^2+(Pro_Economic_Table[[#This Row],[Weighted Co2]]-TOPSIS!$D$6)^2)^0.5</f>
        <v>2.236753381468691E-3</v>
      </c>
      <c r="Z381">
        <f>Pro_Economic_Table[[#This Row],[S- Worst-Euclidean Distance]]/(Pro_Economic_Table[[#This Row],[S+ Best-Euclidean Distance]]+Pro_Economic_Table[[#This Row],[S- Worst-Euclidean Distance]])</f>
        <v>0.32762481721517778</v>
      </c>
      <c r="AA381">
        <v>380</v>
      </c>
    </row>
    <row r="382" spans="1:27" x14ac:dyDescent="0.3">
      <c r="A382">
        <v>164</v>
      </c>
      <c r="B382" t="s">
        <v>140</v>
      </c>
      <c r="C382" t="s">
        <v>148</v>
      </c>
      <c r="D382" t="s">
        <v>280</v>
      </c>
      <c r="E382" t="s">
        <v>152</v>
      </c>
      <c r="F382" t="s">
        <v>154</v>
      </c>
      <c r="G382" t="s">
        <v>220</v>
      </c>
      <c r="H382">
        <v>425.19298734581611</v>
      </c>
      <c r="I382">
        <v>31</v>
      </c>
      <c r="J382">
        <v>1557540.7116238109</v>
      </c>
      <c r="K382">
        <v>43946.449763636367</v>
      </c>
      <c r="L382">
        <v>280357328.09228593</v>
      </c>
      <c r="M382">
        <v>5698007.0172727266</v>
      </c>
      <c r="N382">
        <v>2336311067.4357162</v>
      </c>
      <c r="O382">
        <v>120900000</v>
      </c>
      <c r="P382">
        <v>22.968374518181815</v>
      </c>
      <c r="Q382">
        <v>23285.233638775971</v>
      </c>
      <c r="R382">
        <v>280401274.54204959</v>
      </c>
      <c r="S382">
        <v>2462.909074452989</v>
      </c>
      <c r="T382">
        <v>23308.202013294154</v>
      </c>
      <c r="U382">
        <f>Pro_Economic_Table[[#This Row],[Total Energy(MJ)]]*AHP!$P$3/TOPSIS!$B$4</f>
        <v>8.3814176712687927E-3</v>
      </c>
      <c r="V382">
        <f>Pro_Economic_Table[[#This Row],[Total Cost(LKR Million)]]*AHP!$P$4/TOPSIS!$C$4</f>
        <v>3.250831702448348E-2</v>
      </c>
      <c r="W382">
        <f>Pro_Economic_Table[[#This Row],[Total Carbon (Metric T)]]*AHP!$P$5/TOPSIS!$D$4</f>
        <v>3.5986482531429314E-3</v>
      </c>
      <c r="X382">
        <f>((Pro_Economic_Table[[#This Row],[Weighted Energy]]-TOPSIS!$B$5)^2+(Pro_Economic_Table[[#This Row],[Weighted Cost]]-TOPSIS!$C$5)^2+(Pro_Economic_Table[[#This Row],[Weighted Co2]]-TOPSIS!$D$5)^2)^0.5</f>
        <v>4.5992821608046228E-3</v>
      </c>
      <c r="Y382">
        <f>((Pro_Economic_Table[[#This Row],[Weighted Energy]]-TOPSIS!$B$6)^2+(Pro_Economic_Table[[#This Row],[Weighted Cost]]-TOPSIS!$C$6)^2+(Pro_Economic_Table[[#This Row],[Weighted Co2]]-TOPSIS!$D$6)^2)^0.5</f>
        <v>2.2276129451227278E-3</v>
      </c>
      <c r="Z382">
        <f>Pro_Economic_Table[[#This Row],[S- Worst-Euclidean Distance]]/(Pro_Economic_Table[[#This Row],[S+ Best-Euclidean Distance]]+Pro_Economic_Table[[#This Row],[S- Worst-Euclidean Distance]])</f>
        <v>0.3262995711166905</v>
      </c>
      <c r="AA382">
        <v>381</v>
      </c>
    </row>
    <row r="383" spans="1:27" x14ac:dyDescent="0.3">
      <c r="A383">
        <v>539</v>
      </c>
      <c r="B383" t="s">
        <v>280</v>
      </c>
      <c r="C383" t="s">
        <v>280</v>
      </c>
      <c r="D383" t="s">
        <v>280</v>
      </c>
      <c r="E383" t="s">
        <v>280</v>
      </c>
      <c r="F383" t="s">
        <v>280</v>
      </c>
      <c r="G383" t="s">
        <v>220</v>
      </c>
      <c r="H383">
        <v>460.19842627994797</v>
      </c>
      <c r="I383">
        <v>33</v>
      </c>
      <c r="J383">
        <v>1552354.5606781167</v>
      </c>
      <c r="K383">
        <v>47359.635727272718</v>
      </c>
      <c r="L383">
        <v>279423820.92206103</v>
      </c>
      <c r="M383">
        <v>6332337.6590909082</v>
      </c>
      <c r="N383">
        <v>2328531841.0171752</v>
      </c>
      <c r="O383">
        <v>128700000</v>
      </c>
      <c r="P383">
        <v>25.984525099999999</v>
      </c>
      <c r="Q383">
        <v>23207.700682137842</v>
      </c>
      <c r="R383">
        <v>279471180.55778831</v>
      </c>
      <c r="S383">
        <v>2463.5641786762662</v>
      </c>
      <c r="T383">
        <v>23233.685207237842</v>
      </c>
      <c r="U383">
        <f>Pro_Economic_Table[[#This Row],[Total Energy(MJ)]]*AHP!$P$3/TOPSIS!$B$4</f>
        <v>8.3536164204779054E-3</v>
      </c>
      <c r="V383">
        <f>Pro_Economic_Table[[#This Row],[Total Cost(LKR Million)]]*AHP!$P$4/TOPSIS!$C$4</f>
        <v>3.2516963846242052E-2</v>
      </c>
      <c r="W383">
        <f>Pro_Economic_Table[[#This Row],[Total Carbon (Metric T)]]*AHP!$P$5/TOPSIS!$D$4</f>
        <v>3.5871432999169646E-3</v>
      </c>
      <c r="X383">
        <f>((Pro_Economic_Table[[#This Row],[Weighted Energy]]-TOPSIS!$B$5)^2+(Pro_Economic_Table[[#This Row],[Weighted Cost]]-TOPSIS!$C$5)^2+(Pro_Economic_Table[[#This Row],[Weighted Co2]]-TOPSIS!$D$5)^2)^0.5</f>
        <v>4.5997638054911692E-3</v>
      </c>
      <c r="Y383">
        <f>((Pro_Economic_Table[[#This Row],[Weighted Energy]]-TOPSIS!$B$6)^2+(Pro_Economic_Table[[#This Row],[Weighted Cost]]-TOPSIS!$C$6)^2+(Pro_Economic_Table[[#This Row],[Weighted Co2]]-TOPSIS!$D$6)^2)^0.5</f>
        <v>2.2274128343699033E-3</v>
      </c>
      <c r="Z383">
        <f>Pro_Economic_Table[[#This Row],[S- Worst-Euclidean Distance]]/(Pro_Economic_Table[[#This Row],[S+ Best-Euclidean Distance]]+Pro_Economic_Table[[#This Row],[S- Worst-Euclidean Distance]])</f>
        <v>0.32625680451344369</v>
      </c>
      <c r="AA383">
        <v>382</v>
      </c>
    </row>
    <row r="384" spans="1:27" x14ac:dyDescent="0.3">
      <c r="A384">
        <v>410</v>
      </c>
      <c r="B384" t="s">
        <v>142</v>
      </c>
      <c r="C384" t="s">
        <v>280</v>
      </c>
      <c r="D384" t="s">
        <v>151</v>
      </c>
      <c r="E384" t="s">
        <v>280</v>
      </c>
      <c r="F384" t="s">
        <v>155</v>
      </c>
      <c r="G384" t="s">
        <v>220</v>
      </c>
      <c r="H384">
        <v>463.3138458780827</v>
      </c>
      <c r="I384">
        <v>33</v>
      </c>
      <c r="J384">
        <v>1553003.7550482329</v>
      </c>
      <c r="K384">
        <v>47810.212772727275</v>
      </c>
      <c r="L384">
        <v>279540675.90868193</v>
      </c>
      <c r="M384">
        <v>6329638.1068181815</v>
      </c>
      <c r="N384">
        <v>2329505632.5723495</v>
      </c>
      <c r="O384">
        <v>128700000</v>
      </c>
      <c r="P384">
        <v>26.08385065909091</v>
      </c>
      <c r="Q384">
        <v>23217.40613797108</v>
      </c>
      <c r="R384">
        <v>279588486.12145466</v>
      </c>
      <c r="S384">
        <v>2464.5352706791678</v>
      </c>
      <c r="T384">
        <v>23243.489988630172</v>
      </c>
      <c r="U384">
        <f>Pro_Economic_Table[[#This Row],[Total Energy(MJ)]]*AHP!$P$3/TOPSIS!$B$4</f>
        <v>8.3571227773083321E-3</v>
      </c>
      <c r="V384">
        <f>Pro_Economic_Table[[#This Row],[Total Cost(LKR Million)]]*AHP!$P$4/TOPSIS!$C$4</f>
        <v>3.2529781439476706E-2</v>
      </c>
      <c r="W384">
        <f>Pro_Economic_Table[[#This Row],[Total Carbon (Metric T)]]*AHP!$P$5/TOPSIS!$D$4</f>
        <v>3.5886571000552088E-3</v>
      </c>
      <c r="X384">
        <f>((Pro_Economic_Table[[#This Row],[Weighted Energy]]-TOPSIS!$B$5)^2+(Pro_Economic_Table[[#This Row],[Weighted Cost]]-TOPSIS!$C$5)^2+(Pro_Economic_Table[[#This Row],[Weighted Co2]]-TOPSIS!$D$5)^2)^0.5</f>
        <v>4.6131328684670637E-3</v>
      </c>
      <c r="Y384">
        <f>((Pro_Economic_Table[[#This Row],[Weighted Energy]]-TOPSIS!$B$6)^2+(Pro_Economic_Table[[#This Row],[Weighted Cost]]-TOPSIS!$C$6)^2+(Pro_Economic_Table[[#This Row],[Weighted Co2]]-TOPSIS!$D$6)^2)^0.5</f>
        <v>2.2140389068801771E-3</v>
      </c>
      <c r="Z384">
        <f>Pro_Economic_Table[[#This Row],[S- Worst-Euclidean Distance]]/(Pro_Economic_Table[[#This Row],[S+ Best-Euclidean Distance]]+Pro_Economic_Table[[#This Row],[S- Worst-Euclidean Distance]])</f>
        <v>0.32429811051115193</v>
      </c>
      <c r="AA384">
        <v>383</v>
      </c>
    </row>
    <row r="385" spans="1:27" x14ac:dyDescent="0.3">
      <c r="A385">
        <v>428</v>
      </c>
      <c r="B385" t="s">
        <v>142</v>
      </c>
      <c r="C385" t="s">
        <v>280</v>
      </c>
      <c r="D385" t="s">
        <v>280</v>
      </c>
      <c r="E385" t="s">
        <v>280</v>
      </c>
      <c r="F385" t="s">
        <v>155</v>
      </c>
      <c r="G385" t="s">
        <v>220</v>
      </c>
      <c r="H385">
        <v>463.77830821649263</v>
      </c>
      <c r="I385">
        <v>33</v>
      </c>
      <c r="J385">
        <v>1553453.3545918136</v>
      </c>
      <c r="K385">
        <v>47810.212772727275</v>
      </c>
      <c r="L385">
        <v>279621603.82652646</v>
      </c>
      <c r="M385">
        <v>6334243.1818181816</v>
      </c>
      <c r="N385">
        <v>2330180031.8877206</v>
      </c>
      <c r="O385">
        <v>128700000</v>
      </c>
      <c r="P385">
        <v>26.074640509090909</v>
      </c>
      <c r="Q385">
        <v>23224.127651147614</v>
      </c>
      <c r="R385">
        <v>279669414.03929919</v>
      </c>
      <c r="S385">
        <v>2465.2142750695384</v>
      </c>
      <c r="T385">
        <v>23250.202291656704</v>
      </c>
      <c r="U385">
        <f>Pro_Economic_Table[[#This Row],[Total Energy(MJ)]]*AHP!$P$3/TOPSIS!$B$4</f>
        <v>8.3595417772997869E-3</v>
      </c>
      <c r="V385">
        <f>Pro_Economic_Table[[#This Row],[Total Cost(LKR Million)]]*AHP!$P$4/TOPSIS!$C$4</f>
        <v>3.2538743723229742E-2</v>
      </c>
      <c r="W385">
        <f>Pro_Economic_Table[[#This Row],[Total Carbon (Metric T)]]*AHP!$P$5/TOPSIS!$D$4</f>
        <v>3.5896934398615661E-3</v>
      </c>
      <c r="X385">
        <f>((Pro_Economic_Table[[#This Row],[Weighted Energy]]-TOPSIS!$B$5)^2+(Pro_Economic_Table[[#This Row],[Weighted Cost]]-TOPSIS!$C$5)^2+(Pro_Economic_Table[[#This Row],[Weighted Co2]]-TOPSIS!$D$5)^2)^0.5</f>
        <v>4.6224707514628946E-3</v>
      </c>
      <c r="Y385">
        <f>((Pro_Economic_Table[[#This Row],[Weighted Energy]]-TOPSIS!$B$6)^2+(Pro_Economic_Table[[#This Row],[Weighted Cost]]-TOPSIS!$C$6)^2+(Pro_Economic_Table[[#This Row],[Weighted Co2]]-TOPSIS!$D$6)^2)^0.5</f>
        <v>2.2046983634406814E-3</v>
      </c>
      <c r="Z385">
        <f>Pro_Economic_Table[[#This Row],[S- Worst-Euclidean Distance]]/(Pro_Economic_Table[[#This Row],[S+ Best-Euclidean Distance]]+Pro_Economic_Table[[#This Row],[S- Worst-Euclidean Distance]])</f>
        <v>0.32293009391372307</v>
      </c>
      <c r="AA385">
        <v>384</v>
      </c>
    </row>
    <row r="386" spans="1:27" x14ac:dyDescent="0.3">
      <c r="A386">
        <v>46</v>
      </c>
      <c r="B386" t="s">
        <v>139</v>
      </c>
      <c r="C386" t="s">
        <v>148</v>
      </c>
      <c r="D386" t="s">
        <v>151</v>
      </c>
      <c r="E386" t="s">
        <v>280</v>
      </c>
      <c r="F386" t="s">
        <v>154</v>
      </c>
      <c r="G386" t="s">
        <v>219</v>
      </c>
      <c r="H386">
        <v>440.54817871304522</v>
      </c>
      <c r="I386">
        <v>63</v>
      </c>
      <c r="J386">
        <v>1560452.7948791841</v>
      </c>
      <c r="K386">
        <v>58493.933399999994</v>
      </c>
      <c r="L386">
        <v>280881503.07825315</v>
      </c>
      <c r="M386">
        <v>6487568.6877272716</v>
      </c>
      <c r="N386">
        <v>2340679192.3187761</v>
      </c>
      <c r="O386">
        <v>117432000</v>
      </c>
      <c r="P386">
        <v>29.164780849999996</v>
      </c>
      <c r="Q386">
        <v>23328.769283443802</v>
      </c>
      <c r="R386">
        <v>280939997.01165313</v>
      </c>
      <c r="S386">
        <v>2464.5987610065035</v>
      </c>
      <c r="T386">
        <v>23357.9340642938</v>
      </c>
      <c r="U386">
        <f>Pro_Economic_Table[[#This Row],[Total Energy(MJ)]]*AHP!$P$3/TOPSIS!$B$4</f>
        <v>8.397520515430322E-3</v>
      </c>
      <c r="V386">
        <f>Pro_Economic_Table[[#This Row],[Total Cost(LKR Million)]]*AHP!$P$4/TOPSIS!$C$4</f>
        <v>3.2530619458106959E-2</v>
      </c>
      <c r="W386">
        <f>Pro_Economic_Table[[#This Row],[Total Carbon (Metric T)]]*AHP!$P$5/TOPSIS!$D$4</f>
        <v>3.6063265870767548E-3</v>
      </c>
      <c r="X386">
        <f>((Pro_Economic_Table[[#This Row],[Weighted Energy]]-TOPSIS!$B$5)^2+(Pro_Economic_Table[[#This Row],[Weighted Cost]]-TOPSIS!$C$5)^2+(Pro_Economic_Table[[#This Row],[Weighted Co2]]-TOPSIS!$D$5)^2)^0.5</f>
        <v>4.6255212746211475E-3</v>
      </c>
      <c r="Y386">
        <f>((Pro_Economic_Table[[#This Row],[Weighted Energy]]-TOPSIS!$B$6)^2+(Pro_Economic_Table[[#This Row],[Weighted Cost]]-TOPSIS!$C$6)^2+(Pro_Economic_Table[[#This Row],[Weighted Co2]]-TOPSIS!$D$6)^2)^0.5</f>
        <v>2.2014328387236354E-3</v>
      </c>
      <c r="Z386">
        <f>Pro_Economic_Table[[#This Row],[S- Worst-Euclidean Distance]]/(Pro_Economic_Table[[#This Row],[S+ Best-Euclidean Distance]]+Pro_Economic_Table[[#This Row],[S- Worst-Euclidean Distance]])</f>
        <v>0.32246193575850335</v>
      </c>
      <c r="AA386">
        <v>385</v>
      </c>
    </row>
    <row r="387" spans="1:27" x14ac:dyDescent="0.3">
      <c r="A387">
        <v>64</v>
      </c>
      <c r="B387" t="s">
        <v>139</v>
      </c>
      <c r="C387" t="s">
        <v>148</v>
      </c>
      <c r="D387" t="s">
        <v>280</v>
      </c>
      <c r="E387" t="s">
        <v>280</v>
      </c>
      <c r="F387" t="s">
        <v>154</v>
      </c>
      <c r="G387" t="s">
        <v>219</v>
      </c>
      <c r="H387">
        <v>441.01264105145515</v>
      </c>
      <c r="I387">
        <v>63</v>
      </c>
      <c r="J387">
        <v>1560902.3944227649</v>
      </c>
      <c r="K387">
        <v>58493.933399999994</v>
      </c>
      <c r="L387">
        <v>280962430.99609768</v>
      </c>
      <c r="M387">
        <v>6492173.7627272718</v>
      </c>
      <c r="N387">
        <v>2341353591.6341472</v>
      </c>
      <c r="O387">
        <v>117432000</v>
      </c>
      <c r="P387">
        <v>29.155570699999995</v>
      </c>
      <c r="Q387">
        <v>23335.490796620332</v>
      </c>
      <c r="R387">
        <v>281020924.92949766</v>
      </c>
      <c r="S387">
        <v>2465.2777653968742</v>
      </c>
      <c r="T387">
        <v>23364.646367320333</v>
      </c>
      <c r="U387">
        <f>Pro_Economic_Table[[#This Row],[Total Energy(MJ)]]*AHP!$P$3/TOPSIS!$B$4</f>
        <v>8.3999395154217768E-3</v>
      </c>
      <c r="V387">
        <f>Pro_Economic_Table[[#This Row],[Total Cost(LKR Million)]]*AHP!$P$4/TOPSIS!$C$4</f>
        <v>3.2539581741860002E-2</v>
      </c>
      <c r="W387">
        <f>Pro_Economic_Table[[#This Row],[Total Carbon (Metric T)]]*AHP!$P$5/TOPSIS!$D$4</f>
        <v>3.6073629268831122E-3</v>
      </c>
      <c r="X387">
        <f>((Pro_Economic_Table[[#This Row],[Weighted Energy]]-TOPSIS!$B$5)^2+(Pro_Economic_Table[[#This Row],[Weighted Cost]]-TOPSIS!$C$5)^2+(Pro_Economic_Table[[#This Row],[Weighted Co2]]-TOPSIS!$D$5)^2)^0.5</f>
        <v>4.6348608540640202E-3</v>
      </c>
      <c r="Y387">
        <f>((Pro_Economic_Table[[#This Row],[Weighted Energy]]-TOPSIS!$B$6)^2+(Pro_Economic_Table[[#This Row],[Weighted Cost]]-TOPSIS!$C$6)^2+(Pro_Economic_Table[[#This Row],[Weighted Co2]]-TOPSIS!$D$6)^2)^0.5</f>
        <v>2.1920949396759697E-3</v>
      </c>
      <c r="Z387">
        <f>Pro_Economic_Table[[#This Row],[S- Worst-Euclidean Distance]]/(Pro_Economic_Table[[#This Row],[S+ Best-Euclidean Distance]]+Pro_Economic_Table[[#This Row],[S- Worst-Euclidean Distance]])</f>
        <v>0.32109405801133528</v>
      </c>
      <c r="AA387">
        <v>386</v>
      </c>
    </row>
    <row r="388" spans="1:27" x14ac:dyDescent="0.3">
      <c r="A388">
        <v>48</v>
      </c>
      <c r="B388" t="s">
        <v>139</v>
      </c>
      <c r="C388" t="s">
        <v>148</v>
      </c>
      <c r="D388" t="s">
        <v>151</v>
      </c>
      <c r="E388" t="s">
        <v>280</v>
      </c>
      <c r="F388" t="s">
        <v>154</v>
      </c>
      <c r="G388" t="s">
        <v>218</v>
      </c>
      <c r="H388">
        <v>440.54817871304522</v>
      </c>
      <c r="I388">
        <v>32</v>
      </c>
      <c r="J388">
        <v>1560452.7948791841</v>
      </c>
      <c r="K388">
        <v>58493.933399999994</v>
      </c>
      <c r="L388">
        <v>280881503.07825315</v>
      </c>
      <c r="M388">
        <v>6487568.6877272716</v>
      </c>
      <c r="N388">
        <v>2340679192.3187761</v>
      </c>
      <c r="O388">
        <v>119878400</v>
      </c>
      <c r="P388">
        <v>29.164780849999996</v>
      </c>
      <c r="Q388">
        <v>23328.769283443802</v>
      </c>
      <c r="R388">
        <v>280939997.01165313</v>
      </c>
      <c r="S388">
        <v>2467.0451610065038</v>
      </c>
      <c r="T388">
        <v>23357.9340642938</v>
      </c>
      <c r="U388">
        <f>Pro_Economic_Table[[#This Row],[Total Energy(MJ)]]*AHP!$P$3/TOPSIS!$B$4</f>
        <v>8.397520515430322E-3</v>
      </c>
      <c r="V388">
        <f>Pro_Economic_Table[[#This Row],[Total Cost(LKR Million)]]*AHP!$P$4/TOPSIS!$C$4</f>
        <v>3.2562909869309556E-2</v>
      </c>
      <c r="W388">
        <f>Pro_Economic_Table[[#This Row],[Total Carbon (Metric T)]]*AHP!$P$5/TOPSIS!$D$4</f>
        <v>3.6063265870767548E-3</v>
      </c>
      <c r="X388">
        <f>((Pro_Economic_Table[[#This Row],[Weighted Energy]]-TOPSIS!$B$5)^2+(Pro_Economic_Table[[#This Row],[Weighted Cost]]-TOPSIS!$C$5)^2+(Pro_Economic_Table[[#This Row],[Weighted Co2]]-TOPSIS!$D$5)^2)^0.5</f>
        <v>4.6566470305867145E-3</v>
      </c>
      <c r="Y388">
        <f>((Pro_Economic_Table[[#This Row],[Weighted Energy]]-TOPSIS!$B$6)^2+(Pro_Economic_Table[[#This Row],[Weighted Cost]]-TOPSIS!$C$6)^2+(Pro_Economic_Table[[#This Row],[Weighted Co2]]-TOPSIS!$D$6)^2)^0.5</f>
        <v>2.170254620376174E-3</v>
      </c>
      <c r="Z388">
        <f>Pro_Economic_Table[[#This Row],[S- Worst-Euclidean Distance]]/(Pro_Economic_Table[[#This Row],[S+ Best-Euclidean Distance]]+Pro_Economic_Table[[#This Row],[S- Worst-Euclidean Distance]])</f>
        <v>0.31789744914079349</v>
      </c>
      <c r="AA388">
        <v>387</v>
      </c>
    </row>
    <row r="389" spans="1:27" x14ac:dyDescent="0.3">
      <c r="A389">
        <v>151</v>
      </c>
      <c r="B389" t="s">
        <v>140</v>
      </c>
      <c r="C389" t="s">
        <v>148</v>
      </c>
      <c r="D389" t="s">
        <v>151</v>
      </c>
      <c r="E389" t="s">
        <v>152</v>
      </c>
      <c r="F389" t="s">
        <v>280</v>
      </c>
      <c r="G389" t="s">
        <v>219</v>
      </c>
      <c r="H389">
        <v>427.32661420307517</v>
      </c>
      <c r="I389">
        <v>61</v>
      </c>
      <c r="J389">
        <v>1564921.4519178378</v>
      </c>
      <c r="K389">
        <v>46129.862490909087</v>
      </c>
      <c r="L389">
        <v>281685861.34521085</v>
      </c>
      <c r="M389">
        <v>5682484.878636363</v>
      </c>
      <c r="N389">
        <v>2347382177.8767567</v>
      </c>
      <c r="O389">
        <v>113704000</v>
      </c>
      <c r="P389">
        <v>22.977584668181816</v>
      </c>
      <c r="Q389">
        <v>23395.575706171676</v>
      </c>
      <c r="R389">
        <v>281731991.20770174</v>
      </c>
      <c r="S389">
        <v>2466.7686627553931</v>
      </c>
      <c r="T389">
        <v>23418.553290839856</v>
      </c>
      <c r="U389">
        <f>Pro_Economic_Table[[#This Row],[Total Energy(MJ)]]*AHP!$P$3/TOPSIS!$B$4</f>
        <v>8.4211938534390213E-3</v>
      </c>
      <c r="V389">
        <f>Pro_Economic_Table[[#This Row],[Total Cost(LKR Million)]]*AHP!$P$4/TOPSIS!$C$4</f>
        <v>3.2559260326215561E-2</v>
      </c>
      <c r="W389">
        <f>Pro_Economic_Table[[#This Row],[Total Carbon (Metric T)]]*AHP!$P$5/TOPSIS!$D$4</f>
        <v>3.6156858363913273E-3</v>
      </c>
      <c r="X389">
        <f>((Pro_Economic_Table[[#This Row],[Weighted Energy]]-TOPSIS!$B$5)^2+(Pro_Economic_Table[[#This Row],[Weighted Cost]]-TOPSIS!$C$5)^2+(Pro_Economic_Table[[#This Row],[Weighted Co2]]-TOPSIS!$D$5)^2)^0.5</f>
        <v>4.6599476461952529E-3</v>
      </c>
      <c r="Y389">
        <f>((Pro_Economic_Table[[#This Row],[Weighted Energy]]-TOPSIS!$B$6)^2+(Pro_Economic_Table[[#This Row],[Weighted Cost]]-TOPSIS!$C$6)^2+(Pro_Economic_Table[[#This Row],[Weighted Co2]]-TOPSIS!$D$6)^2)^0.5</f>
        <v>2.1672587471646548E-3</v>
      </c>
      <c r="Z389">
        <f>Pro_Economic_Table[[#This Row],[S- Worst-Euclidean Distance]]/(Pro_Economic_Table[[#This Row],[S+ Best-Euclidean Distance]]+Pro_Economic_Table[[#This Row],[S- Worst-Euclidean Distance]])</f>
        <v>0.31744444539900174</v>
      </c>
      <c r="AA389">
        <v>388</v>
      </c>
    </row>
    <row r="390" spans="1:27" x14ac:dyDescent="0.3">
      <c r="A390">
        <v>66</v>
      </c>
      <c r="B390" t="s">
        <v>139</v>
      </c>
      <c r="C390" t="s">
        <v>148</v>
      </c>
      <c r="D390" t="s">
        <v>280</v>
      </c>
      <c r="E390" t="s">
        <v>280</v>
      </c>
      <c r="F390" t="s">
        <v>154</v>
      </c>
      <c r="G390" t="s">
        <v>218</v>
      </c>
      <c r="H390">
        <v>441.01264105145515</v>
      </c>
      <c r="I390">
        <v>32</v>
      </c>
      <c r="J390">
        <v>1560902.3944227649</v>
      </c>
      <c r="K390">
        <v>58493.933399999994</v>
      </c>
      <c r="L390">
        <v>280962430.99609768</v>
      </c>
      <c r="M390">
        <v>6492173.7627272718</v>
      </c>
      <c r="N390">
        <v>2341353591.6341472</v>
      </c>
      <c r="O390">
        <v>119878400</v>
      </c>
      <c r="P390">
        <v>29.155570699999995</v>
      </c>
      <c r="Q390">
        <v>23335.490796620332</v>
      </c>
      <c r="R390">
        <v>281020924.92949766</v>
      </c>
      <c r="S390">
        <v>2467.7241653968745</v>
      </c>
      <c r="T390">
        <v>23364.646367320333</v>
      </c>
      <c r="U390">
        <f>Pro_Economic_Table[[#This Row],[Total Energy(MJ)]]*AHP!$P$3/TOPSIS!$B$4</f>
        <v>8.3999395154217768E-3</v>
      </c>
      <c r="V390">
        <f>Pro_Economic_Table[[#This Row],[Total Cost(LKR Million)]]*AHP!$P$4/TOPSIS!$C$4</f>
        <v>3.2571872153062599E-2</v>
      </c>
      <c r="W390">
        <f>Pro_Economic_Table[[#This Row],[Total Carbon (Metric T)]]*AHP!$P$5/TOPSIS!$D$4</f>
        <v>3.6073629268831122E-3</v>
      </c>
      <c r="X390">
        <f>((Pro_Economic_Table[[#This Row],[Weighted Energy]]-TOPSIS!$B$5)^2+(Pro_Economic_Table[[#This Row],[Weighted Cost]]-TOPSIS!$C$5)^2+(Pro_Economic_Table[[#This Row],[Weighted Co2]]-TOPSIS!$D$5)^2)^0.5</f>
        <v>4.6659863302081885E-3</v>
      </c>
      <c r="Y390">
        <f>((Pro_Economic_Table[[#This Row],[Weighted Energy]]-TOPSIS!$B$6)^2+(Pro_Economic_Table[[#This Row],[Weighted Cost]]-TOPSIS!$C$6)^2+(Pro_Economic_Table[[#This Row],[Weighted Co2]]-TOPSIS!$D$6)^2)^0.5</f>
        <v>2.1609159146208632E-3</v>
      </c>
      <c r="Z390">
        <f>Pro_Economic_Table[[#This Row],[S- Worst-Euclidean Distance]]/(Pro_Economic_Table[[#This Row],[S+ Best-Euclidean Distance]]+Pro_Economic_Table[[#This Row],[S- Worst-Euclidean Distance]])</f>
        <v>0.31652949421644649</v>
      </c>
      <c r="AA390">
        <v>389</v>
      </c>
    </row>
    <row r="391" spans="1:27" x14ac:dyDescent="0.3">
      <c r="A391">
        <v>169</v>
      </c>
      <c r="B391" t="s">
        <v>140</v>
      </c>
      <c r="C391" t="s">
        <v>148</v>
      </c>
      <c r="D391" t="s">
        <v>280</v>
      </c>
      <c r="E391" t="s">
        <v>152</v>
      </c>
      <c r="F391" t="s">
        <v>280</v>
      </c>
      <c r="G391" t="s">
        <v>219</v>
      </c>
      <c r="H391">
        <v>427.79107654148515</v>
      </c>
      <c r="I391">
        <v>61</v>
      </c>
      <c r="J391">
        <v>1565371.0514614184</v>
      </c>
      <c r="K391">
        <v>46129.862490909087</v>
      </c>
      <c r="L391">
        <v>281766789.26305532</v>
      </c>
      <c r="M391">
        <v>5687089.9536363631</v>
      </c>
      <c r="N391">
        <v>2348056577.1921272</v>
      </c>
      <c r="O391">
        <v>113704000</v>
      </c>
      <c r="P391">
        <v>22.968374518181815</v>
      </c>
      <c r="Q391">
        <v>23402.297219348202</v>
      </c>
      <c r="R391">
        <v>281812919.12554622</v>
      </c>
      <c r="S391">
        <v>2467.4476671457633</v>
      </c>
      <c r="T391">
        <v>23425.265593866385</v>
      </c>
      <c r="U391">
        <f>Pro_Economic_Table[[#This Row],[Total Energy(MJ)]]*AHP!$P$3/TOPSIS!$B$4</f>
        <v>8.4236128534304743E-3</v>
      </c>
      <c r="V391">
        <f>Pro_Economic_Table[[#This Row],[Total Cost(LKR Million)]]*AHP!$P$4/TOPSIS!$C$4</f>
        <v>3.256822260996859E-2</v>
      </c>
      <c r="W391">
        <f>Pro_Economic_Table[[#This Row],[Total Carbon (Metric T)]]*AHP!$P$5/TOPSIS!$D$4</f>
        <v>3.6167221761976842E-3</v>
      </c>
      <c r="X391">
        <f>((Pro_Economic_Table[[#This Row],[Weighted Energy]]-TOPSIS!$B$5)^2+(Pro_Economic_Table[[#This Row],[Weighted Cost]]-TOPSIS!$C$5)^2+(Pro_Economic_Table[[#This Row],[Weighted Co2]]-TOPSIS!$D$5)^2)^0.5</f>
        <v>4.6692876807229106E-3</v>
      </c>
      <c r="Y391">
        <f>((Pro_Economic_Table[[#This Row],[Weighted Energy]]-TOPSIS!$B$6)^2+(Pro_Economic_Table[[#This Row],[Weighted Cost]]-TOPSIS!$C$6)^2+(Pro_Economic_Table[[#This Row],[Weighted Co2]]-TOPSIS!$D$6)^2)^0.5</f>
        <v>2.1579229513149748E-3</v>
      </c>
      <c r="Z391">
        <f>Pro_Economic_Table[[#This Row],[S- Worst-Euclidean Distance]]/(Pro_Economic_Table[[#This Row],[S+ Best-Euclidean Distance]]+Pro_Economic_Table[[#This Row],[S- Worst-Euclidean Distance]])</f>
        <v>0.31607680905413144</v>
      </c>
      <c r="AA391">
        <v>390</v>
      </c>
    </row>
    <row r="392" spans="1:27" x14ac:dyDescent="0.3">
      <c r="A392">
        <v>153</v>
      </c>
      <c r="B392" t="s">
        <v>140</v>
      </c>
      <c r="C392" t="s">
        <v>148</v>
      </c>
      <c r="D392" t="s">
        <v>151</v>
      </c>
      <c r="E392" t="s">
        <v>152</v>
      </c>
      <c r="F392" t="s">
        <v>280</v>
      </c>
      <c r="G392" t="s">
        <v>218</v>
      </c>
      <c r="H392">
        <v>427.32661420307517</v>
      </c>
      <c r="I392">
        <v>31</v>
      </c>
      <c r="J392">
        <v>1564921.4519178378</v>
      </c>
      <c r="K392">
        <v>46129.862490909087</v>
      </c>
      <c r="L392">
        <v>281685861.34521085</v>
      </c>
      <c r="M392">
        <v>5682484.878636363</v>
      </c>
      <c r="N392">
        <v>2347382177.8767567</v>
      </c>
      <c r="O392">
        <v>116132200</v>
      </c>
      <c r="P392">
        <v>22.977584668181816</v>
      </c>
      <c r="Q392">
        <v>23395.575706171676</v>
      </c>
      <c r="R392">
        <v>281731991.20770174</v>
      </c>
      <c r="S392">
        <v>2469.1968627553929</v>
      </c>
      <c r="T392">
        <v>23418.553290839856</v>
      </c>
      <c r="U392">
        <f>Pro_Economic_Table[[#This Row],[Total Energy(MJ)]]*AHP!$P$3/TOPSIS!$B$4</f>
        <v>8.4211938534390213E-3</v>
      </c>
      <c r="V392">
        <f>Pro_Economic_Table[[#This Row],[Total Cost(LKR Million)]]*AHP!$P$4/TOPSIS!$C$4</f>
        <v>3.2591310512808981E-2</v>
      </c>
      <c r="W392">
        <f>Pro_Economic_Table[[#This Row],[Total Carbon (Metric T)]]*AHP!$P$5/TOPSIS!$D$4</f>
        <v>3.6156858363913273E-3</v>
      </c>
      <c r="X392">
        <f>((Pro_Economic_Table[[#This Row],[Weighted Energy]]-TOPSIS!$B$5)^2+(Pro_Economic_Table[[#This Row],[Weighted Cost]]-TOPSIS!$C$5)^2+(Pro_Economic_Table[[#This Row],[Weighted Co2]]-TOPSIS!$D$5)^2)^0.5</f>
        <v>4.6908107381940416E-3</v>
      </c>
      <c r="Y392">
        <f>((Pro_Economic_Table[[#This Row],[Weighted Energy]]-TOPSIS!$B$6)^2+(Pro_Economic_Table[[#This Row],[Weighted Cost]]-TOPSIS!$C$6)^2+(Pro_Economic_Table[[#This Row],[Weighted Co2]]-TOPSIS!$D$6)^2)^0.5</f>
        <v>2.1362470027987438E-3</v>
      </c>
      <c r="Z392">
        <f>Pro_Economic_Table[[#This Row],[S- Worst-Euclidean Distance]]/(Pro_Economic_Table[[#This Row],[S+ Best-Euclidean Distance]]+Pro_Economic_Table[[#This Row],[S- Worst-Euclidean Distance]])</f>
        <v>0.31290888166533837</v>
      </c>
      <c r="AA392">
        <v>391</v>
      </c>
    </row>
    <row r="393" spans="1:27" x14ac:dyDescent="0.3">
      <c r="A393">
        <v>171</v>
      </c>
      <c r="B393" t="s">
        <v>140</v>
      </c>
      <c r="C393" t="s">
        <v>148</v>
      </c>
      <c r="D393" t="s">
        <v>280</v>
      </c>
      <c r="E393" t="s">
        <v>152</v>
      </c>
      <c r="F393" t="s">
        <v>280</v>
      </c>
      <c r="G393" t="s">
        <v>218</v>
      </c>
      <c r="H393">
        <v>427.79107654148515</v>
      </c>
      <c r="I393">
        <v>31</v>
      </c>
      <c r="J393">
        <v>1565371.0514614184</v>
      </c>
      <c r="K393">
        <v>46129.862490909087</v>
      </c>
      <c r="L393">
        <v>281766789.26305532</v>
      </c>
      <c r="M393">
        <v>5687089.9536363631</v>
      </c>
      <c r="N393">
        <v>2348056577.1921272</v>
      </c>
      <c r="O393">
        <v>116132200</v>
      </c>
      <c r="P393">
        <v>22.968374518181815</v>
      </c>
      <c r="Q393">
        <v>23402.297219348202</v>
      </c>
      <c r="R393">
        <v>281812919.12554622</v>
      </c>
      <c r="S393">
        <v>2469.8758671457636</v>
      </c>
      <c r="T393">
        <v>23425.265593866385</v>
      </c>
      <c r="U393">
        <f>Pro_Economic_Table[[#This Row],[Total Energy(MJ)]]*AHP!$P$3/TOPSIS!$B$4</f>
        <v>8.4236128534304743E-3</v>
      </c>
      <c r="V393">
        <f>Pro_Economic_Table[[#This Row],[Total Cost(LKR Million)]]*AHP!$P$4/TOPSIS!$C$4</f>
        <v>3.2600272796562017E-2</v>
      </c>
      <c r="W393">
        <f>Pro_Economic_Table[[#This Row],[Total Carbon (Metric T)]]*AHP!$P$5/TOPSIS!$D$4</f>
        <v>3.6167221761976842E-3</v>
      </c>
      <c r="X393">
        <f>((Pro_Economic_Table[[#This Row],[Weighted Energy]]-TOPSIS!$B$5)^2+(Pro_Economic_Table[[#This Row],[Weighted Cost]]-TOPSIS!$C$5)^2+(Pro_Economic_Table[[#This Row],[Weighted Co2]]-TOPSIS!$D$5)^2)^0.5</f>
        <v>4.7001505558183793E-3</v>
      </c>
      <c r="Y393">
        <f>((Pro_Economic_Table[[#This Row],[Weighted Energy]]-TOPSIS!$B$6)^2+(Pro_Economic_Table[[#This Row],[Weighted Cost]]-TOPSIS!$C$6)^2+(Pro_Economic_Table[[#This Row],[Weighted Co2]]-TOPSIS!$D$6)^2)^0.5</f>
        <v>2.1269101366418815E-3</v>
      </c>
      <c r="Z393">
        <f>Pro_Economic_Table[[#This Row],[S- Worst-Euclidean Distance]]/(Pro_Economic_Table[[#This Row],[S+ Best-Euclidean Distance]]+Pro_Economic_Table[[#This Row],[S- Worst-Euclidean Distance]])</f>
        <v>0.31154112032295544</v>
      </c>
      <c r="AA393">
        <v>392</v>
      </c>
    </row>
    <row r="394" spans="1:27" x14ac:dyDescent="0.3">
      <c r="A394">
        <v>47</v>
      </c>
      <c r="B394" t="s">
        <v>139</v>
      </c>
      <c r="C394" t="s">
        <v>148</v>
      </c>
      <c r="D394" t="s">
        <v>151</v>
      </c>
      <c r="E394" t="s">
        <v>280</v>
      </c>
      <c r="F394" t="s">
        <v>154</v>
      </c>
      <c r="G394" t="s">
        <v>220</v>
      </c>
      <c r="H394">
        <v>440.54817871304522</v>
      </c>
      <c r="I394">
        <v>32</v>
      </c>
      <c r="J394">
        <v>1560452.7948791841</v>
      </c>
      <c r="K394">
        <v>58493.933399999994</v>
      </c>
      <c r="L394">
        <v>280881503.07825315</v>
      </c>
      <c r="M394">
        <v>6487568.6877272716</v>
      </c>
      <c r="N394">
        <v>2340679192.3187761</v>
      </c>
      <c r="O394">
        <v>124800000</v>
      </c>
      <c r="P394">
        <v>29.164780849999996</v>
      </c>
      <c r="Q394">
        <v>23328.769283443802</v>
      </c>
      <c r="R394">
        <v>280939997.01165313</v>
      </c>
      <c r="S394">
        <v>2471.9667610065035</v>
      </c>
      <c r="T394">
        <v>23357.9340642938</v>
      </c>
      <c r="U394">
        <f>Pro_Economic_Table[[#This Row],[Total Energy(MJ)]]*AHP!$P$3/TOPSIS!$B$4</f>
        <v>8.397520515430322E-3</v>
      </c>
      <c r="V394">
        <f>Pro_Economic_Table[[#This Row],[Total Cost(LKR Million)]]*AHP!$P$4/TOPSIS!$C$4</f>
        <v>3.2627870827360038E-2</v>
      </c>
      <c r="W394">
        <f>Pro_Economic_Table[[#This Row],[Total Carbon (Metric T)]]*AHP!$P$5/TOPSIS!$D$4</f>
        <v>3.6063265870767548E-3</v>
      </c>
      <c r="X394">
        <f>((Pro_Economic_Table[[#This Row],[Weighted Energy]]-TOPSIS!$B$5)^2+(Pro_Economic_Table[[#This Row],[Weighted Cost]]-TOPSIS!$C$5)^2+(Pro_Economic_Table[[#This Row],[Weighted Co2]]-TOPSIS!$D$5)^2)^0.5</f>
        <v>4.7193123797634991E-3</v>
      </c>
      <c r="Y394">
        <f>((Pro_Economic_Table[[#This Row],[Weighted Energy]]-TOPSIS!$B$6)^2+(Pro_Economic_Table[[#This Row],[Weighted Cost]]-TOPSIS!$C$6)^2+(Pro_Economic_Table[[#This Row],[Weighted Co2]]-TOPSIS!$D$6)^2)^0.5</f>
        <v>2.1076326084363867E-3</v>
      </c>
      <c r="Z394">
        <f>Pro_Economic_Table[[#This Row],[S- Worst-Euclidean Distance]]/(Pro_Economic_Table[[#This Row],[S+ Best-Euclidean Distance]]+Pro_Economic_Table[[#This Row],[S- Worst-Euclidean Distance]])</f>
        <v>0.30872265882900024</v>
      </c>
      <c r="AA394">
        <v>393</v>
      </c>
    </row>
    <row r="395" spans="1:27" x14ac:dyDescent="0.3">
      <c r="A395">
        <v>65</v>
      </c>
      <c r="B395" t="s">
        <v>139</v>
      </c>
      <c r="C395" t="s">
        <v>148</v>
      </c>
      <c r="D395" t="s">
        <v>280</v>
      </c>
      <c r="E395" t="s">
        <v>280</v>
      </c>
      <c r="F395" t="s">
        <v>154</v>
      </c>
      <c r="G395" t="s">
        <v>220</v>
      </c>
      <c r="H395">
        <v>441.01264105145515</v>
      </c>
      <c r="I395">
        <v>32</v>
      </c>
      <c r="J395">
        <v>1560902.3944227649</v>
      </c>
      <c r="K395">
        <v>58493.933399999994</v>
      </c>
      <c r="L395">
        <v>280962430.99609768</v>
      </c>
      <c r="M395">
        <v>6492173.7627272718</v>
      </c>
      <c r="N395">
        <v>2341353591.6341472</v>
      </c>
      <c r="O395">
        <v>124800000</v>
      </c>
      <c r="P395">
        <v>29.155570699999995</v>
      </c>
      <c r="Q395">
        <v>23335.490796620332</v>
      </c>
      <c r="R395">
        <v>281020924.92949766</v>
      </c>
      <c r="S395">
        <v>2472.6457653968746</v>
      </c>
      <c r="T395">
        <v>23364.646367320333</v>
      </c>
      <c r="U395">
        <f>Pro_Economic_Table[[#This Row],[Total Energy(MJ)]]*AHP!$P$3/TOPSIS!$B$4</f>
        <v>8.3999395154217768E-3</v>
      </c>
      <c r="V395">
        <f>Pro_Economic_Table[[#This Row],[Total Cost(LKR Million)]]*AHP!$P$4/TOPSIS!$C$4</f>
        <v>3.2636833111113088E-2</v>
      </c>
      <c r="W395">
        <f>Pro_Economic_Table[[#This Row],[Total Carbon (Metric T)]]*AHP!$P$5/TOPSIS!$D$4</f>
        <v>3.6073629268831122E-3</v>
      </c>
      <c r="X395">
        <f>((Pro_Economic_Table[[#This Row],[Weighted Energy]]-TOPSIS!$B$5)^2+(Pro_Economic_Table[[#This Row],[Weighted Cost]]-TOPSIS!$C$5)^2+(Pro_Economic_Table[[#This Row],[Weighted Co2]]-TOPSIS!$D$5)^2)^0.5</f>
        <v>4.728651033972007E-3</v>
      </c>
      <c r="Y395">
        <f>((Pro_Economic_Table[[#This Row],[Weighted Energy]]-TOPSIS!$B$6)^2+(Pro_Economic_Table[[#This Row],[Weighted Cost]]-TOPSIS!$C$6)^2+(Pro_Economic_Table[[#This Row],[Weighted Co2]]-TOPSIS!$D$6)^2)^0.5</f>
        <v>2.0982926588109115E-3</v>
      </c>
      <c r="Z395">
        <f>Pro_Economic_Table[[#This Row],[S- Worst-Euclidean Distance]]/(Pro_Economic_Table[[#This Row],[S+ Best-Euclidean Distance]]+Pro_Economic_Table[[#This Row],[S- Worst-Euclidean Distance]])</f>
        <v>0.30735461624344651</v>
      </c>
      <c r="AA395">
        <v>394</v>
      </c>
    </row>
    <row r="396" spans="1:27" x14ac:dyDescent="0.3">
      <c r="A396">
        <v>152</v>
      </c>
      <c r="B396" t="s">
        <v>140</v>
      </c>
      <c r="C396" t="s">
        <v>148</v>
      </c>
      <c r="D396" t="s">
        <v>151</v>
      </c>
      <c r="E396" t="s">
        <v>152</v>
      </c>
      <c r="F396" t="s">
        <v>280</v>
      </c>
      <c r="G396" t="s">
        <v>220</v>
      </c>
      <c r="H396">
        <v>427.32661420307517</v>
      </c>
      <c r="I396">
        <v>31</v>
      </c>
      <c r="J396">
        <v>1564921.4519178378</v>
      </c>
      <c r="K396">
        <v>46129.862490909087</v>
      </c>
      <c r="L396">
        <v>281685861.34521085</v>
      </c>
      <c r="M396">
        <v>5682484.878636363</v>
      </c>
      <c r="N396">
        <v>2347382177.8767567</v>
      </c>
      <c r="O396">
        <v>120900000</v>
      </c>
      <c r="P396">
        <v>22.977584668181816</v>
      </c>
      <c r="Q396">
        <v>23395.575706171676</v>
      </c>
      <c r="R396">
        <v>281731991.20770174</v>
      </c>
      <c r="S396">
        <v>2473.964662755393</v>
      </c>
      <c r="T396">
        <v>23418.553290839856</v>
      </c>
      <c r="U396">
        <f>Pro_Economic_Table[[#This Row],[Total Energy(MJ)]]*AHP!$P$3/TOPSIS!$B$4</f>
        <v>8.4211938534390213E-3</v>
      </c>
      <c r="V396">
        <f>Pro_Economic_Table[[#This Row],[Total Cost(LKR Million)]]*AHP!$P$4/TOPSIS!$C$4</f>
        <v>3.2654241440920391E-2</v>
      </c>
      <c r="W396">
        <f>Pro_Economic_Table[[#This Row],[Total Carbon (Metric T)]]*AHP!$P$5/TOPSIS!$D$4</f>
        <v>3.6156858363913273E-3</v>
      </c>
      <c r="X396">
        <f>((Pro_Economic_Table[[#This Row],[Weighted Energy]]-TOPSIS!$B$5)^2+(Pro_Economic_Table[[#This Row],[Weighted Cost]]-TOPSIS!$C$5)^2+(Pro_Economic_Table[[#This Row],[Weighted Co2]]-TOPSIS!$D$5)^2)^0.5</f>
        <v>4.7514565230139406E-3</v>
      </c>
      <c r="Y396">
        <f>((Pro_Economic_Table[[#This Row],[Weighted Energy]]-TOPSIS!$B$6)^2+(Pro_Economic_Table[[#This Row],[Weighted Cost]]-TOPSIS!$C$6)^2+(Pro_Economic_Table[[#This Row],[Weighted Co2]]-TOPSIS!$D$6)^2)^0.5</f>
        <v>2.0754468717417035E-3</v>
      </c>
      <c r="Z396">
        <f>Pro_Economic_Table[[#This Row],[S- Worst-Euclidean Distance]]/(Pro_Economic_Table[[#This Row],[S+ Best-Euclidean Distance]]+Pro_Economic_Table[[#This Row],[S- Worst-Euclidean Distance]])</f>
        <v>0.30400999570845549</v>
      </c>
      <c r="AA396">
        <v>395</v>
      </c>
    </row>
    <row r="397" spans="1:27" x14ac:dyDescent="0.3">
      <c r="A397">
        <v>256</v>
      </c>
      <c r="B397" t="s">
        <v>141</v>
      </c>
      <c r="C397" t="s">
        <v>148</v>
      </c>
      <c r="D397" t="s">
        <v>151</v>
      </c>
      <c r="E397" t="s">
        <v>152</v>
      </c>
      <c r="F397" t="s">
        <v>155</v>
      </c>
      <c r="G397" t="s">
        <v>219</v>
      </c>
      <c r="H397">
        <v>427.25867526001252</v>
      </c>
      <c r="I397">
        <v>61</v>
      </c>
      <c r="J397">
        <v>1569711.3900404281</v>
      </c>
      <c r="K397">
        <v>41134.809536363631</v>
      </c>
      <c r="L397">
        <v>282548050.20727706</v>
      </c>
      <c r="M397">
        <v>5448413.1013636356</v>
      </c>
      <c r="N397">
        <v>2354567085.0606422</v>
      </c>
      <c r="O397">
        <v>113704000</v>
      </c>
      <c r="P397">
        <v>21.252490077272725</v>
      </c>
      <c r="Q397">
        <v>23467.185281104397</v>
      </c>
      <c r="R397">
        <v>282589185.0168134</v>
      </c>
      <c r="S397">
        <v>2473.7194981620059</v>
      </c>
      <c r="T397">
        <v>23488.437771181671</v>
      </c>
      <c r="U397">
        <f>Pro_Economic_Table[[#This Row],[Total Energy(MJ)]]*AHP!$P$3/TOPSIS!$B$4</f>
        <v>8.4468160598684481E-3</v>
      </c>
      <c r="V397">
        <f>Pro_Economic_Table[[#This Row],[Total Cost(LKR Million)]]*AHP!$P$4/TOPSIS!$C$4</f>
        <v>3.265100547561104E-2</v>
      </c>
      <c r="W397">
        <f>Pro_Economic_Table[[#This Row],[Total Carbon (Metric T)]]*AHP!$P$5/TOPSIS!$D$4</f>
        <v>3.6264755859807822E-3</v>
      </c>
      <c r="X397">
        <f>((Pro_Economic_Table[[#This Row],[Weighted Energy]]-TOPSIS!$B$5)^2+(Pro_Economic_Table[[#This Row],[Weighted Cost]]-TOPSIS!$C$5)^2+(Pro_Economic_Table[[#This Row],[Weighted Co2]]-TOPSIS!$D$5)^2)^0.5</f>
        <v>4.755793101164571E-3</v>
      </c>
      <c r="Y397">
        <f>((Pro_Economic_Table[[#This Row],[Weighted Energy]]-TOPSIS!$B$6)^2+(Pro_Economic_Table[[#This Row],[Weighted Cost]]-TOPSIS!$C$6)^2+(Pro_Economic_Table[[#This Row],[Weighted Co2]]-TOPSIS!$D$6)^2)^0.5</f>
        <v>2.0714777270838397E-3</v>
      </c>
      <c r="Z397">
        <f>Pro_Economic_Table[[#This Row],[S- Worst-Euclidean Distance]]/(Pro_Economic_Table[[#This Row],[S+ Best-Euclidean Distance]]+Pro_Economic_Table[[#This Row],[S- Worst-Euclidean Distance]])</f>
        <v>0.30341226812226713</v>
      </c>
      <c r="AA397">
        <v>396</v>
      </c>
    </row>
    <row r="398" spans="1:27" x14ac:dyDescent="0.3">
      <c r="A398">
        <v>170</v>
      </c>
      <c r="B398" t="s">
        <v>140</v>
      </c>
      <c r="C398" t="s">
        <v>148</v>
      </c>
      <c r="D398" t="s">
        <v>280</v>
      </c>
      <c r="E398" t="s">
        <v>152</v>
      </c>
      <c r="F398" t="s">
        <v>280</v>
      </c>
      <c r="G398" t="s">
        <v>220</v>
      </c>
      <c r="H398">
        <v>427.79107654148515</v>
      </c>
      <c r="I398">
        <v>31</v>
      </c>
      <c r="J398">
        <v>1565371.0514614184</v>
      </c>
      <c r="K398">
        <v>46129.862490909087</v>
      </c>
      <c r="L398">
        <v>281766789.26305532</v>
      </c>
      <c r="M398">
        <v>5687089.9536363631</v>
      </c>
      <c r="N398">
        <v>2348056577.1921272</v>
      </c>
      <c r="O398">
        <v>120900000</v>
      </c>
      <c r="P398">
        <v>22.968374518181815</v>
      </c>
      <c r="Q398">
        <v>23402.297219348202</v>
      </c>
      <c r="R398">
        <v>281812919.12554622</v>
      </c>
      <c r="S398">
        <v>2474.6436671457632</v>
      </c>
      <c r="T398">
        <v>23425.265593866385</v>
      </c>
      <c r="U398">
        <f>Pro_Economic_Table[[#This Row],[Total Energy(MJ)]]*AHP!$P$3/TOPSIS!$B$4</f>
        <v>8.4236128534304743E-3</v>
      </c>
      <c r="V398">
        <f>Pro_Economic_Table[[#This Row],[Total Cost(LKR Million)]]*AHP!$P$4/TOPSIS!$C$4</f>
        <v>3.266320372467342E-2</v>
      </c>
      <c r="W398">
        <f>Pro_Economic_Table[[#This Row],[Total Carbon (Metric T)]]*AHP!$P$5/TOPSIS!$D$4</f>
        <v>3.6167221761976842E-3</v>
      </c>
      <c r="X398">
        <f>((Pro_Economic_Table[[#This Row],[Weighted Energy]]-TOPSIS!$B$5)^2+(Pro_Economic_Table[[#This Row],[Weighted Cost]]-TOPSIS!$C$5)^2+(Pro_Economic_Table[[#This Row],[Weighted Co2]]-TOPSIS!$D$5)^2)^0.5</f>
        <v>4.7607958332157143E-3</v>
      </c>
      <c r="Y398">
        <f>((Pro_Economic_Table[[#This Row],[Weighted Energy]]-TOPSIS!$B$6)^2+(Pro_Economic_Table[[#This Row],[Weighted Cost]]-TOPSIS!$C$6)^2+(Pro_Economic_Table[[#This Row],[Weighted Co2]]-TOPSIS!$D$6)^2)^0.5</f>
        <v>2.0661082254990835E-3</v>
      </c>
      <c r="Z398">
        <f>Pro_Economic_Table[[#This Row],[S- Worst-Euclidean Distance]]/(Pro_Economic_Table[[#This Row],[S+ Best-Euclidean Distance]]+Pro_Economic_Table[[#This Row],[S- Worst-Euclidean Distance]])</f>
        <v>0.30264204795168015</v>
      </c>
      <c r="AA398">
        <v>397</v>
      </c>
    </row>
    <row r="399" spans="1:27" x14ac:dyDescent="0.3">
      <c r="A399">
        <v>274</v>
      </c>
      <c r="B399" t="s">
        <v>141</v>
      </c>
      <c r="C399" t="s">
        <v>148</v>
      </c>
      <c r="D399" t="s">
        <v>280</v>
      </c>
      <c r="E399" t="s">
        <v>152</v>
      </c>
      <c r="F399" t="s">
        <v>155</v>
      </c>
      <c r="G399" t="s">
        <v>219</v>
      </c>
      <c r="H399">
        <v>427.72313759842245</v>
      </c>
      <c r="I399">
        <v>61</v>
      </c>
      <c r="J399">
        <v>1570160.9895840092</v>
      </c>
      <c r="K399">
        <v>41134.809536363631</v>
      </c>
      <c r="L399">
        <v>282628978.12512165</v>
      </c>
      <c r="M399">
        <v>5453018.1763636358</v>
      </c>
      <c r="N399">
        <v>2355241484.3760138</v>
      </c>
      <c r="O399">
        <v>113704000</v>
      </c>
      <c r="P399">
        <v>21.243279927272724</v>
      </c>
      <c r="Q399">
        <v>23473.906794280934</v>
      </c>
      <c r="R399">
        <v>282670112.93465799</v>
      </c>
      <c r="S399">
        <v>2474.3985025523771</v>
      </c>
      <c r="T399">
        <v>23495.150074208206</v>
      </c>
      <c r="U399">
        <f>Pro_Economic_Table[[#This Row],[Total Energy(MJ)]]*AHP!$P$3/TOPSIS!$B$4</f>
        <v>8.4492350598599046E-3</v>
      </c>
      <c r="V399">
        <f>Pro_Economic_Table[[#This Row],[Total Cost(LKR Million)]]*AHP!$P$4/TOPSIS!$C$4</f>
        <v>3.2659967759364084E-2</v>
      </c>
      <c r="W399">
        <f>Pro_Economic_Table[[#This Row],[Total Carbon (Metric T)]]*AHP!$P$5/TOPSIS!$D$4</f>
        <v>3.62751192578714E-3</v>
      </c>
      <c r="X399">
        <f>((Pro_Economic_Table[[#This Row],[Weighted Energy]]-TOPSIS!$B$5)^2+(Pro_Economic_Table[[#This Row],[Weighted Cost]]-TOPSIS!$C$5)^2+(Pro_Economic_Table[[#This Row],[Weighted Co2]]-TOPSIS!$D$5)^2)^0.5</f>
        <v>4.7651331793777483E-3</v>
      </c>
      <c r="Y399">
        <f>((Pro_Economic_Table[[#This Row],[Weighted Energy]]-TOPSIS!$B$6)^2+(Pro_Economic_Table[[#This Row],[Weighted Cost]]-TOPSIS!$C$6)^2+(Pro_Economic_Table[[#This Row],[Weighted Co2]]-TOPSIS!$D$6)^2)^0.5</f>
        <v>2.0621425209006662E-3</v>
      </c>
      <c r="Z399">
        <f>Pro_Economic_Table[[#This Row],[S- Worst-Euclidean Distance]]/(Pro_Economic_Table[[#This Row],[S+ Best-Euclidean Distance]]+Pro_Economic_Table[[#This Row],[S- Worst-Euclidean Distance]])</f>
        <v>0.30204471174594177</v>
      </c>
      <c r="AA399">
        <v>398</v>
      </c>
    </row>
    <row r="400" spans="1:27" x14ac:dyDescent="0.3">
      <c r="A400">
        <v>157</v>
      </c>
      <c r="B400" t="s">
        <v>140</v>
      </c>
      <c r="C400" t="s">
        <v>148</v>
      </c>
      <c r="D400" t="s">
        <v>151</v>
      </c>
      <c r="E400" t="s">
        <v>280</v>
      </c>
      <c r="F400" t="s">
        <v>155</v>
      </c>
      <c r="G400" t="s">
        <v>219</v>
      </c>
      <c r="H400">
        <v>441.44205324260287</v>
      </c>
      <c r="I400">
        <v>63</v>
      </c>
      <c r="J400">
        <v>1567253.3229952222</v>
      </c>
      <c r="K400">
        <v>55682.293172727266</v>
      </c>
      <c r="L400">
        <v>282105598.13914001</v>
      </c>
      <c r="M400">
        <v>6877903.3468181808</v>
      </c>
      <c r="N400">
        <v>2350879984.4928331</v>
      </c>
      <c r="O400">
        <v>117432000</v>
      </c>
      <c r="P400">
        <v>29.254896259090906</v>
      </c>
      <c r="Q400">
        <v>23430.437178778571</v>
      </c>
      <c r="R400">
        <v>282161280.43231273</v>
      </c>
      <c r="S400">
        <v>2475.189887839651</v>
      </c>
      <c r="T400">
        <v>23459.692075037663</v>
      </c>
      <c r="U400">
        <f>Pro_Economic_Table[[#This Row],[Total Energy(MJ)]]*AHP!$P$3/TOPSIS!$B$4</f>
        <v>8.4340256506521983E-3</v>
      </c>
      <c r="V400">
        <f>Pro_Economic_Table[[#This Row],[Total Cost(LKR Million)]]*AHP!$P$4/TOPSIS!$C$4</f>
        <v>3.267041337592138E-2</v>
      </c>
      <c r="W400">
        <f>Pro_Economic_Table[[#This Row],[Total Carbon (Metric T)]]*AHP!$P$5/TOPSIS!$D$4</f>
        <v>3.622037420859551E-3</v>
      </c>
      <c r="X400">
        <f>((Pro_Economic_Table[[#This Row],[Weighted Energy]]-TOPSIS!$B$5)^2+(Pro_Economic_Table[[#This Row],[Weighted Cost]]-TOPSIS!$C$5)^2+(Pro_Economic_Table[[#This Row],[Weighted Co2]]-TOPSIS!$D$5)^2)^0.5</f>
        <v>4.7708515379351318E-3</v>
      </c>
      <c r="Y400">
        <f>((Pro_Economic_Table[[#This Row],[Weighted Energy]]-TOPSIS!$B$6)^2+(Pro_Economic_Table[[#This Row],[Weighted Cost]]-TOPSIS!$C$6)^2+(Pro_Economic_Table[[#This Row],[Weighted Co2]]-TOPSIS!$D$6)^2)^0.5</f>
        <v>2.0561185755629667E-3</v>
      </c>
      <c r="Z400">
        <f>Pro_Economic_Table[[#This Row],[S- Worst-Euclidean Distance]]/(Pro_Economic_Table[[#This Row],[S+ Best-Euclidean Distance]]+Pro_Economic_Table[[#This Row],[S- Worst-Euclidean Distance]])</f>
        <v>0.3011758571342894</v>
      </c>
      <c r="AA400">
        <v>399</v>
      </c>
    </row>
    <row r="401" spans="1:27" x14ac:dyDescent="0.3">
      <c r="A401">
        <v>175</v>
      </c>
      <c r="B401" t="s">
        <v>140</v>
      </c>
      <c r="C401" t="s">
        <v>148</v>
      </c>
      <c r="D401" t="s">
        <v>280</v>
      </c>
      <c r="E401" t="s">
        <v>280</v>
      </c>
      <c r="F401" t="s">
        <v>155</v>
      </c>
      <c r="G401" t="s">
        <v>219</v>
      </c>
      <c r="H401">
        <v>441.90651558101291</v>
      </c>
      <c r="I401">
        <v>63</v>
      </c>
      <c r="J401">
        <v>1567702.9225388032</v>
      </c>
      <c r="K401">
        <v>55682.293172727266</v>
      </c>
      <c r="L401">
        <v>282186526.0569846</v>
      </c>
      <c r="M401">
        <v>6882508.4218181809</v>
      </c>
      <c r="N401">
        <v>2351554383.8082047</v>
      </c>
      <c r="O401">
        <v>117432000</v>
      </c>
      <c r="P401">
        <v>29.245686109090908</v>
      </c>
      <c r="Q401">
        <v>23437.158691955108</v>
      </c>
      <c r="R401">
        <v>282242208.35015732</v>
      </c>
      <c r="S401">
        <v>2475.868892230023</v>
      </c>
      <c r="T401">
        <v>23466.404378064199</v>
      </c>
      <c r="U401">
        <f>Pro_Economic_Table[[#This Row],[Total Energy(MJ)]]*AHP!$P$3/TOPSIS!$B$4</f>
        <v>8.4364446506436548E-3</v>
      </c>
      <c r="V401">
        <f>Pro_Economic_Table[[#This Row],[Total Cost(LKR Million)]]*AHP!$P$4/TOPSIS!$C$4</f>
        <v>3.2679375659674437E-2</v>
      </c>
      <c r="W401">
        <f>Pro_Economic_Table[[#This Row],[Total Carbon (Metric T)]]*AHP!$P$5/TOPSIS!$D$4</f>
        <v>3.6230737606659088E-3</v>
      </c>
      <c r="X401">
        <f>((Pro_Economic_Table[[#This Row],[Weighted Energy]]-TOPSIS!$B$5)^2+(Pro_Economic_Table[[#This Row],[Weighted Cost]]-TOPSIS!$C$5)^2+(Pro_Economic_Table[[#This Row],[Weighted Co2]]-TOPSIS!$D$5)^2)^0.5</f>
        <v>4.7801911460176585E-3</v>
      </c>
      <c r="Y401">
        <f>((Pro_Economic_Table[[#This Row],[Weighted Energy]]-TOPSIS!$B$6)^2+(Pro_Economic_Table[[#This Row],[Weighted Cost]]-TOPSIS!$C$6)^2+(Pro_Economic_Table[[#This Row],[Weighted Co2]]-TOPSIS!$D$6)^2)^0.5</f>
        <v>2.0467809357140494E-3</v>
      </c>
      <c r="Z401">
        <f>Pro_Economic_Table[[#This Row],[S- Worst-Euclidean Distance]]/(Pro_Economic_Table[[#This Row],[S+ Best-Euclidean Distance]]+Pro_Economic_Table[[#This Row],[S- Worst-Euclidean Distance]])</f>
        <v>0.29980801315872224</v>
      </c>
      <c r="AA401">
        <v>400</v>
      </c>
    </row>
    <row r="402" spans="1:27" x14ac:dyDescent="0.3">
      <c r="A402">
        <v>258</v>
      </c>
      <c r="B402" t="s">
        <v>141</v>
      </c>
      <c r="C402" t="s">
        <v>148</v>
      </c>
      <c r="D402" t="s">
        <v>151</v>
      </c>
      <c r="E402" t="s">
        <v>152</v>
      </c>
      <c r="F402" t="s">
        <v>155</v>
      </c>
      <c r="G402" t="s">
        <v>218</v>
      </c>
      <c r="H402">
        <v>427.25867526001252</v>
      </c>
      <c r="I402">
        <v>31</v>
      </c>
      <c r="J402">
        <v>1569711.3900404281</v>
      </c>
      <c r="K402">
        <v>41134.809536363631</v>
      </c>
      <c r="L402">
        <v>282548050.20727706</v>
      </c>
      <c r="M402">
        <v>5448413.1013636356</v>
      </c>
      <c r="N402">
        <v>2354567085.0606422</v>
      </c>
      <c r="O402">
        <v>116132200</v>
      </c>
      <c r="P402">
        <v>21.252490077272725</v>
      </c>
      <c r="Q402">
        <v>23467.185281104397</v>
      </c>
      <c r="R402">
        <v>282589185.0168134</v>
      </c>
      <c r="S402">
        <v>2476.1476981620058</v>
      </c>
      <c r="T402">
        <v>23488.437771181671</v>
      </c>
      <c r="U402">
        <f>Pro_Economic_Table[[#This Row],[Total Energy(MJ)]]*AHP!$P$3/TOPSIS!$B$4</f>
        <v>8.4468160598684481E-3</v>
      </c>
      <c r="V402">
        <f>Pro_Economic_Table[[#This Row],[Total Cost(LKR Million)]]*AHP!$P$4/TOPSIS!$C$4</f>
        <v>3.268305566220446E-2</v>
      </c>
      <c r="W402">
        <f>Pro_Economic_Table[[#This Row],[Total Carbon (Metric T)]]*AHP!$P$5/TOPSIS!$D$4</f>
        <v>3.6264755859807822E-3</v>
      </c>
      <c r="X402">
        <f>((Pro_Economic_Table[[#This Row],[Weighted Energy]]-TOPSIS!$B$5)^2+(Pro_Economic_Table[[#This Row],[Weighted Cost]]-TOPSIS!$C$5)^2+(Pro_Economic_Table[[#This Row],[Weighted Co2]]-TOPSIS!$D$5)^2)^0.5</f>
        <v>4.7866525083480535E-3</v>
      </c>
      <c r="Y402">
        <f>((Pro_Economic_Table[[#This Row],[Weighted Energy]]-TOPSIS!$B$6)^2+(Pro_Economic_Table[[#This Row],[Weighted Cost]]-TOPSIS!$C$6)^2+(Pro_Economic_Table[[#This Row],[Weighted Co2]]-TOPSIS!$D$6)^2)^0.5</f>
        <v>2.0404513353480579E-3</v>
      </c>
      <c r="Z402">
        <f>Pro_Economic_Table[[#This Row],[S- Worst-Euclidean Distance]]/(Pro_Economic_Table[[#This Row],[S+ Best-Euclidean Distance]]+Pro_Economic_Table[[#This Row],[S- Worst-Euclidean Distance]])</f>
        <v>0.29887509873343049</v>
      </c>
      <c r="AA402">
        <v>401</v>
      </c>
    </row>
    <row r="403" spans="1:27" x14ac:dyDescent="0.3">
      <c r="A403">
        <v>406</v>
      </c>
      <c r="B403" t="s">
        <v>142</v>
      </c>
      <c r="C403" t="s">
        <v>280</v>
      </c>
      <c r="D403" t="s">
        <v>151</v>
      </c>
      <c r="E403" t="s">
        <v>280</v>
      </c>
      <c r="F403" t="s">
        <v>154</v>
      </c>
      <c r="G403" t="s">
        <v>219</v>
      </c>
      <c r="H403">
        <v>468.44252354270407</v>
      </c>
      <c r="I403">
        <v>67</v>
      </c>
      <c r="J403">
        <v>1563984.7994442643</v>
      </c>
      <c r="K403">
        <v>46991.433000000005</v>
      </c>
      <c r="L403">
        <v>281517263.89996755</v>
      </c>
      <c r="M403">
        <v>6302345.4477272723</v>
      </c>
      <c r="N403">
        <v>2345977199.1663961</v>
      </c>
      <c r="O403">
        <v>124888000</v>
      </c>
      <c r="P403">
        <v>26.35677725</v>
      </c>
      <c r="Q403">
        <v>23381.572751691747</v>
      </c>
      <c r="R403">
        <v>281564255.33296758</v>
      </c>
      <c r="S403">
        <v>2477.1675446141235</v>
      </c>
      <c r="T403">
        <v>23407.929528941746</v>
      </c>
      <c r="U403">
        <f>Pro_Economic_Table[[#This Row],[Total Energy(MJ)]]*AHP!$P$3/TOPSIS!$B$4</f>
        <v>8.4161800944006614E-3</v>
      </c>
      <c r="V403">
        <f>Pro_Economic_Table[[#This Row],[Total Cost(LKR Million)]]*AHP!$P$4/TOPSIS!$C$4</f>
        <v>3.2696516772939575E-2</v>
      </c>
      <c r="W403">
        <f>Pro_Economic_Table[[#This Row],[Total Carbon (Metric T)]]*AHP!$P$5/TOPSIS!$D$4</f>
        <v>3.6140455905167364E-3</v>
      </c>
      <c r="X403">
        <f>((Pro_Economic_Table[[#This Row],[Weighted Energy]]-TOPSIS!$B$5)^2+(Pro_Economic_Table[[#This Row],[Weighted Cost]]-TOPSIS!$C$5)^2+(Pro_Economic_Table[[#This Row],[Weighted Co2]]-TOPSIS!$D$5)^2)^0.5</f>
        <v>4.7908503271663185E-3</v>
      </c>
      <c r="Y403">
        <f>((Pro_Economic_Table[[#This Row],[Weighted Energy]]-TOPSIS!$B$6)^2+(Pro_Economic_Table[[#This Row],[Weighted Cost]]-TOPSIS!$C$6)^2+(Pro_Economic_Table[[#This Row],[Weighted Co2]]-TOPSIS!$D$6)^2)^0.5</f>
        <v>2.0360848466395259E-3</v>
      </c>
      <c r="Z403">
        <f>Pro_Economic_Table[[#This Row],[S- Worst-Euclidean Distance]]/(Pro_Economic_Table[[#This Row],[S+ Best-Euclidean Distance]]+Pro_Economic_Table[[#This Row],[S- Worst-Euclidean Distance]])</f>
        <v>0.29824288568781882</v>
      </c>
      <c r="AA403">
        <v>402</v>
      </c>
    </row>
    <row r="404" spans="1:27" x14ac:dyDescent="0.3">
      <c r="A404">
        <v>276</v>
      </c>
      <c r="B404" t="s">
        <v>141</v>
      </c>
      <c r="C404" t="s">
        <v>148</v>
      </c>
      <c r="D404" t="s">
        <v>280</v>
      </c>
      <c r="E404" t="s">
        <v>152</v>
      </c>
      <c r="F404" t="s">
        <v>155</v>
      </c>
      <c r="G404" t="s">
        <v>218</v>
      </c>
      <c r="H404">
        <v>427.72313759842245</v>
      </c>
      <c r="I404">
        <v>31</v>
      </c>
      <c r="J404">
        <v>1570160.9895840092</v>
      </c>
      <c r="K404">
        <v>41134.809536363631</v>
      </c>
      <c r="L404">
        <v>282628978.12512165</v>
      </c>
      <c r="M404">
        <v>5453018.1763636358</v>
      </c>
      <c r="N404">
        <v>2355241484.3760138</v>
      </c>
      <c r="O404">
        <v>116132200</v>
      </c>
      <c r="P404">
        <v>21.243279927272724</v>
      </c>
      <c r="Q404">
        <v>23473.906794280934</v>
      </c>
      <c r="R404">
        <v>282670112.93465799</v>
      </c>
      <c r="S404">
        <v>2476.8267025523774</v>
      </c>
      <c r="T404">
        <v>23495.150074208206</v>
      </c>
      <c r="U404">
        <f>Pro_Economic_Table[[#This Row],[Total Energy(MJ)]]*AHP!$P$3/TOPSIS!$B$4</f>
        <v>8.4492350598599046E-3</v>
      </c>
      <c r="V404">
        <f>Pro_Economic_Table[[#This Row],[Total Cost(LKR Million)]]*AHP!$P$4/TOPSIS!$C$4</f>
        <v>3.2692017945957511E-2</v>
      </c>
      <c r="W404">
        <f>Pro_Economic_Table[[#This Row],[Total Carbon (Metric T)]]*AHP!$P$5/TOPSIS!$D$4</f>
        <v>3.62751192578714E-3</v>
      </c>
      <c r="X404">
        <f>((Pro_Economic_Table[[#This Row],[Weighted Energy]]-TOPSIS!$B$5)^2+(Pro_Economic_Table[[#This Row],[Weighted Cost]]-TOPSIS!$C$5)^2+(Pro_Economic_Table[[#This Row],[Weighted Co2]]-TOPSIS!$D$5)^2)^0.5</f>
        <v>4.7959923808874125E-3</v>
      </c>
      <c r="Y404">
        <f>((Pro_Economic_Table[[#This Row],[Weighted Energy]]-TOPSIS!$B$6)^2+(Pro_Economic_Table[[#This Row],[Weighted Cost]]-TOPSIS!$C$6)^2+(Pro_Economic_Table[[#This Row],[Weighted Co2]]-TOPSIS!$D$6)^2)^0.5</f>
        <v>2.0311149500604206E-3</v>
      </c>
      <c r="Z404">
        <f>Pro_Economic_Table[[#This Row],[S- Worst-Euclidean Distance]]/(Pro_Economic_Table[[#This Row],[S+ Best-Euclidean Distance]]+Pro_Economic_Table[[#This Row],[S- Worst-Euclidean Distance]])</f>
        <v>0.29750739978163393</v>
      </c>
      <c r="AA404">
        <v>403</v>
      </c>
    </row>
    <row r="405" spans="1:27" x14ac:dyDescent="0.3">
      <c r="A405">
        <v>424</v>
      </c>
      <c r="B405" t="s">
        <v>142</v>
      </c>
      <c r="C405" t="s">
        <v>280</v>
      </c>
      <c r="D405" t="s">
        <v>280</v>
      </c>
      <c r="E405" t="s">
        <v>280</v>
      </c>
      <c r="F405" t="s">
        <v>154</v>
      </c>
      <c r="G405" t="s">
        <v>219</v>
      </c>
      <c r="H405">
        <v>468.90698588111405</v>
      </c>
      <c r="I405">
        <v>67</v>
      </c>
      <c r="J405">
        <v>1564434.3989878455</v>
      </c>
      <c r="K405">
        <v>46991.433000000005</v>
      </c>
      <c r="L405">
        <v>281598191.8178122</v>
      </c>
      <c r="M405">
        <v>6306950.5227272725</v>
      </c>
      <c r="N405">
        <v>2346651598.4817681</v>
      </c>
      <c r="O405">
        <v>124888000</v>
      </c>
      <c r="P405">
        <v>26.347567099999999</v>
      </c>
      <c r="Q405">
        <v>23388.294264868287</v>
      </c>
      <c r="R405">
        <v>281645183.25081223</v>
      </c>
      <c r="S405">
        <v>2477.8465490044955</v>
      </c>
      <c r="T405">
        <v>23414.641831968289</v>
      </c>
      <c r="U405">
        <f>Pro_Economic_Table[[#This Row],[Total Energy(MJ)]]*AHP!$P$3/TOPSIS!$B$4</f>
        <v>8.4185990943921214E-3</v>
      </c>
      <c r="V405">
        <f>Pro_Economic_Table[[#This Row],[Total Cost(LKR Million)]]*AHP!$P$4/TOPSIS!$C$4</f>
        <v>3.2705479056692632E-2</v>
      </c>
      <c r="W405">
        <f>Pro_Economic_Table[[#This Row],[Total Carbon (Metric T)]]*AHP!$P$5/TOPSIS!$D$4</f>
        <v>3.6150819303230951E-3</v>
      </c>
      <c r="X405">
        <f>((Pro_Economic_Table[[#This Row],[Weighted Energy]]-TOPSIS!$B$5)^2+(Pro_Economic_Table[[#This Row],[Weighted Cost]]-TOPSIS!$C$5)^2+(Pro_Economic_Table[[#This Row],[Weighted Co2]]-TOPSIS!$D$5)^2)^0.5</f>
        <v>4.8001890424809908E-3</v>
      </c>
      <c r="Y405">
        <f>((Pro_Economic_Table[[#This Row],[Weighted Energy]]-TOPSIS!$B$6)^2+(Pro_Economic_Table[[#This Row],[Weighted Cost]]-TOPSIS!$C$6)^2+(Pro_Economic_Table[[#This Row],[Weighted Co2]]-TOPSIS!$D$6)^2)^0.5</f>
        <v>2.0267449507868091E-3</v>
      </c>
      <c r="Z405">
        <f>Pro_Economic_Table[[#This Row],[S- Worst-Euclidean Distance]]/(Pro_Economic_Table[[#This Row],[S+ Best-Euclidean Distance]]+Pro_Economic_Table[[#This Row],[S- Worst-Euclidean Distance]])</f>
        <v>0.2968748420279777</v>
      </c>
      <c r="AA405">
        <v>404</v>
      </c>
    </row>
    <row r="406" spans="1:27" x14ac:dyDescent="0.3">
      <c r="A406">
        <v>159</v>
      </c>
      <c r="B406" t="s">
        <v>140</v>
      </c>
      <c r="C406" t="s">
        <v>148</v>
      </c>
      <c r="D406" t="s">
        <v>151</v>
      </c>
      <c r="E406" t="s">
        <v>280</v>
      </c>
      <c r="F406" t="s">
        <v>155</v>
      </c>
      <c r="G406" t="s">
        <v>218</v>
      </c>
      <c r="H406">
        <v>441.44205324260287</v>
      </c>
      <c r="I406">
        <v>32</v>
      </c>
      <c r="J406">
        <v>1567253.3229952222</v>
      </c>
      <c r="K406">
        <v>55682.293172727266</v>
      </c>
      <c r="L406">
        <v>282105598.13914001</v>
      </c>
      <c r="M406">
        <v>6877903.3468181808</v>
      </c>
      <c r="N406">
        <v>2350879984.4928331</v>
      </c>
      <c r="O406">
        <v>119878400</v>
      </c>
      <c r="P406">
        <v>29.254896259090906</v>
      </c>
      <c r="Q406">
        <v>23430.437178778571</v>
      </c>
      <c r="R406">
        <v>282161280.43231273</v>
      </c>
      <c r="S406">
        <v>2477.6362878396512</v>
      </c>
      <c r="T406">
        <v>23459.692075037663</v>
      </c>
      <c r="U406">
        <f>Pro_Economic_Table[[#This Row],[Total Energy(MJ)]]*AHP!$P$3/TOPSIS!$B$4</f>
        <v>8.4340256506521983E-3</v>
      </c>
      <c r="V406">
        <f>Pro_Economic_Table[[#This Row],[Total Cost(LKR Million)]]*AHP!$P$4/TOPSIS!$C$4</f>
        <v>3.2702703787123984E-2</v>
      </c>
      <c r="W406">
        <f>Pro_Economic_Table[[#This Row],[Total Carbon (Metric T)]]*AHP!$P$5/TOPSIS!$D$4</f>
        <v>3.622037420859551E-3</v>
      </c>
      <c r="X406">
        <f>((Pro_Economic_Table[[#This Row],[Weighted Energy]]-TOPSIS!$B$5)^2+(Pro_Economic_Table[[#This Row],[Weighted Cost]]-TOPSIS!$C$5)^2+(Pro_Economic_Table[[#This Row],[Weighted Co2]]-TOPSIS!$D$5)^2)^0.5</f>
        <v>4.8019753132119486E-3</v>
      </c>
      <c r="Y406">
        <f>((Pro_Economic_Table[[#This Row],[Weighted Energy]]-TOPSIS!$B$6)^2+(Pro_Economic_Table[[#This Row],[Weighted Cost]]-TOPSIS!$C$6)^2+(Pro_Economic_Table[[#This Row],[Weighted Co2]]-TOPSIS!$D$6)^2)^0.5</f>
        <v>2.0249321412847596E-3</v>
      </c>
      <c r="Z406">
        <f>Pro_Economic_Table[[#This Row],[S- Worst-Euclidean Distance]]/(Pro_Economic_Table[[#This Row],[S+ Best-Euclidean Distance]]+Pro_Economic_Table[[#This Row],[S- Worst-Euclidean Distance]])</f>
        <v>0.29661045719185619</v>
      </c>
      <c r="AA406">
        <v>405</v>
      </c>
    </row>
    <row r="407" spans="1:27" x14ac:dyDescent="0.3">
      <c r="A407">
        <v>52</v>
      </c>
      <c r="B407" t="s">
        <v>139</v>
      </c>
      <c r="C407" t="s">
        <v>148</v>
      </c>
      <c r="D407" t="s">
        <v>151</v>
      </c>
      <c r="E407" t="s">
        <v>280</v>
      </c>
      <c r="F407" t="s">
        <v>280</v>
      </c>
      <c r="G407" t="s">
        <v>219</v>
      </c>
      <c r="H407">
        <v>443.14626790871426</v>
      </c>
      <c r="I407">
        <v>64</v>
      </c>
      <c r="J407">
        <v>1568283.134716792</v>
      </c>
      <c r="K407">
        <v>60677.346127272715</v>
      </c>
      <c r="L407">
        <v>282290964.2490226</v>
      </c>
      <c r="M407">
        <v>6476651.6240909081</v>
      </c>
      <c r="N407">
        <v>2352424702.0751882</v>
      </c>
      <c r="O407">
        <v>119296000</v>
      </c>
      <c r="P407">
        <v>29.164780849999996</v>
      </c>
      <c r="Q407">
        <v>23445.83286401604</v>
      </c>
      <c r="R407">
        <v>282351641.59514987</v>
      </c>
      <c r="S407">
        <v>2478.1973536992787</v>
      </c>
      <c r="T407">
        <v>23474.997644866038</v>
      </c>
      <c r="U407">
        <f>Pro_Economic_Table[[#This Row],[Total Energy(MJ)]]*AHP!$P$3/TOPSIS!$B$4</f>
        <v>8.4397156975920071E-3</v>
      </c>
      <c r="V407">
        <f>Pro_Economic_Table[[#This Row],[Total Cost(LKR Million)]]*AHP!$P$4/TOPSIS!$C$4</f>
        <v>3.2710109382005893E-2</v>
      </c>
      <c r="W407">
        <f>Pro_Economic_Table[[#This Row],[Total Carbon (Metric T)]]*AHP!$P$5/TOPSIS!$D$4</f>
        <v>3.6244005101315089E-3</v>
      </c>
      <c r="X407">
        <f>((Pro_Economic_Table[[#This Row],[Weighted Energy]]-TOPSIS!$B$5)^2+(Pro_Economic_Table[[#This Row],[Weighted Cost]]-TOPSIS!$C$5)^2+(Pro_Economic_Table[[#This Row],[Weighted Co2]]-TOPSIS!$D$5)^2)^0.5</f>
        <v>4.8107524820747089E-3</v>
      </c>
      <c r="Y407">
        <f>((Pro_Economic_Table[[#This Row],[Weighted Energy]]-TOPSIS!$B$6)^2+(Pro_Economic_Table[[#This Row],[Weighted Cost]]-TOPSIS!$C$6)^2+(Pro_Economic_Table[[#This Row],[Weighted Co2]]-TOPSIS!$D$6)^2)^0.5</f>
        <v>2.0161782744851212E-3</v>
      </c>
      <c r="Z407">
        <f>Pro_Economic_Table[[#This Row],[S- Worst-Euclidean Distance]]/(Pro_Economic_Table[[#This Row],[S+ Best-Euclidean Distance]]+Pro_Economic_Table[[#This Row],[S- Worst-Euclidean Distance]])</f>
        <v>0.29532718968151611</v>
      </c>
      <c r="AA407">
        <v>406</v>
      </c>
    </row>
    <row r="408" spans="1:27" x14ac:dyDescent="0.3">
      <c r="A408">
        <v>177</v>
      </c>
      <c r="B408" t="s">
        <v>140</v>
      </c>
      <c r="C408" t="s">
        <v>148</v>
      </c>
      <c r="D408" t="s">
        <v>280</v>
      </c>
      <c r="E408" t="s">
        <v>280</v>
      </c>
      <c r="F408" t="s">
        <v>155</v>
      </c>
      <c r="G408" t="s">
        <v>218</v>
      </c>
      <c r="H408">
        <v>441.90651558101291</v>
      </c>
      <c r="I408">
        <v>32</v>
      </c>
      <c r="J408">
        <v>1567702.9225388032</v>
      </c>
      <c r="K408">
        <v>55682.293172727266</v>
      </c>
      <c r="L408">
        <v>282186526.0569846</v>
      </c>
      <c r="M408">
        <v>6882508.4218181809</v>
      </c>
      <c r="N408">
        <v>2351554383.8082047</v>
      </c>
      <c r="O408">
        <v>119878400</v>
      </c>
      <c r="P408">
        <v>29.245686109090908</v>
      </c>
      <c r="Q408">
        <v>23437.158691955108</v>
      </c>
      <c r="R408">
        <v>282242208.35015732</v>
      </c>
      <c r="S408">
        <v>2478.3152922300228</v>
      </c>
      <c r="T408">
        <v>23466.404378064199</v>
      </c>
      <c r="U408">
        <f>Pro_Economic_Table[[#This Row],[Total Energy(MJ)]]*AHP!$P$3/TOPSIS!$B$4</f>
        <v>8.4364446506436548E-3</v>
      </c>
      <c r="V408">
        <f>Pro_Economic_Table[[#This Row],[Total Cost(LKR Million)]]*AHP!$P$4/TOPSIS!$C$4</f>
        <v>3.2711666070877034E-2</v>
      </c>
      <c r="W408">
        <f>Pro_Economic_Table[[#This Row],[Total Carbon (Metric T)]]*AHP!$P$5/TOPSIS!$D$4</f>
        <v>3.6230737606659088E-3</v>
      </c>
      <c r="X408">
        <f>((Pro_Economic_Table[[#This Row],[Weighted Energy]]-TOPSIS!$B$5)^2+(Pro_Economic_Table[[#This Row],[Weighted Cost]]-TOPSIS!$C$5)^2+(Pro_Economic_Table[[#This Row],[Weighted Co2]]-TOPSIS!$D$5)^2)^0.5</f>
        <v>4.8113146535848118E-3</v>
      </c>
      <c r="Y408">
        <f>((Pro_Economic_Table[[#This Row],[Weighted Energy]]-TOPSIS!$B$6)^2+(Pro_Economic_Table[[#This Row],[Weighted Cost]]-TOPSIS!$C$6)^2+(Pro_Economic_Table[[#This Row],[Weighted Co2]]-TOPSIS!$D$6)^2)^0.5</f>
        <v>2.0155936025128946E-3</v>
      </c>
      <c r="Z408">
        <f>Pro_Economic_Table[[#This Row],[S- Worst-Euclidean Distance]]/(Pro_Economic_Table[[#This Row],[S+ Best-Euclidean Distance]]+Pro_Economic_Table[[#This Row],[S- Worst-Euclidean Distance]])</f>
        <v>0.29524252075785434</v>
      </c>
      <c r="AA408">
        <v>407</v>
      </c>
    </row>
    <row r="409" spans="1:27" x14ac:dyDescent="0.3">
      <c r="A409">
        <v>54</v>
      </c>
      <c r="B409" t="s">
        <v>139</v>
      </c>
      <c r="C409" t="s">
        <v>148</v>
      </c>
      <c r="D409" t="s">
        <v>151</v>
      </c>
      <c r="E409" t="s">
        <v>280</v>
      </c>
      <c r="F409" t="s">
        <v>280</v>
      </c>
      <c r="G409" t="s">
        <v>218</v>
      </c>
      <c r="H409">
        <v>443.14626790871426</v>
      </c>
      <c r="I409">
        <v>32</v>
      </c>
      <c r="J409">
        <v>1568283.134716792</v>
      </c>
      <c r="K409">
        <v>60677.346127272715</v>
      </c>
      <c r="L409">
        <v>282290964.2490226</v>
      </c>
      <c r="M409">
        <v>6476651.6240909081</v>
      </c>
      <c r="N409">
        <v>2352424702.0751882</v>
      </c>
      <c r="O409">
        <v>119878400</v>
      </c>
      <c r="P409">
        <v>29.164780849999996</v>
      </c>
      <c r="Q409">
        <v>23445.83286401604</v>
      </c>
      <c r="R409">
        <v>282351641.59514987</v>
      </c>
      <c r="S409">
        <v>2478.7797536992789</v>
      </c>
      <c r="T409">
        <v>23474.997644866038</v>
      </c>
      <c r="U409">
        <f>Pro_Economic_Table[[#This Row],[Total Energy(MJ)]]*AHP!$P$3/TOPSIS!$B$4</f>
        <v>8.4397156975920071E-3</v>
      </c>
      <c r="V409">
        <f>Pro_Economic_Table[[#This Row],[Total Cost(LKR Million)]]*AHP!$P$4/TOPSIS!$C$4</f>
        <v>3.271779656949951E-2</v>
      </c>
      <c r="W409">
        <f>Pro_Economic_Table[[#This Row],[Total Carbon (Metric T)]]*AHP!$P$5/TOPSIS!$D$4</f>
        <v>3.6244005101315089E-3</v>
      </c>
      <c r="X409">
        <f>((Pro_Economic_Table[[#This Row],[Weighted Energy]]-TOPSIS!$B$5)^2+(Pro_Economic_Table[[#This Row],[Weighted Cost]]-TOPSIS!$C$5)^2+(Pro_Economic_Table[[#This Row],[Weighted Co2]]-TOPSIS!$D$5)^2)^0.5</f>
        <v>4.8181625159014405E-3</v>
      </c>
      <c r="Y409">
        <f>((Pro_Economic_Table[[#This Row],[Weighted Energy]]-TOPSIS!$B$6)^2+(Pro_Economic_Table[[#This Row],[Weighted Cost]]-TOPSIS!$C$6)^2+(Pro_Economic_Table[[#This Row],[Weighted Co2]]-TOPSIS!$D$6)^2)^0.5</f>
        <v>2.0087550310472725E-3</v>
      </c>
      <c r="Z409">
        <f>Pro_Economic_Table[[#This Row],[S- Worst-Euclidean Distance]]/(Pro_Economic_Table[[#This Row],[S+ Best-Euclidean Distance]]+Pro_Economic_Table[[#This Row],[S- Worst-Euclidean Distance]])</f>
        <v>0.2942404119037712</v>
      </c>
      <c r="AA409">
        <v>408</v>
      </c>
    </row>
    <row r="410" spans="1:27" x14ac:dyDescent="0.3">
      <c r="A410">
        <v>70</v>
      </c>
      <c r="B410" t="s">
        <v>139</v>
      </c>
      <c r="C410" t="s">
        <v>148</v>
      </c>
      <c r="D410" t="s">
        <v>280</v>
      </c>
      <c r="E410" t="s">
        <v>280</v>
      </c>
      <c r="F410" t="s">
        <v>280</v>
      </c>
      <c r="G410" t="s">
        <v>219</v>
      </c>
      <c r="H410">
        <v>443.6107302471242</v>
      </c>
      <c r="I410">
        <v>64</v>
      </c>
      <c r="J410">
        <v>1568732.7342603733</v>
      </c>
      <c r="K410">
        <v>60677.346127272715</v>
      </c>
      <c r="L410">
        <v>282371892.1668672</v>
      </c>
      <c r="M410">
        <v>6481256.6990909083</v>
      </c>
      <c r="N410">
        <v>2353099101.3905602</v>
      </c>
      <c r="O410">
        <v>119296000</v>
      </c>
      <c r="P410">
        <v>29.155570699999995</v>
      </c>
      <c r="Q410">
        <v>23452.554377192584</v>
      </c>
      <c r="R410">
        <v>282432569.51299447</v>
      </c>
      <c r="S410">
        <v>2478.8763580896511</v>
      </c>
      <c r="T410">
        <v>23481.709947892585</v>
      </c>
      <c r="U410">
        <f>Pro_Economic_Table[[#This Row],[Total Energy(MJ)]]*AHP!$P$3/TOPSIS!$B$4</f>
        <v>8.4421346975834637E-3</v>
      </c>
      <c r="V410">
        <f>Pro_Economic_Table[[#This Row],[Total Cost(LKR Million)]]*AHP!$P$4/TOPSIS!$C$4</f>
        <v>3.2719071665758957E-2</v>
      </c>
      <c r="W410">
        <f>Pro_Economic_Table[[#This Row],[Total Carbon (Metric T)]]*AHP!$P$5/TOPSIS!$D$4</f>
        <v>3.6254368499378685E-3</v>
      </c>
      <c r="X410">
        <f>((Pro_Economic_Table[[#This Row],[Weighted Energy]]-TOPSIS!$B$5)^2+(Pro_Economic_Table[[#This Row],[Weighted Cost]]-TOPSIS!$C$5)^2+(Pro_Economic_Table[[#This Row],[Weighted Co2]]-TOPSIS!$D$5)^2)^0.5</f>
        <v>4.8200919492630426E-3</v>
      </c>
      <c r="Y410">
        <f>((Pro_Economic_Table[[#This Row],[Weighted Energy]]-TOPSIS!$B$6)^2+(Pro_Economic_Table[[#This Row],[Weighted Cost]]-TOPSIS!$C$6)^2+(Pro_Economic_Table[[#This Row],[Weighted Co2]]-TOPSIS!$D$6)^2)^0.5</f>
        <v>2.006840152241307E-3</v>
      </c>
      <c r="Z410">
        <f>Pro_Economic_Table[[#This Row],[S- Worst-Euclidean Distance]]/(Pro_Economic_Table[[#This Row],[S+ Best-Euclidean Distance]]+Pro_Economic_Table[[#This Row],[S- Worst-Euclidean Distance]])</f>
        <v>0.29395929568408768</v>
      </c>
      <c r="AA410">
        <v>409</v>
      </c>
    </row>
    <row r="411" spans="1:27" x14ac:dyDescent="0.3">
      <c r="A411">
        <v>408</v>
      </c>
      <c r="B411" t="s">
        <v>142</v>
      </c>
      <c r="C411" t="s">
        <v>280</v>
      </c>
      <c r="D411" t="s">
        <v>151</v>
      </c>
      <c r="E411" t="s">
        <v>280</v>
      </c>
      <c r="F411" t="s">
        <v>154</v>
      </c>
      <c r="G411" t="s">
        <v>218</v>
      </c>
      <c r="H411">
        <v>468.44252354270407</v>
      </c>
      <c r="I411">
        <v>34</v>
      </c>
      <c r="J411">
        <v>1563984.7994442643</v>
      </c>
      <c r="K411">
        <v>46991.433000000005</v>
      </c>
      <c r="L411">
        <v>281517263.89996755</v>
      </c>
      <c r="M411">
        <v>6302345.4477272723</v>
      </c>
      <c r="N411">
        <v>2345977199.1663961</v>
      </c>
      <c r="O411">
        <v>127370800</v>
      </c>
      <c r="P411">
        <v>26.35677725</v>
      </c>
      <c r="Q411">
        <v>23381.572751691747</v>
      </c>
      <c r="R411">
        <v>281564255.33296758</v>
      </c>
      <c r="S411">
        <v>2479.6503446141232</v>
      </c>
      <c r="T411">
        <v>23407.929528941746</v>
      </c>
      <c r="U411">
        <f>Pro_Economic_Table[[#This Row],[Total Energy(MJ)]]*AHP!$P$3/TOPSIS!$B$4</f>
        <v>8.4161800944006614E-3</v>
      </c>
      <c r="V411">
        <f>Pro_Economic_Table[[#This Row],[Total Cost(LKR Million)]]*AHP!$P$4/TOPSIS!$C$4</f>
        <v>3.272928763336052E-2</v>
      </c>
      <c r="W411">
        <f>Pro_Economic_Table[[#This Row],[Total Carbon (Metric T)]]*AHP!$P$5/TOPSIS!$D$4</f>
        <v>3.6140455905167364E-3</v>
      </c>
      <c r="X411">
        <f>((Pro_Economic_Table[[#This Row],[Weighted Energy]]-TOPSIS!$B$5)^2+(Pro_Economic_Table[[#This Row],[Weighted Cost]]-TOPSIS!$C$5)^2+(Pro_Economic_Table[[#This Row],[Weighted Co2]]-TOPSIS!$D$5)^2)^0.5</f>
        <v>4.822483702789278E-3</v>
      </c>
      <c r="Y411">
        <f>((Pro_Economic_Table[[#This Row],[Weighted Energy]]-TOPSIS!$B$6)^2+(Pro_Economic_Table[[#This Row],[Weighted Cost]]-TOPSIS!$C$6)^2+(Pro_Economic_Table[[#This Row],[Weighted Co2]]-TOPSIS!$D$6)^2)^0.5</f>
        <v>2.0045450823261532E-3</v>
      </c>
      <c r="Z411">
        <f>Pro_Economic_Table[[#This Row],[S- Worst-Euclidean Distance]]/(Pro_Economic_Table[[#This Row],[S+ Best-Euclidean Distance]]+Pro_Economic_Table[[#This Row],[S- Worst-Euclidean Distance]])</f>
        <v>0.29361895861586884</v>
      </c>
      <c r="AA411">
        <v>410</v>
      </c>
    </row>
    <row r="412" spans="1:27" x14ac:dyDescent="0.3">
      <c r="A412">
        <v>72</v>
      </c>
      <c r="B412" t="s">
        <v>139</v>
      </c>
      <c r="C412" t="s">
        <v>148</v>
      </c>
      <c r="D412" t="s">
        <v>280</v>
      </c>
      <c r="E412" t="s">
        <v>280</v>
      </c>
      <c r="F412" t="s">
        <v>280</v>
      </c>
      <c r="G412" t="s">
        <v>218</v>
      </c>
      <c r="H412">
        <v>443.6107302471242</v>
      </c>
      <c r="I412">
        <v>32</v>
      </c>
      <c r="J412">
        <v>1568732.7342603733</v>
      </c>
      <c r="K412">
        <v>60677.346127272715</v>
      </c>
      <c r="L412">
        <v>282371892.1668672</v>
      </c>
      <c r="M412">
        <v>6481256.6990909083</v>
      </c>
      <c r="N412">
        <v>2353099101.3905602</v>
      </c>
      <c r="O412">
        <v>119878400</v>
      </c>
      <c r="P412">
        <v>29.155570699999995</v>
      </c>
      <c r="Q412">
        <v>23452.554377192584</v>
      </c>
      <c r="R412">
        <v>282432569.51299447</v>
      </c>
      <c r="S412">
        <v>2479.4587580896509</v>
      </c>
      <c r="T412">
        <v>23481.709947892585</v>
      </c>
      <c r="U412">
        <f>Pro_Economic_Table[[#This Row],[Total Energy(MJ)]]*AHP!$P$3/TOPSIS!$B$4</f>
        <v>8.4421346975834637E-3</v>
      </c>
      <c r="V412">
        <f>Pro_Economic_Table[[#This Row],[Total Cost(LKR Million)]]*AHP!$P$4/TOPSIS!$C$4</f>
        <v>3.2726758853252574E-2</v>
      </c>
      <c r="W412">
        <f>Pro_Economic_Table[[#This Row],[Total Carbon (Metric T)]]*AHP!$P$5/TOPSIS!$D$4</f>
        <v>3.6254368499378685E-3</v>
      </c>
      <c r="X412">
        <f>((Pro_Economic_Table[[#This Row],[Weighted Energy]]-TOPSIS!$B$5)^2+(Pro_Economic_Table[[#This Row],[Weighted Cost]]-TOPSIS!$C$5)^2+(Pro_Economic_Table[[#This Row],[Weighted Co2]]-TOPSIS!$D$5)^2)^0.5</f>
        <v>4.8275019186646926E-3</v>
      </c>
      <c r="Y412">
        <f>((Pro_Economic_Table[[#This Row],[Weighted Energy]]-TOPSIS!$B$6)^2+(Pro_Economic_Table[[#This Row],[Weighted Cost]]-TOPSIS!$C$6)^2+(Pro_Economic_Table[[#This Row],[Weighted Co2]]-TOPSIS!$D$6)^2)^0.5</f>
        <v>1.9994166965420189E-3</v>
      </c>
      <c r="Z412">
        <f>Pro_Economic_Table[[#This Row],[S- Worst-Euclidean Distance]]/(Pro_Economic_Table[[#This Row],[S+ Best-Euclidean Distance]]+Pro_Economic_Table[[#This Row],[S- Worst-Euclidean Distance]])</f>
        <v>0.29287249625158723</v>
      </c>
      <c r="AA412">
        <v>411</v>
      </c>
    </row>
    <row r="413" spans="1:27" x14ac:dyDescent="0.3">
      <c r="A413">
        <v>426</v>
      </c>
      <c r="B413" t="s">
        <v>142</v>
      </c>
      <c r="C413" t="s">
        <v>280</v>
      </c>
      <c r="D413" t="s">
        <v>280</v>
      </c>
      <c r="E413" t="s">
        <v>280</v>
      </c>
      <c r="F413" t="s">
        <v>154</v>
      </c>
      <c r="G413" t="s">
        <v>218</v>
      </c>
      <c r="H413">
        <v>468.90698588111405</v>
      </c>
      <c r="I413">
        <v>34</v>
      </c>
      <c r="J413">
        <v>1564434.3989878455</v>
      </c>
      <c r="K413">
        <v>46991.433000000005</v>
      </c>
      <c r="L413">
        <v>281598191.8178122</v>
      </c>
      <c r="M413">
        <v>6306950.5227272725</v>
      </c>
      <c r="N413">
        <v>2346651598.4817681</v>
      </c>
      <c r="O413">
        <v>127370800</v>
      </c>
      <c r="P413">
        <v>26.347567099999999</v>
      </c>
      <c r="Q413">
        <v>23388.294264868287</v>
      </c>
      <c r="R413">
        <v>281645183.25081223</v>
      </c>
      <c r="S413">
        <v>2480.3293490044957</v>
      </c>
      <c r="T413">
        <v>23414.641831968289</v>
      </c>
      <c r="U413">
        <f>Pro_Economic_Table[[#This Row],[Total Energy(MJ)]]*AHP!$P$3/TOPSIS!$B$4</f>
        <v>8.4185990943921214E-3</v>
      </c>
      <c r="V413">
        <f>Pro_Economic_Table[[#This Row],[Total Cost(LKR Million)]]*AHP!$P$4/TOPSIS!$C$4</f>
        <v>3.273824991711359E-2</v>
      </c>
      <c r="W413">
        <f>Pro_Economic_Table[[#This Row],[Total Carbon (Metric T)]]*AHP!$P$5/TOPSIS!$D$4</f>
        <v>3.6150819303230951E-3</v>
      </c>
      <c r="X413">
        <f>((Pro_Economic_Table[[#This Row],[Weighted Energy]]-TOPSIS!$B$5)^2+(Pro_Economic_Table[[#This Row],[Weighted Cost]]-TOPSIS!$C$5)^2+(Pro_Economic_Table[[#This Row],[Weighted Co2]]-TOPSIS!$D$5)^2)^0.5</f>
        <v>4.8318220635090777E-3</v>
      </c>
      <c r="Y413">
        <f>((Pro_Economic_Table[[#This Row],[Weighted Energy]]-TOPSIS!$B$6)^2+(Pro_Economic_Table[[#This Row],[Weighted Cost]]-TOPSIS!$C$6)^2+(Pro_Economic_Table[[#This Row],[Weighted Co2]]-TOPSIS!$D$6)^2)^0.5</f>
        <v>1.9952047472383593E-3</v>
      </c>
      <c r="Z413">
        <f>Pro_Economic_Table[[#This Row],[S- Worst-Euclidean Distance]]/(Pro_Economic_Table[[#This Row],[S+ Best-Euclidean Distance]]+Pro_Economic_Table[[#This Row],[S- Worst-Euclidean Distance]])</f>
        <v>0.29225090255942909</v>
      </c>
      <c r="AA413">
        <v>412</v>
      </c>
    </row>
    <row r="414" spans="1:27" x14ac:dyDescent="0.3">
      <c r="A414">
        <v>257</v>
      </c>
      <c r="B414" t="s">
        <v>141</v>
      </c>
      <c r="C414" t="s">
        <v>148</v>
      </c>
      <c r="D414" t="s">
        <v>151</v>
      </c>
      <c r="E414" t="s">
        <v>152</v>
      </c>
      <c r="F414" t="s">
        <v>155</v>
      </c>
      <c r="G414" t="s">
        <v>220</v>
      </c>
      <c r="H414">
        <v>427.25867526001252</v>
      </c>
      <c r="I414">
        <v>31</v>
      </c>
      <c r="J414">
        <v>1569711.3900404281</v>
      </c>
      <c r="K414">
        <v>41134.809536363631</v>
      </c>
      <c r="L414">
        <v>282548050.20727706</v>
      </c>
      <c r="M414">
        <v>5448413.1013636356</v>
      </c>
      <c r="N414">
        <v>2354567085.0606422</v>
      </c>
      <c r="O414">
        <v>120900000</v>
      </c>
      <c r="P414">
        <v>21.252490077272725</v>
      </c>
      <c r="Q414">
        <v>23467.185281104397</v>
      </c>
      <c r="R414">
        <v>282589185.0168134</v>
      </c>
      <c r="S414">
        <v>2480.9154981620059</v>
      </c>
      <c r="T414">
        <v>23488.437771181671</v>
      </c>
      <c r="U414">
        <f>Pro_Economic_Table[[#This Row],[Total Energy(MJ)]]*AHP!$P$3/TOPSIS!$B$4</f>
        <v>8.4468160598684481E-3</v>
      </c>
      <c r="V414">
        <f>Pro_Economic_Table[[#This Row],[Total Cost(LKR Million)]]*AHP!$P$4/TOPSIS!$C$4</f>
        <v>3.274598659031587E-2</v>
      </c>
      <c r="W414">
        <f>Pro_Economic_Table[[#This Row],[Total Carbon (Metric T)]]*AHP!$P$5/TOPSIS!$D$4</f>
        <v>3.6264755859807822E-3</v>
      </c>
      <c r="X414">
        <f>((Pro_Economic_Table[[#This Row],[Weighted Energy]]-TOPSIS!$B$5)^2+(Pro_Economic_Table[[#This Row],[Weighted Cost]]-TOPSIS!$C$5)^2+(Pro_Economic_Table[[#This Row],[Weighted Co2]]-TOPSIS!$D$5)^2)^0.5</f>
        <v>4.8472902903593743E-3</v>
      </c>
      <c r="Y414">
        <f>((Pro_Economic_Table[[#This Row],[Weighted Energy]]-TOPSIS!$B$6)^2+(Pro_Economic_Table[[#This Row],[Weighted Cost]]-TOPSIS!$C$6)^2+(Pro_Economic_Table[[#This Row],[Weighted Co2]]-TOPSIS!$D$6)^2)^0.5</f>
        <v>1.9796255522653355E-3</v>
      </c>
      <c r="Z414">
        <f>Pro_Economic_Table[[#This Row],[S- Worst-Euclidean Distance]]/(Pro_Economic_Table[[#This Row],[S+ Best-Euclidean Distance]]+Pro_Economic_Table[[#This Row],[S- Worst-Euclidean Distance]])</f>
        <v>0.28997362760872103</v>
      </c>
      <c r="AA414">
        <v>413</v>
      </c>
    </row>
    <row r="415" spans="1:27" x14ac:dyDescent="0.3">
      <c r="A415">
        <v>275</v>
      </c>
      <c r="B415" t="s">
        <v>141</v>
      </c>
      <c r="C415" t="s">
        <v>148</v>
      </c>
      <c r="D415" t="s">
        <v>280</v>
      </c>
      <c r="E415" t="s">
        <v>152</v>
      </c>
      <c r="F415" t="s">
        <v>155</v>
      </c>
      <c r="G415" t="s">
        <v>220</v>
      </c>
      <c r="H415">
        <v>427.72313759842245</v>
      </c>
      <c r="I415">
        <v>31</v>
      </c>
      <c r="J415">
        <v>1570160.9895840092</v>
      </c>
      <c r="K415">
        <v>41134.809536363631</v>
      </c>
      <c r="L415">
        <v>282628978.12512165</v>
      </c>
      <c r="M415">
        <v>5453018.1763636358</v>
      </c>
      <c r="N415">
        <v>2355241484.3760138</v>
      </c>
      <c r="O415">
        <v>120900000</v>
      </c>
      <c r="P415">
        <v>21.243279927272724</v>
      </c>
      <c r="Q415">
        <v>23473.906794280934</v>
      </c>
      <c r="R415">
        <v>282670112.93465799</v>
      </c>
      <c r="S415">
        <v>2481.5945025523774</v>
      </c>
      <c r="T415">
        <v>23495.150074208206</v>
      </c>
      <c r="U415">
        <f>Pro_Economic_Table[[#This Row],[Total Energy(MJ)]]*AHP!$P$3/TOPSIS!$B$4</f>
        <v>8.4492350598599046E-3</v>
      </c>
      <c r="V415">
        <f>Pro_Economic_Table[[#This Row],[Total Cost(LKR Million)]]*AHP!$P$4/TOPSIS!$C$4</f>
        <v>3.275494887406892E-2</v>
      </c>
      <c r="W415">
        <f>Pro_Economic_Table[[#This Row],[Total Carbon (Metric T)]]*AHP!$P$5/TOPSIS!$D$4</f>
        <v>3.62751192578714E-3</v>
      </c>
      <c r="X415">
        <f>((Pro_Economic_Table[[#This Row],[Weighted Energy]]-TOPSIS!$B$5)^2+(Pro_Economic_Table[[#This Row],[Weighted Cost]]-TOPSIS!$C$5)^2+(Pro_Economic_Table[[#This Row],[Weighted Co2]]-TOPSIS!$D$5)^2)^0.5</f>
        <v>4.8566296801935407E-3</v>
      </c>
      <c r="Y415">
        <f>((Pro_Economic_Table[[#This Row],[Weighted Energy]]-TOPSIS!$B$6)^2+(Pro_Economic_Table[[#This Row],[Weighted Cost]]-TOPSIS!$C$6)^2+(Pro_Economic_Table[[#This Row],[Weighted Co2]]-TOPSIS!$D$6)^2)^0.5</f>
        <v>1.9702871936056075E-3</v>
      </c>
      <c r="Z415">
        <f>Pro_Economic_Table[[#This Row],[S- Worst-Euclidean Distance]]/(Pro_Economic_Table[[#This Row],[S+ Best-Euclidean Distance]]+Pro_Economic_Table[[#This Row],[S- Worst-Euclidean Distance]])</f>
        <v>0.28860571031226745</v>
      </c>
      <c r="AA415">
        <v>414</v>
      </c>
    </row>
    <row r="416" spans="1:27" x14ac:dyDescent="0.3">
      <c r="A416">
        <v>158</v>
      </c>
      <c r="B416" t="s">
        <v>140</v>
      </c>
      <c r="C416" t="s">
        <v>148</v>
      </c>
      <c r="D416" t="s">
        <v>151</v>
      </c>
      <c r="E416" t="s">
        <v>280</v>
      </c>
      <c r="F416" t="s">
        <v>155</v>
      </c>
      <c r="G416" t="s">
        <v>220</v>
      </c>
      <c r="H416">
        <v>441.44205324260287</v>
      </c>
      <c r="I416">
        <v>32</v>
      </c>
      <c r="J416">
        <v>1567253.3229952222</v>
      </c>
      <c r="K416">
        <v>55682.293172727266</v>
      </c>
      <c r="L416">
        <v>282105598.13914001</v>
      </c>
      <c r="M416">
        <v>6877903.3468181808</v>
      </c>
      <c r="N416">
        <v>2350879984.4928331</v>
      </c>
      <c r="O416">
        <v>124800000</v>
      </c>
      <c r="P416">
        <v>29.254896259090906</v>
      </c>
      <c r="Q416">
        <v>23430.437178778571</v>
      </c>
      <c r="R416">
        <v>282161280.43231273</v>
      </c>
      <c r="S416">
        <v>2482.5578878396509</v>
      </c>
      <c r="T416">
        <v>23459.692075037663</v>
      </c>
      <c r="U416">
        <f>Pro_Economic_Table[[#This Row],[Total Energy(MJ)]]*AHP!$P$3/TOPSIS!$B$4</f>
        <v>8.4340256506521983E-3</v>
      </c>
      <c r="V416">
        <f>Pro_Economic_Table[[#This Row],[Total Cost(LKR Million)]]*AHP!$P$4/TOPSIS!$C$4</f>
        <v>3.2767664745174459E-2</v>
      </c>
      <c r="W416">
        <f>Pro_Economic_Table[[#This Row],[Total Carbon (Metric T)]]*AHP!$P$5/TOPSIS!$D$4</f>
        <v>3.622037420859551E-3</v>
      </c>
      <c r="X416">
        <f>((Pro_Economic_Table[[#This Row],[Weighted Energy]]-TOPSIS!$B$5)^2+(Pro_Economic_Table[[#This Row],[Weighted Cost]]-TOPSIS!$C$5)^2+(Pro_Economic_Table[[#This Row],[Weighted Co2]]-TOPSIS!$D$5)^2)^0.5</f>
        <v>4.8646353380983852E-3</v>
      </c>
      <c r="Y416">
        <f>((Pro_Economic_Table[[#This Row],[Weighted Energy]]-TOPSIS!$B$6)^2+(Pro_Economic_Table[[#This Row],[Weighted Cost]]-TOPSIS!$C$6)^2+(Pro_Economic_Table[[#This Row],[Weighted Co2]]-TOPSIS!$D$6)^2)^0.5</f>
        <v>1.9623003249630406E-3</v>
      </c>
      <c r="Z416">
        <f>Pro_Economic_Table[[#This Row],[S- Worst-Euclidean Distance]]/(Pro_Economic_Table[[#This Row],[S+ Best-Euclidean Distance]]+Pro_Economic_Table[[#This Row],[S- Worst-Euclidean Distance]])</f>
        <v>0.28743501064181398</v>
      </c>
      <c r="AA416">
        <v>415</v>
      </c>
    </row>
    <row r="417" spans="1:27" x14ac:dyDescent="0.3">
      <c r="A417">
        <v>176</v>
      </c>
      <c r="B417" t="s">
        <v>140</v>
      </c>
      <c r="C417" t="s">
        <v>148</v>
      </c>
      <c r="D417" t="s">
        <v>280</v>
      </c>
      <c r="E417" t="s">
        <v>280</v>
      </c>
      <c r="F417" t="s">
        <v>155</v>
      </c>
      <c r="G417" t="s">
        <v>220</v>
      </c>
      <c r="H417">
        <v>441.90651558101291</v>
      </c>
      <c r="I417">
        <v>32</v>
      </c>
      <c r="J417">
        <v>1567702.9225388032</v>
      </c>
      <c r="K417">
        <v>55682.293172727266</v>
      </c>
      <c r="L417">
        <v>282186526.0569846</v>
      </c>
      <c r="M417">
        <v>6882508.4218181809</v>
      </c>
      <c r="N417">
        <v>2351554383.8082047</v>
      </c>
      <c r="O417">
        <v>124800000</v>
      </c>
      <c r="P417">
        <v>29.245686109090908</v>
      </c>
      <c r="Q417">
        <v>23437.158691955108</v>
      </c>
      <c r="R417">
        <v>282242208.35015732</v>
      </c>
      <c r="S417">
        <v>2483.2368922300229</v>
      </c>
      <c r="T417">
        <v>23466.404378064199</v>
      </c>
      <c r="U417">
        <f>Pro_Economic_Table[[#This Row],[Total Energy(MJ)]]*AHP!$P$3/TOPSIS!$B$4</f>
        <v>8.4364446506436548E-3</v>
      </c>
      <c r="V417">
        <f>Pro_Economic_Table[[#This Row],[Total Cost(LKR Million)]]*AHP!$P$4/TOPSIS!$C$4</f>
        <v>3.2776627028927516E-2</v>
      </c>
      <c r="W417">
        <f>Pro_Economic_Table[[#This Row],[Total Carbon (Metric T)]]*AHP!$P$5/TOPSIS!$D$4</f>
        <v>3.6230737606659088E-3</v>
      </c>
      <c r="X417">
        <f>((Pro_Economic_Table[[#This Row],[Weighted Energy]]-TOPSIS!$B$5)^2+(Pro_Economic_Table[[#This Row],[Weighted Cost]]-TOPSIS!$C$5)^2+(Pro_Economic_Table[[#This Row],[Weighted Co2]]-TOPSIS!$D$5)^2)^0.5</f>
        <v>4.8739740619802687E-3</v>
      </c>
      <c r="Y417">
        <f>((Pro_Economic_Table[[#This Row],[Weighted Energy]]-TOPSIS!$B$6)^2+(Pro_Economic_Table[[#This Row],[Weighted Cost]]-TOPSIS!$C$6)^2+(Pro_Economic_Table[[#This Row],[Weighted Co2]]-TOPSIS!$D$6)^2)^0.5</f>
        <v>1.9529604082291817E-3</v>
      </c>
      <c r="Z417">
        <f>Pro_Economic_Table[[#This Row],[S- Worst-Euclidean Distance]]/(Pro_Economic_Table[[#This Row],[S+ Best-Euclidean Distance]]+Pro_Economic_Table[[#This Row],[S- Worst-Euclidean Distance]])</f>
        <v>0.28606696266842369</v>
      </c>
      <c r="AA417">
        <v>416</v>
      </c>
    </row>
    <row r="418" spans="1:27" x14ac:dyDescent="0.3">
      <c r="A418">
        <v>53</v>
      </c>
      <c r="B418" t="s">
        <v>139</v>
      </c>
      <c r="C418" t="s">
        <v>148</v>
      </c>
      <c r="D418" t="s">
        <v>151</v>
      </c>
      <c r="E418" t="s">
        <v>280</v>
      </c>
      <c r="F418" t="s">
        <v>280</v>
      </c>
      <c r="G418" t="s">
        <v>220</v>
      </c>
      <c r="H418">
        <v>443.14626790871426</v>
      </c>
      <c r="I418">
        <v>32</v>
      </c>
      <c r="J418">
        <v>1568283.134716792</v>
      </c>
      <c r="K418">
        <v>60677.346127272715</v>
      </c>
      <c r="L418">
        <v>282290964.2490226</v>
      </c>
      <c r="M418">
        <v>6476651.6240909081</v>
      </c>
      <c r="N418">
        <v>2352424702.0751882</v>
      </c>
      <c r="O418">
        <v>124800000</v>
      </c>
      <c r="P418">
        <v>29.164780849999996</v>
      </c>
      <c r="Q418">
        <v>23445.83286401604</v>
      </c>
      <c r="R418">
        <v>282351641.59514987</v>
      </c>
      <c r="S418">
        <v>2483.701353699279</v>
      </c>
      <c r="T418">
        <v>23474.997644866038</v>
      </c>
      <c r="U418">
        <f>Pro_Economic_Table[[#This Row],[Total Energy(MJ)]]*AHP!$P$3/TOPSIS!$B$4</f>
        <v>8.4397156975920071E-3</v>
      </c>
      <c r="V418">
        <f>Pro_Economic_Table[[#This Row],[Total Cost(LKR Million)]]*AHP!$P$4/TOPSIS!$C$4</f>
        <v>3.2782757527549999E-2</v>
      </c>
      <c r="W418">
        <f>Pro_Economic_Table[[#This Row],[Total Carbon (Metric T)]]*AHP!$P$5/TOPSIS!$D$4</f>
        <v>3.6244005101315089E-3</v>
      </c>
      <c r="X418">
        <f>((Pro_Economic_Table[[#This Row],[Weighted Energy]]-TOPSIS!$B$5)^2+(Pro_Economic_Table[[#This Row],[Weighted Cost]]-TOPSIS!$C$5)^2+(Pro_Economic_Table[[#This Row],[Weighted Co2]]-TOPSIS!$D$5)^2)^0.5</f>
        <v>4.8808156056976745E-3</v>
      </c>
      <c r="Y418">
        <f>((Pro_Economic_Table[[#This Row],[Weighted Energy]]-TOPSIS!$B$6)^2+(Pro_Economic_Table[[#This Row],[Weighted Cost]]-TOPSIS!$C$6)^2+(Pro_Economic_Table[[#This Row],[Weighted Co2]]-TOPSIS!$D$6)^2)^0.5</f>
        <v>1.9461063810863914E-3</v>
      </c>
      <c r="Z418">
        <f>Pro_Economic_Table[[#This Row],[S- Worst-Euclidean Distance]]/(Pro_Economic_Table[[#This Row],[S+ Best-Euclidean Distance]]+Pro_Economic_Table[[#This Row],[S- Worst-Euclidean Distance]])</f>
        <v>0.28506351542521974</v>
      </c>
      <c r="AA418">
        <v>417</v>
      </c>
    </row>
    <row r="419" spans="1:27" x14ac:dyDescent="0.3">
      <c r="A419">
        <v>407</v>
      </c>
      <c r="B419" t="s">
        <v>142</v>
      </c>
      <c r="C419" t="s">
        <v>280</v>
      </c>
      <c r="D419" t="s">
        <v>151</v>
      </c>
      <c r="E419" t="s">
        <v>280</v>
      </c>
      <c r="F419" t="s">
        <v>154</v>
      </c>
      <c r="G419" t="s">
        <v>220</v>
      </c>
      <c r="H419">
        <v>468.44252354270407</v>
      </c>
      <c r="I419">
        <v>34</v>
      </c>
      <c r="J419">
        <v>1563984.7994442643</v>
      </c>
      <c r="K419">
        <v>46991.433000000005</v>
      </c>
      <c r="L419">
        <v>281517263.89996755</v>
      </c>
      <c r="M419">
        <v>6302345.4477272723</v>
      </c>
      <c r="N419">
        <v>2345977199.1663961</v>
      </c>
      <c r="O419">
        <v>132600000</v>
      </c>
      <c r="P419">
        <v>26.35677725</v>
      </c>
      <c r="Q419">
        <v>23381.572751691747</v>
      </c>
      <c r="R419">
        <v>281564255.33296758</v>
      </c>
      <c r="S419">
        <v>2484.8795446141235</v>
      </c>
      <c r="T419">
        <v>23407.929528941746</v>
      </c>
      <c r="U419">
        <f>Pro_Economic_Table[[#This Row],[Total Energy(MJ)]]*AHP!$P$3/TOPSIS!$B$4</f>
        <v>8.4161800944006614E-3</v>
      </c>
      <c r="V419">
        <f>Pro_Economic_Table[[#This Row],[Total Cost(LKR Million)]]*AHP!$P$4/TOPSIS!$C$4</f>
        <v>3.2798308651289167E-2</v>
      </c>
      <c r="W419">
        <f>Pro_Economic_Table[[#This Row],[Total Carbon (Metric T)]]*AHP!$P$5/TOPSIS!$D$4</f>
        <v>3.6140455905167364E-3</v>
      </c>
      <c r="X419">
        <f>((Pro_Economic_Table[[#This Row],[Weighted Energy]]-TOPSIS!$B$5)^2+(Pro_Economic_Table[[#This Row],[Weighted Cost]]-TOPSIS!$C$5)^2+(Pro_Economic_Table[[#This Row],[Weighted Co2]]-TOPSIS!$D$5)^2)^0.5</f>
        <v>4.889157997484502E-3</v>
      </c>
      <c r="Y419">
        <f>((Pro_Economic_Table[[#This Row],[Weighted Energy]]-TOPSIS!$B$6)^2+(Pro_Economic_Table[[#This Row],[Weighted Cost]]-TOPSIS!$C$6)^2+(Pro_Economic_Table[[#This Row],[Weighted Co2]]-TOPSIS!$D$6)^2)^0.5</f>
        <v>1.9382505817424108E-3</v>
      </c>
      <c r="Z419">
        <f>Pro_Economic_Table[[#This Row],[S- Worst-Euclidean Distance]]/(Pro_Economic_Table[[#This Row],[S+ Best-Euclidean Distance]]+Pro_Economic_Table[[#This Row],[S- Worst-Euclidean Distance]])</f>
        <v>0.28389257201330176</v>
      </c>
      <c r="AA419">
        <v>418</v>
      </c>
    </row>
    <row r="420" spans="1:27" x14ac:dyDescent="0.3">
      <c r="A420">
        <v>71</v>
      </c>
      <c r="B420" t="s">
        <v>139</v>
      </c>
      <c r="C420" t="s">
        <v>148</v>
      </c>
      <c r="D420" t="s">
        <v>280</v>
      </c>
      <c r="E420" t="s">
        <v>280</v>
      </c>
      <c r="F420" t="s">
        <v>280</v>
      </c>
      <c r="G420" t="s">
        <v>220</v>
      </c>
      <c r="H420">
        <v>443.6107302471242</v>
      </c>
      <c r="I420">
        <v>32</v>
      </c>
      <c r="J420">
        <v>1568732.7342603733</v>
      </c>
      <c r="K420">
        <v>60677.346127272715</v>
      </c>
      <c r="L420">
        <v>282371892.1668672</v>
      </c>
      <c r="M420">
        <v>6481256.6990909083</v>
      </c>
      <c r="N420">
        <v>2353099101.3905602</v>
      </c>
      <c r="O420">
        <v>124800000</v>
      </c>
      <c r="P420">
        <v>29.155570699999995</v>
      </c>
      <c r="Q420">
        <v>23452.554377192584</v>
      </c>
      <c r="R420">
        <v>282432569.51299447</v>
      </c>
      <c r="S420">
        <v>2484.3803580896511</v>
      </c>
      <c r="T420">
        <v>23481.709947892585</v>
      </c>
      <c r="U420">
        <f>Pro_Economic_Table[[#This Row],[Total Energy(MJ)]]*AHP!$P$3/TOPSIS!$B$4</f>
        <v>8.4421346975834637E-3</v>
      </c>
      <c r="V420">
        <f>Pro_Economic_Table[[#This Row],[Total Cost(LKR Million)]]*AHP!$P$4/TOPSIS!$C$4</f>
        <v>3.2791719811303056E-2</v>
      </c>
      <c r="W420">
        <f>Pro_Economic_Table[[#This Row],[Total Carbon (Metric T)]]*AHP!$P$5/TOPSIS!$D$4</f>
        <v>3.6254368499378685E-3</v>
      </c>
      <c r="X420">
        <f>((Pro_Economic_Table[[#This Row],[Weighted Energy]]-TOPSIS!$B$5)^2+(Pro_Economic_Table[[#This Row],[Weighted Cost]]-TOPSIS!$C$5)^2+(Pro_Economic_Table[[#This Row],[Weighted Co2]]-TOPSIS!$D$5)^2)^0.5</f>
        <v>4.8901544064552105E-3</v>
      </c>
      <c r="Y420">
        <f>((Pro_Economic_Table[[#This Row],[Weighted Energy]]-TOPSIS!$B$6)^2+(Pro_Economic_Table[[#This Row],[Weighted Cost]]-TOPSIS!$C$6)^2+(Pro_Economic_Table[[#This Row],[Weighted Co2]]-TOPSIS!$D$6)^2)^0.5</f>
        <v>1.9367665825380991E-3</v>
      </c>
      <c r="Z420">
        <f>Pro_Economic_Table[[#This Row],[S- Worst-Euclidean Distance]]/(Pro_Economic_Table[[#This Row],[S+ Best-Euclidean Distance]]+Pro_Economic_Table[[#This Row],[S- Worst-Euclidean Distance]])</f>
        <v>0.28369547350271773</v>
      </c>
      <c r="AA420">
        <v>419</v>
      </c>
    </row>
    <row r="421" spans="1:27" x14ac:dyDescent="0.3">
      <c r="A421">
        <v>425</v>
      </c>
      <c r="B421" t="s">
        <v>142</v>
      </c>
      <c r="C421" t="s">
        <v>280</v>
      </c>
      <c r="D421" t="s">
        <v>280</v>
      </c>
      <c r="E421" t="s">
        <v>280</v>
      </c>
      <c r="F421" t="s">
        <v>154</v>
      </c>
      <c r="G421" t="s">
        <v>220</v>
      </c>
      <c r="H421">
        <v>468.90698588111405</v>
      </c>
      <c r="I421">
        <v>34</v>
      </c>
      <c r="J421">
        <v>1564434.3989878455</v>
      </c>
      <c r="K421">
        <v>46991.433000000005</v>
      </c>
      <c r="L421">
        <v>281598191.8178122</v>
      </c>
      <c r="M421">
        <v>6306950.5227272725</v>
      </c>
      <c r="N421">
        <v>2346651598.4817681</v>
      </c>
      <c r="O421">
        <v>132600000</v>
      </c>
      <c r="P421">
        <v>26.347567099999999</v>
      </c>
      <c r="Q421">
        <v>23388.294264868287</v>
      </c>
      <c r="R421">
        <v>281645183.25081223</v>
      </c>
      <c r="S421">
        <v>2485.5585490044955</v>
      </c>
      <c r="T421">
        <v>23414.641831968289</v>
      </c>
      <c r="U421">
        <f>Pro_Economic_Table[[#This Row],[Total Energy(MJ)]]*AHP!$P$3/TOPSIS!$B$4</f>
        <v>8.4185990943921214E-3</v>
      </c>
      <c r="V421">
        <f>Pro_Economic_Table[[#This Row],[Total Cost(LKR Million)]]*AHP!$P$4/TOPSIS!$C$4</f>
        <v>3.2807270935042224E-2</v>
      </c>
      <c r="W421">
        <f>Pro_Economic_Table[[#This Row],[Total Carbon (Metric T)]]*AHP!$P$5/TOPSIS!$D$4</f>
        <v>3.6150819303230951E-3</v>
      </c>
      <c r="X421">
        <f>((Pro_Economic_Table[[#This Row],[Weighted Energy]]-TOPSIS!$B$5)^2+(Pro_Economic_Table[[#This Row],[Weighted Cost]]-TOPSIS!$C$5)^2+(Pro_Economic_Table[[#This Row],[Weighted Co2]]-TOPSIS!$D$5)^2)^0.5</f>
        <v>4.8984955329168843E-3</v>
      </c>
      <c r="Y421">
        <f>((Pro_Economic_Table[[#This Row],[Weighted Energy]]-TOPSIS!$B$6)^2+(Pro_Economic_Table[[#This Row],[Weighted Cost]]-TOPSIS!$C$6)^2+(Pro_Economic_Table[[#This Row],[Weighted Co2]]-TOPSIS!$D$6)^2)^0.5</f>
        <v>1.9289099216512344E-3</v>
      </c>
      <c r="Z421">
        <f>Pro_Economic_Table[[#This Row],[S- Worst-Euclidean Distance]]/(Pro_Economic_Table[[#This Row],[S+ Best-Euclidean Distance]]+Pro_Economic_Table[[#This Row],[S- Worst-Euclidean Distance]])</f>
        <v>0.28252458924357987</v>
      </c>
      <c r="AA421">
        <v>420</v>
      </c>
    </row>
    <row r="422" spans="1:27" x14ac:dyDescent="0.3">
      <c r="A422">
        <v>412</v>
      </c>
      <c r="B422" t="s">
        <v>142</v>
      </c>
      <c r="C422" t="s">
        <v>280</v>
      </c>
      <c r="D422" t="s">
        <v>151</v>
      </c>
      <c r="E422" t="s">
        <v>280</v>
      </c>
      <c r="F422" t="s">
        <v>280</v>
      </c>
      <c r="G422" t="s">
        <v>219</v>
      </c>
      <c r="H422">
        <v>471.04061273837311</v>
      </c>
      <c r="I422">
        <v>67</v>
      </c>
      <c r="J422">
        <v>1571815.1392818727</v>
      </c>
      <c r="K422">
        <v>49174.845727272725</v>
      </c>
      <c r="L422">
        <v>282926725.07073706</v>
      </c>
      <c r="M422">
        <v>6291428.3840909088</v>
      </c>
      <c r="N422">
        <v>2357722708.9228086</v>
      </c>
      <c r="O422">
        <v>124888000</v>
      </c>
      <c r="P422">
        <v>26.35677725</v>
      </c>
      <c r="Q422">
        <v>23498.636332263992</v>
      </c>
      <c r="R422">
        <v>282975899.91646433</v>
      </c>
      <c r="S422">
        <v>2488.9021373068995</v>
      </c>
      <c r="T422">
        <v>23524.993109513991</v>
      </c>
      <c r="U422">
        <f>Pro_Economic_Table[[#This Row],[Total Energy(MJ)]]*AHP!$P$3/TOPSIS!$B$4</f>
        <v>8.4583752765623466E-3</v>
      </c>
      <c r="V422">
        <f>Pro_Economic_Table[[#This Row],[Total Cost(LKR Million)]]*AHP!$P$4/TOPSIS!$C$4</f>
        <v>3.2851403473129544E-2</v>
      </c>
      <c r="W422">
        <f>Pro_Economic_Table[[#This Row],[Total Carbon (Metric T)]]*AHP!$P$5/TOPSIS!$D$4</f>
        <v>3.6321195135714914E-3</v>
      </c>
      <c r="X422">
        <f>((Pro_Economic_Table[[#This Row],[Weighted Energy]]-TOPSIS!$B$5)^2+(Pro_Economic_Table[[#This Row],[Weighted Cost]]-TOPSIS!$C$5)^2+(Pro_Economic_Table[[#This Row],[Weighted Co2]]-TOPSIS!$D$5)^2)^0.5</f>
        <v>4.9523546822035063E-3</v>
      </c>
      <c r="Y422">
        <f>((Pro_Economic_Table[[#This Row],[Weighted Energy]]-TOPSIS!$B$6)^2+(Pro_Economic_Table[[#This Row],[Weighted Cost]]-TOPSIS!$C$6)^2+(Pro_Economic_Table[[#This Row],[Weighted Co2]]-TOPSIS!$D$6)^2)^0.5</f>
        <v>1.8745598787652112E-3</v>
      </c>
      <c r="Z422">
        <f>Pro_Economic_Table[[#This Row],[S- Worst-Euclidean Distance]]/(Pro_Economic_Table[[#This Row],[S+ Best-Euclidean Distance]]+Pro_Economic_Table[[#This Row],[S- Worst-Euclidean Distance]])</f>
        <v>0.27458376137919865</v>
      </c>
      <c r="AA422">
        <v>421</v>
      </c>
    </row>
    <row r="423" spans="1:27" x14ac:dyDescent="0.3">
      <c r="A423">
        <v>414</v>
      </c>
      <c r="B423" t="s">
        <v>142</v>
      </c>
      <c r="C423" t="s">
        <v>280</v>
      </c>
      <c r="D423" t="s">
        <v>151</v>
      </c>
      <c r="E423" t="s">
        <v>280</v>
      </c>
      <c r="F423" t="s">
        <v>280</v>
      </c>
      <c r="G423" t="s">
        <v>218</v>
      </c>
      <c r="H423">
        <v>471.04061273837311</v>
      </c>
      <c r="I423">
        <v>34</v>
      </c>
      <c r="J423">
        <v>1571815.1392818727</v>
      </c>
      <c r="K423">
        <v>49174.845727272725</v>
      </c>
      <c r="L423">
        <v>282926725.07073706</v>
      </c>
      <c r="M423">
        <v>6291428.3840909088</v>
      </c>
      <c r="N423">
        <v>2357722708.9228086</v>
      </c>
      <c r="O423">
        <v>127370800</v>
      </c>
      <c r="P423">
        <v>26.35677725</v>
      </c>
      <c r="Q423">
        <v>23498.636332263992</v>
      </c>
      <c r="R423">
        <v>282975899.91646433</v>
      </c>
      <c r="S423">
        <v>2491.3849373068997</v>
      </c>
      <c r="T423">
        <v>23524.993109513991</v>
      </c>
      <c r="U423">
        <f>Pro_Economic_Table[[#This Row],[Total Energy(MJ)]]*AHP!$P$3/TOPSIS!$B$4</f>
        <v>8.4583752765623466E-3</v>
      </c>
      <c r="V423">
        <f>Pro_Economic_Table[[#This Row],[Total Cost(LKR Million)]]*AHP!$P$4/TOPSIS!$C$4</f>
        <v>3.2884174333550495E-2</v>
      </c>
      <c r="W423">
        <f>Pro_Economic_Table[[#This Row],[Total Carbon (Metric T)]]*AHP!$P$5/TOPSIS!$D$4</f>
        <v>3.6321195135714914E-3</v>
      </c>
      <c r="X423">
        <f>((Pro_Economic_Table[[#This Row],[Weighted Energy]]-TOPSIS!$B$5)^2+(Pro_Economic_Table[[#This Row],[Weighted Cost]]-TOPSIS!$C$5)^2+(Pro_Economic_Table[[#This Row],[Weighted Co2]]-TOPSIS!$D$5)^2)^0.5</f>
        <v>4.9839814050182413E-3</v>
      </c>
      <c r="Y423">
        <f>((Pro_Economic_Table[[#This Row],[Weighted Energy]]-TOPSIS!$B$6)^2+(Pro_Economic_Table[[#This Row],[Weighted Cost]]-TOPSIS!$C$6)^2+(Pro_Economic_Table[[#This Row],[Weighted Co2]]-TOPSIS!$D$6)^2)^0.5</f>
        <v>1.8430099740112788E-3</v>
      </c>
      <c r="Z423">
        <f>Pro_Economic_Table[[#This Row],[S- Worst-Euclidean Distance]]/(Pro_Economic_Table[[#This Row],[S+ Best-Euclidean Distance]]+Pro_Economic_Table[[#This Row],[S- Worst-Euclidean Distance]])</f>
        <v>0.26995932346896689</v>
      </c>
      <c r="AA423">
        <v>422</v>
      </c>
    </row>
    <row r="424" spans="1:27" x14ac:dyDescent="0.3">
      <c r="A424">
        <v>430</v>
      </c>
      <c r="B424" t="s">
        <v>142</v>
      </c>
      <c r="C424" t="s">
        <v>280</v>
      </c>
      <c r="D424" t="s">
        <v>280</v>
      </c>
      <c r="E424" t="s">
        <v>280</v>
      </c>
      <c r="F424" t="s">
        <v>280</v>
      </c>
      <c r="G424" t="s">
        <v>219</v>
      </c>
      <c r="H424">
        <v>471.5050750767831</v>
      </c>
      <c r="I424">
        <v>68</v>
      </c>
      <c r="J424">
        <v>1572264.7388254532</v>
      </c>
      <c r="K424">
        <v>49174.845727272725</v>
      </c>
      <c r="L424">
        <v>283007652.9885816</v>
      </c>
      <c r="M424">
        <v>6296033.459090909</v>
      </c>
      <c r="N424">
        <v>2358397108.2381797</v>
      </c>
      <c r="O424">
        <v>126752000</v>
      </c>
      <c r="P424">
        <v>26.347567099999999</v>
      </c>
      <c r="Q424">
        <v>23505.357845440525</v>
      </c>
      <c r="R424">
        <v>283056827.83430886</v>
      </c>
      <c r="S424">
        <v>2491.4451416972702</v>
      </c>
      <c r="T424">
        <v>23531.705412540527</v>
      </c>
      <c r="U424">
        <f>Pro_Economic_Table[[#This Row],[Total Energy(MJ)]]*AHP!$P$3/TOPSIS!$B$4</f>
        <v>8.4607942765538031E-3</v>
      </c>
      <c r="V424">
        <f>Pro_Economic_Table[[#This Row],[Total Cost(LKR Million)]]*AHP!$P$4/TOPSIS!$C$4</f>
        <v>3.288496898059156E-2</v>
      </c>
      <c r="W424">
        <f>Pro_Economic_Table[[#This Row],[Total Carbon (Metric T)]]*AHP!$P$5/TOPSIS!$D$4</f>
        <v>3.6331558533778492E-3</v>
      </c>
      <c r="X424">
        <f>((Pro_Economic_Table[[#This Row],[Weighted Energy]]-TOPSIS!$B$5)^2+(Pro_Economic_Table[[#This Row],[Weighted Cost]]-TOPSIS!$C$5)^2+(Pro_Economic_Table[[#This Row],[Weighted Co2]]-TOPSIS!$D$5)^2)^0.5</f>
        <v>4.9854361507509276E-3</v>
      </c>
      <c r="Y424">
        <f>((Pro_Economic_Table[[#This Row],[Weighted Energy]]-TOPSIS!$B$6)^2+(Pro_Economic_Table[[#This Row],[Weighted Cost]]-TOPSIS!$C$6)^2+(Pro_Economic_Table[[#This Row],[Weighted Co2]]-TOPSIS!$D$6)^2)^0.5</f>
        <v>1.8415291945770081E-3</v>
      </c>
      <c r="Z424">
        <f>Pro_Economic_Table[[#This Row],[S- Worst-Euclidean Distance]]/(Pro_Economic_Table[[#This Row],[S+ Best-Euclidean Distance]]+Pro_Economic_Table[[#This Row],[S- Worst-Euclidean Distance]])</f>
        <v>0.26974345136192424</v>
      </c>
      <c r="AA424">
        <v>423</v>
      </c>
    </row>
    <row r="425" spans="1:27" x14ac:dyDescent="0.3">
      <c r="A425">
        <v>432</v>
      </c>
      <c r="B425" t="s">
        <v>142</v>
      </c>
      <c r="C425" t="s">
        <v>280</v>
      </c>
      <c r="D425" t="s">
        <v>280</v>
      </c>
      <c r="E425" t="s">
        <v>280</v>
      </c>
      <c r="F425" t="s">
        <v>280</v>
      </c>
      <c r="G425" t="s">
        <v>218</v>
      </c>
      <c r="H425">
        <v>471.5050750767831</v>
      </c>
      <c r="I425">
        <v>34</v>
      </c>
      <c r="J425">
        <v>1572264.7388254532</v>
      </c>
      <c r="K425">
        <v>49174.845727272725</v>
      </c>
      <c r="L425">
        <v>283007652.9885816</v>
      </c>
      <c r="M425">
        <v>6296033.459090909</v>
      </c>
      <c r="N425">
        <v>2358397108.2381797</v>
      </c>
      <c r="O425">
        <v>127370800</v>
      </c>
      <c r="P425">
        <v>26.347567099999999</v>
      </c>
      <c r="Q425">
        <v>23505.357845440525</v>
      </c>
      <c r="R425">
        <v>283056827.83430886</v>
      </c>
      <c r="S425">
        <v>2492.0639416972704</v>
      </c>
      <c r="T425">
        <v>23531.705412540527</v>
      </c>
      <c r="U425">
        <f>Pro_Economic_Table[[#This Row],[Total Energy(MJ)]]*AHP!$P$3/TOPSIS!$B$4</f>
        <v>8.4607942765538031E-3</v>
      </c>
      <c r="V425">
        <f>Pro_Economic_Table[[#This Row],[Total Cost(LKR Million)]]*AHP!$P$4/TOPSIS!$C$4</f>
        <v>3.2893136617303538E-2</v>
      </c>
      <c r="W425">
        <f>Pro_Economic_Table[[#This Row],[Total Carbon (Metric T)]]*AHP!$P$5/TOPSIS!$D$4</f>
        <v>3.6331558533778492E-3</v>
      </c>
      <c r="X425">
        <f>((Pro_Economic_Table[[#This Row],[Weighted Energy]]-TOPSIS!$B$5)^2+(Pro_Economic_Table[[#This Row],[Weighted Cost]]-TOPSIS!$C$5)^2+(Pro_Economic_Table[[#This Row],[Weighted Co2]]-TOPSIS!$D$5)^2)^0.5</f>
        <v>4.9933199290820556E-3</v>
      </c>
      <c r="Y425">
        <f>((Pro_Economic_Table[[#This Row],[Weighted Energy]]-TOPSIS!$B$6)^2+(Pro_Economic_Table[[#This Row],[Weighted Cost]]-TOPSIS!$C$6)^2+(Pro_Economic_Table[[#This Row],[Weighted Co2]]-TOPSIS!$D$6)^2)^0.5</f>
        <v>1.8336697193021025E-3</v>
      </c>
      <c r="Z425">
        <f>Pro_Economic_Table[[#This Row],[S- Worst-Euclidean Distance]]/(Pro_Economic_Table[[#This Row],[S+ Best-Euclidean Distance]]+Pro_Economic_Table[[#This Row],[S- Worst-Euclidean Distance]])</f>
        <v>0.2685912552593519</v>
      </c>
      <c r="AA425">
        <v>424</v>
      </c>
    </row>
    <row r="426" spans="1:27" x14ac:dyDescent="0.3">
      <c r="A426">
        <v>253</v>
      </c>
      <c r="B426" t="s">
        <v>141</v>
      </c>
      <c r="C426" t="s">
        <v>148</v>
      </c>
      <c r="D426" t="s">
        <v>151</v>
      </c>
      <c r="E426" t="s">
        <v>152</v>
      </c>
      <c r="F426" t="s">
        <v>154</v>
      </c>
      <c r="G426" t="s">
        <v>219</v>
      </c>
      <c r="H426">
        <v>432.38735292463389</v>
      </c>
      <c r="I426">
        <v>62</v>
      </c>
      <c r="J426">
        <v>1580692.4344364596</v>
      </c>
      <c r="K426">
        <v>40316.029763636354</v>
      </c>
      <c r="L426">
        <v>284524638.19856274</v>
      </c>
      <c r="M426">
        <v>5421120.4422727264</v>
      </c>
      <c r="N426">
        <v>2371038651.6546893</v>
      </c>
      <c r="O426">
        <v>115568000</v>
      </c>
      <c r="P426">
        <v>21.525416668181812</v>
      </c>
      <c r="Q426">
        <v>23631.351894825068</v>
      </c>
      <c r="R426">
        <v>284564954.22832638</v>
      </c>
      <c r="S426">
        <v>2492.0277720969621</v>
      </c>
      <c r="T426">
        <v>23652.877311493248</v>
      </c>
      <c r="U426">
        <f>Pro_Economic_Table[[#This Row],[Total Energy(MJ)]]*AHP!$P$3/TOPSIS!$B$4</f>
        <v>8.5058733769607792E-3</v>
      </c>
      <c r="V426">
        <f>Pro_Economic_Table[[#This Row],[Total Cost(LKR Million)]]*AHP!$P$4/TOPSIS!$C$4</f>
        <v>3.2892659209166279E-2</v>
      </c>
      <c r="W426">
        <f>Pro_Economic_Table[[#This Row],[Total Carbon (Metric T)]]*AHP!$P$5/TOPSIS!$D$4</f>
        <v>3.6518640764423103E-3</v>
      </c>
      <c r="X426">
        <f>((Pro_Economic_Table[[#This Row],[Weighted Energy]]-TOPSIS!$B$5)^2+(Pro_Economic_Table[[#This Row],[Weighted Cost]]-TOPSIS!$C$5)^2+(Pro_Economic_Table[[#This Row],[Weighted Co2]]-TOPSIS!$D$5)^2)^0.5</f>
        <v>5.0058263316507569E-3</v>
      </c>
      <c r="Y426">
        <f>((Pro_Economic_Table[[#This Row],[Weighted Energy]]-TOPSIS!$B$6)^2+(Pro_Economic_Table[[#This Row],[Weighted Cost]]-TOPSIS!$C$6)^2+(Pro_Economic_Table[[#This Row],[Weighted Co2]]-TOPSIS!$D$6)^2)^0.5</f>
        <v>1.8214302891294957E-3</v>
      </c>
      <c r="Z426">
        <f>Pro_Economic_Table[[#This Row],[S- Worst-Euclidean Distance]]/(Pro_Economic_Table[[#This Row],[S+ Best-Euclidean Distance]]+Pro_Economic_Table[[#This Row],[S- Worst-Euclidean Distance]])</f>
        <v>0.26678802193923301</v>
      </c>
      <c r="AA426">
        <v>425</v>
      </c>
    </row>
    <row r="427" spans="1:27" x14ac:dyDescent="0.3">
      <c r="A427">
        <v>255</v>
      </c>
      <c r="B427" t="s">
        <v>141</v>
      </c>
      <c r="C427" t="s">
        <v>148</v>
      </c>
      <c r="D427" t="s">
        <v>151</v>
      </c>
      <c r="E427" t="s">
        <v>152</v>
      </c>
      <c r="F427" t="s">
        <v>154</v>
      </c>
      <c r="G427" t="s">
        <v>218</v>
      </c>
      <c r="H427">
        <v>432.38735292463389</v>
      </c>
      <c r="I427">
        <v>31</v>
      </c>
      <c r="J427">
        <v>1580692.4344364596</v>
      </c>
      <c r="K427">
        <v>40316.029763636354</v>
      </c>
      <c r="L427">
        <v>284524638.19856274</v>
      </c>
      <c r="M427">
        <v>5421120.4422727264</v>
      </c>
      <c r="N427">
        <v>2371038651.6546893</v>
      </c>
      <c r="O427">
        <v>116132200</v>
      </c>
      <c r="P427">
        <v>21.525416668181812</v>
      </c>
      <c r="Q427">
        <v>23631.351894825068</v>
      </c>
      <c r="R427">
        <v>284564954.22832638</v>
      </c>
      <c r="S427">
        <v>2492.5919720969619</v>
      </c>
      <c r="T427">
        <v>23652.877311493248</v>
      </c>
      <c r="U427">
        <f>Pro_Economic_Table[[#This Row],[Total Energy(MJ)]]*AHP!$P$3/TOPSIS!$B$4</f>
        <v>8.5058733769607792E-3</v>
      </c>
      <c r="V427">
        <f>Pro_Economic_Table[[#This Row],[Total Cost(LKR Million)]]*AHP!$P$4/TOPSIS!$C$4</f>
        <v>3.2900106172050719E-2</v>
      </c>
      <c r="W427">
        <f>Pro_Economic_Table[[#This Row],[Total Carbon (Metric T)]]*AHP!$P$5/TOPSIS!$D$4</f>
        <v>3.6518640764423103E-3</v>
      </c>
      <c r="X427">
        <f>((Pro_Economic_Table[[#This Row],[Weighted Energy]]-TOPSIS!$B$5)^2+(Pro_Economic_Table[[#This Row],[Weighted Cost]]-TOPSIS!$C$5)^2+(Pro_Economic_Table[[#This Row],[Weighted Co2]]-TOPSIS!$D$5)^2)^0.5</f>
        <v>5.0129966324865098E-3</v>
      </c>
      <c r="Y427">
        <f>((Pro_Economic_Table[[#This Row],[Weighted Energy]]-TOPSIS!$B$6)^2+(Pro_Economic_Table[[#This Row],[Weighted Cost]]-TOPSIS!$C$6)^2+(Pro_Economic_Table[[#This Row],[Weighted Co2]]-TOPSIS!$D$6)^2)^0.5</f>
        <v>1.8142163659300723E-3</v>
      </c>
      <c r="Z427">
        <f>Pro_Economic_Table[[#This Row],[S- Worst-Euclidean Distance]]/(Pro_Economic_Table[[#This Row],[S+ Best-Euclidean Distance]]+Pro_Economic_Table[[#This Row],[S- Worst-Euclidean Distance]])</f>
        <v>0.26573308410779606</v>
      </c>
      <c r="AA427">
        <v>426</v>
      </c>
    </row>
    <row r="428" spans="1:27" x14ac:dyDescent="0.3">
      <c r="A428">
        <v>271</v>
      </c>
      <c r="B428" t="s">
        <v>141</v>
      </c>
      <c r="C428" t="s">
        <v>148</v>
      </c>
      <c r="D428" t="s">
        <v>280</v>
      </c>
      <c r="E428" t="s">
        <v>152</v>
      </c>
      <c r="F428" t="s">
        <v>154</v>
      </c>
      <c r="G428" t="s">
        <v>219</v>
      </c>
      <c r="H428">
        <v>432.85181526304387</v>
      </c>
      <c r="I428">
        <v>62</v>
      </c>
      <c r="J428">
        <v>1581142.0339800406</v>
      </c>
      <c r="K428">
        <v>40316.029763636354</v>
      </c>
      <c r="L428">
        <v>284605566.11640733</v>
      </c>
      <c r="M428">
        <v>5425725.5172727266</v>
      </c>
      <c r="N428">
        <v>2371713050.9700608</v>
      </c>
      <c r="O428">
        <v>115568000</v>
      </c>
      <c r="P428">
        <v>21.516206518181814</v>
      </c>
      <c r="Q428">
        <v>23638.073408001605</v>
      </c>
      <c r="R428">
        <v>284645882.14617097</v>
      </c>
      <c r="S428">
        <v>2492.7067764873336</v>
      </c>
      <c r="T428">
        <v>23659.589614519788</v>
      </c>
      <c r="U428">
        <f>Pro_Economic_Table[[#This Row],[Total Energy(MJ)]]*AHP!$P$3/TOPSIS!$B$4</f>
        <v>8.5082923769522357E-3</v>
      </c>
      <c r="V428">
        <f>Pro_Economic_Table[[#This Row],[Total Cost(LKR Million)]]*AHP!$P$4/TOPSIS!$C$4</f>
        <v>3.2901621492919329E-2</v>
      </c>
      <c r="W428">
        <f>Pro_Economic_Table[[#This Row],[Total Carbon (Metric T)]]*AHP!$P$5/TOPSIS!$D$4</f>
        <v>3.6529004162486685E-3</v>
      </c>
      <c r="X428">
        <f>((Pro_Economic_Table[[#This Row],[Weighted Energy]]-TOPSIS!$B$5)^2+(Pro_Economic_Table[[#This Row],[Weighted Cost]]-TOPSIS!$C$5)^2+(Pro_Economic_Table[[#This Row],[Weighted Co2]]-TOPSIS!$D$5)^2)^0.5</f>
        <v>5.0151663321305866E-3</v>
      </c>
      <c r="Y428">
        <f>((Pro_Economic_Table[[#This Row],[Weighted Energy]]-TOPSIS!$B$6)^2+(Pro_Economic_Table[[#This Row],[Weighted Cost]]-TOPSIS!$C$6)^2+(Pro_Economic_Table[[#This Row],[Weighted Co2]]-TOPSIS!$D$6)^2)^0.5</f>
        <v>1.8120954668632461E-3</v>
      </c>
      <c r="Z428">
        <f>Pro_Economic_Table[[#This Row],[S- Worst-Euclidean Distance]]/(Pro_Economic_Table[[#This Row],[S+ Best-Euclidean Distance]]+Pro_Economic_Table[[#This Row],[S- Worst-Euclidean Distance]])</f>
        <v>0.26542053318217612</v>
      </c>
      <c r="AA428">
        <v>427</v>
      </c>
    </row>
    <row r="429" spans="1:27" x14ac:dyDescent="0.3">
      <c r="A429">
        <v>154</v>
      </c>
      <c r="B429" t="s">
        <v>140</v>
      </c>
      <c r="C429" t="s">
        <v>148</v>
      </c>
      <c r="D429" t="s">
        <v>151</v>
      </c>
      <c r="E429" t="s">
        <v>280</v>
      </c>
      <c r="F429" t="s">
        <v>154</v>
      </c>
      <c r="G429" t="s">
        <v>219</v>
      </c>
      <c r="H429">
        <v>446.57073090722423</v>
      </c>
      <c r="I429">
        <v>64</v>
      </c>
      <c r="J429">
        <v>1578234.3673912538</v>
      </c>
      <c r="K429">
        <v>54863.513399999996</v>
      </c>
      <c r="L429">
        <v>284082186.13042569</v>
      </c>
      <c r="M429">
        <v>6850610.6877272716</v>
      </c>
      <c r="N429">
        <v>2367351551.0868807</v>
      </c>
      <c r="O429">
        <v>119296000</v>
      </c>
      <c r="P429">
        <v>29.527822849999996</v>
      </c>
      <c r="Q429">
        <v>23594.603792499242</v>
      </c>
      <c r="R429">
        <v>284137049.64382571</v>
      </c>
      <c r="S429">
        <v>2493.498161774608</v>
      </c>
      <c r="T429">
        <v>23624.131615349241</v>
      </c>
      <c r="U429">
        <f>Pro_Economic_Table[[#This Row],[Total Energy(MJ)]]*AHP!$P$3/TOPSIS!$B$4</f>
        <v>8.4930829677445294E-3</v>
      </c>
      <c r="V429">
        <f>Pro_Economic_Table[[#This Row],[Total Cost(LKR Million)]]*AHP!$P$4/TOPSIS!$C$4</f>
        <v>3.2912067109476625E-2</v>
      </c>
      <c r="W429">
        <f>Pro_Economic_Table[[#This Row],[Total Carbon (Metric T)]]*AHP!$P$5/TOPSIS!$D$4</f>
        <v>3.6474259113210791E-3</v>
      </c>
      <c r="X429">
        <f>((Pro_Economic_Table[[#This Row],[Weighted Energy]]-TOPSIS!$B$5)^2+(Pro_Economic_Table[[#This Row],[Weighted Cost]]-TOPSIS!$C$5)^2+(Pro_Economic_Table[[#This Row],[Weighted Co2]]-TOPSIS!$D$5)^2)^0.5</f>
        <v>5.0208960884080434E-3</v>
      </c>
      <c r="Y429">
        <f>((Pro_Economic_Table[[#This Row],[Weighted Energy]]-TOPSIS!$B$6)^2+(Pro_Economic_Table[[#This Row],[Weighted Cost]]-TOPSIS!$C$6)^2+(Pro_Economic_Table[[#This Row],[Weighted Co2]]-TOPSIS!$D$6)^2)^0.5</f>
        <v>1.8060608553253578E-3</v>
      </c>
      <c r="Z429">
        <f>Pro_Economic_Table[[#This Row],[S- Worst-Euclidean Distance]]/(Pro_Economic_Table[[#This Row],[S+ Best-Euclidean Distance]]+Pro_Economic_Table[[#This Row],[S- Worst-Euclidean Distance]])</f>
        <v>0.26454844672532712</v>
      </c>
      <c r="AA429">
        <v>428</v>
      </c>
    </row>
    <row r="430" spans="1:27" x14ac:dyDescent="0.3">
      <c r="A430">
        <v>273</v>
      </c>
      <c r="B430" t="s">
        <v>141</v>
      </c>
      <c r="C430" t="s">
        <v>148</v>
      </c>
      <c r="D430" t="s">
        <v>280</v>
      </c>
      <c r="E430" t="s">
        <v>152</v>
      </c>
      <c r="F430" t="s">
        <v>154</v>
      </c>
      <c r="G430" t="s">
        <v>218</v>
      </c>
      <c r="H430">
        <v>432.85181526304387</v>
      </c>
      <c r="I430">
        <v>31</v>
      </c>
      <c r="J430">
        <v>1581142.0339800406</v>
      </c>
      <c r="K430">
        <v>40316.029763636354</v>
      </c>
      <c r="L430">
        <v>284605566.11640733</v>
      </c>
      <c r="M430">
        <v>5425725.5172727266</v>
      </c>
      <c r="N430">
        <v>2371713050.9700608</v>
      </c>
      <c r="O430">
        <v>116132200</v>
      </c>
      <c r="P430">
        <v>21.516206518181814</v>
      </c>
      <c r="Q430">
        <v>23638.073408001605</v>
      </c>
      <c r="R430">
        <v>284645882.14617097</v>
      </c>
      <c r="S430">
        <v>2493.2709764873339</v>
      </c>
      <c r="T430">
        <v>23659.589614519788</v>
      </c>
      <c r="U430">
        <f>Pro_Economic_Table[[#This Row],[Total Energy(MJ)]]*AHP!$P$3/TOPSIS!$B$4</f>
        <v>8.5082923769522357E-3</v>
      </c>
      <c r="V430">
        <f>Pro_Economic_Table[[#This Row],[Total Cost(LKR Million)]]*AHP!$P$4/TOPSIS!$C$4</f>
        <v>3.2909068455803776E-2</v>
      </c>
      <c r="W430">
        <f>Pro_Economic_Table[[#This Row],[Total Carbon (Metric T)]]*AHP!$P$5/TOPSIS!$D$4</f>
        <v>3.6529004162486685E-3</v>
      </c>
      <c r="X430">
        <f>((Pro_Economic_Table[[#This Row],[Weighted Energy]]-TOPSIS!$B$5)^2+(Pro_Economic_Table[[#This Row],[Weighted Cost]]-TOPSIS!$C$5)^2+(Pro_Economic_Table[[#This Row],[Weighted Co2]]-TOPSIS!$D$5)^2)^0.5</f>
        <v>5.0223365874061234E-3</v>
      </c>
      <c r="Y430">
        <f>((Pro_Economic_Table[[#This Row],[Weighted Energy]]-TOPSIS!$B$6)^2+(Pro_Economic_Table[[#This Row],[Weighted Cost]]-TOPSIS!$C$6)^2+(Pro_Economic_Table[[#This Row],[Weighted Co2]]-TOPSIS!$D$6)^2)^0.5</f>
        <v>1.8048812118434273E-3</v>
      </c>
      <c r="Z430">
        <f>Pro_Economic_Table[[#This Row],[S- Worst-Euclidean Distance]]/(Pro_Economic_Table[[#This Row],[S+ Best-Euclidean Distance]]+Pro_Economic_Table[[#This Row],[S- Worst-Euclidean Distance]])</f>
        <v>0.2643655534238003</v>
      </c>
      <c r="AA430">
        <v>429</v>
      </c>
    </row>
    <row r="431" spans="1:27" x14ac:dyDescent="0.3">
      <c r="A431">
        <v>156</v>
      </c>
      <c r="B431" t="s">
        <v>140</v>
      </c>
      <c r="C431" t="s">
        <v>148</v>
      </c>
      <c r="D431" t="s">
        <v>151</v>
      </c>
      <c r="E431" t="s">
        <v>280</v>
      </c>
      <c r="F431" t="s">
        <v>154</v>
      </c>
      <c r="G431" t="s">
        <v>218</v>
      </c>
      <c r="H431">
        <v>446.57073090722423</v>
      </c>
      <c r="I431">
        <v>32</v>
      </c>
      <c r="J431">
        <v>1578234.3673912538</v>
      </c>
      <c r="K431">
        <v>54863.513399999996</v>
      </c>
      <c r="L431">
        <v>284082186.13042569</v>
      </c>
      <c r="M431">
        <v>6850610.6877272716</v>
      </c>
      <c r="N431">
        <v>2367351551.0868807</v>
      </c>
      <c r="O431">
        <v>119878400</v>
      </c>
      <c r="P431">
        <v>29.527822849999996</v>
      </c>
      <c r="Q431">
        <v>23594.603792499242</v>
      </c>
      <c r="R431">
        <v>284137049.64382571</v>
      </c>
      <c r="S431">
        <v>2494.0805617746082</v>
      </c>
      <c r="T431">
        <v>23624.131615349241</v>
      </c>
      <c r="U431">
        <f>Pro_Economic_Table[[#This Row],[Total Energy(MJ)]]*AHP!$P$3/TOPSIS!$B$4</f>
        <v>8.4930829677445294E-3</v>
      </c>
      <c r="V431">
        <f>Pro_Economic_Table[[#This Row],[Total Cost(LKR Million)]]*AHP!$P$4/TOPSIS!$C$4</f>
        <v>3.2919754296970249E-2</v>
      </c>
      <c r="W431">
        <f>Pro_Economic_Table[[#This Row],[Total Carbon (Metric T)]]*AHP!$P$5/TOPSIS!$D$4</f>
        <v>3.6474259113210791E-3</v>
      </c>
      <c r="X431">
        <f>((Pro_Economic_Table[[#This Row],[Weighted Energy]]-TOPSIS!$B$5)^2+(Pro_Economic_Table[[#This Row],[Weighted Cost]]-TOPSIS!$C$5)^2+(Pro_Economic_Table[[#This Row],[Weighted Co2]]-TOPSIS!$D$5)^2)^0.5</f>
        <v>5.0283051906457208E-3</v>
      </c>
      <c r="Y431">
        <f>((Pro_Economic_Table[[#This Row],[Weighted Energy]]-TOPSIS!$B$6)^2+(Pro_Economic_Table[[#This Row],[Weighted Cost]]-TOPSIS!$C$6)^2+(Pro_Economic_Table[[#This Row],[Weighted Co2]]-TOPSIS!$D$6)^2)^0.5</f>
        <v>1.7986335722498259E-3</v>
      </c>
      <c r="Z431">
        <f>Pro_Economic_Table[[#This Row],[S- Worst-Euclidean Distance]]/(Pro_Economic_Table[[#This Row],[S+ Best-Euclidean Distance]]+Pro_Economic_Table[[#This Row],[S- Worst-Euclidean Distance]])</f>
        <v>0.26346121368854369</v>
      </c>
      <c r="AA431">
        <v>430</v>
      </c>
    </row>
    <row r="432" spans="1:27" x14ac:dyDescent="0.3">
      <c r="A432">
        <v>172</v>
      </c>
      <c r="B432" t="s">
        <v>140</v>
      </c>
      <c r="C432" t="s">
        <v>148</v>
      </c>
      <c r="D432" t="s">
        <v>280</v>
      </c>
      <c r="E432" t="s">
        <v>280</v>
      </c>
      <c r="F432" t="s">
        <v>154</v>
      </c>
      <c r="G432" t="s">
        <v>219</v>
      </c>
      <c r="H432">
        <v>447.03519324563433</v>
      </c>
      <c r="I432">
        <v>64</v>
      </c>
      <c r="J432">
        <v>1578683.9669348348</v>
      </c>
      <c r="K432">
        <v>54863.513399999996</v>
      </c>
      <c r="L432">
        <v>284163114.04827029</v>
      </c>
      <c r="M432">
        <v>6855215.7627272718</v>
      </c>
      <c r="N432">
        <v>2368025950.4022522</v>
      </c>
      <c r="O432">
        <v>119296000</v>
      </c>
      <c r="P432">
        <v>29.518612699999998</v>
      </c>
      <c r="Q432">
        <v>23601.325305675779</v>
      </c>
      <c r="R432">
        <v>284217977.5616703</v>
      </c>
      <c r="S432">
        <v>2494.1771661649796</v>
      </c>
      <c r="T432">
        <v>23630.84391837578</v>
      </c>
      <c r="U432">
        <f>Pro_Economic_Table[[#This Row],[Total Energy(MJ)]]*AHP!$P$3/TOPSIS!$B$4</f>
        <v>8.4955019677359859E-3</v>
      </c>
      <c r="V432">
        <f>Pro_Economic_Table[[#This Row],[Total Cost(LKR Million)]]*AHP!$P$4/TOPSIS!$C$4</f>
        <v>3.2921029393229682E-2</v>
      </c>
      <c r="W432">
        <f>Pro_Economic_Table[[#This Row],[Total Carbon (Metric T)]]*AHP!$P$5/TOPSIS!$D$4</f>
        <v>3.6484622511274373E-3</v>
      </c>
      <c r="X432">
        <f>((Pro_Economic_Table[[#This Row],[Weighted Energy]]-TOPSIS!$B$5)^2+(Pro_Economic_Table[[#This Row],[Weighted Cost]]-TOPSIS!$C$5)^2+(Pro_Economic_Table[[#This Row],[Weighted Co2]]-TOPSIS!$D$5)^2)^0.5</f>
        <v>5.030235621340683E-3</v>
      </c>
      <c r="Y432">
        <f>((Pro_Economic_Table[[#This Row],[Weighted Energy]]-TOPSIS!$B$6)^2+(Pro_Economic_Table[[#This Row],[Weighted Cost]]-TOPSIS!$C$6)^2+(Pro_Economic_Table[[#This Row],[Weighted Co2]]-TOPSIS!$D$6)^2)^0.5</f>
        <v>1.796723210550762E-3</v>
      </c>
      <c r="Z432">
        <f>Pro_Economic_Table[[#This Row],[S- Worst-Euclidean Distance]]/(Pro_Economic_Table[[#This Row],[S+ Best-Euclidean Distance]]+Pro_Economic_Table[[#This Row],[S- Worst-Euclidean Distance]])</f>
        <v>0.26318061303629842</v>
      </c>
      <c r="AA432">
        <v>431</v>
      </c>
    </row>
    <row r="433" spans="1:27" x14ac:dyDescent="0.3">
      <c r="A433">
        <v>174</v>
      </c>
      <c r="B433" t="s">
        <v>140</v>
      </c>
      <c r="C433" t="s">
        <v>148</v>
      </c>
      <c r="D433" t="s">
        <v>280</v>
      </c>
      <c r="E433" t="s">
        <v>280</v>
      </c>
      <c r="F433" t="s">
        <v>154</v>
      </c>
      <c r="G433" t="s">
        <v>218</v>
      </c>
      <c r="H433">
        <v>447.03519324563433</v>
      </c>
      <c r="I433">
        <v>32</v>
      </c>
      <c r="J433">
        <v>1578683.9669348348</v>
      </c>
      <c r="K433">
        <v>54863.513399999996</v>
      </c>
      <c r="L433">
        <v>284163114.04827029</v>
      </c>
      <c r="M433">
        <v>6855215.7627272718</v>
      </c>
      <c r="N433">
        <v>2368025950.4022522</v>
      </c>
      <c r="O433">
        <v>119878400</v>
      </c>
      <c r="P433">
        <v>29.518612699999998</v>
      </c>
      <c r="Q433">
        <v>23601.325305675779</v>
      </c>
      <c r="R433">
        <v>284217977.5616703</v>
      </c>
      <c r="S433">
        <v>2494.7595661649793</v>
      </c>
      <c r="T433">
        <v>23630.84391837578</v>
      </c>
      <c r="U433">
        <f>Pro_Economic_Table[[#This Row],[Total Energy(MJ)]]*AHP!$P$3/TOPSIS!$B$4</f>
        <v>8.4955019677359859E-3</v>
      </c>
      <c r="V433">
        <f>Pro_Economic_Table[[#This Row],[Total Cost(LKR Million)]]*AHP!$P$4/TOPSIS!$C$4</f>
        <v>3.29287165807233E-2</v>
      </c>
      <c r="W433">
        <f>Pro_Economic_Table[[#This Row],[Total Carbon (Metric T)]]*AHP!$P$5/TOPSIS!$D$4</f>
        <v>3.6484622511274373E-3</v>
      </c>
      <c r="X433">
        <f>((Pro_Economic_Table[[#This Row],[Weighted Energy]]-TOPSIS!$B$5)^2+(Pro_Economic_Table[[#This Row],[Weighted Cost]]-TOPSIS!$C$5)^2+(Pro_Economic_Table[[#This Row],[Weighted Co2]]-TOPSIS!$D$5)^2)^0.5</f>
        <v>5.0376446634711426E-3</v>
      </c>
      <c r="Y433">
        <f>((Pro_Economic_Table[[#This Row],[Weighted Energy]]-TOPSIS!$B$6)^2+(Pro_Economic_Table[[#This Row],[Weighted Cost]]-TOPSIS!$C$6)^2+(Pro_Economic_Table[[#This Row],[Weighted Co2]]-TOPSIS!$D$6)^2)^0.5</f>
        <v>1.7892956711870261E-3</v>
      </c>
      <c r="Z433">
        <f>Pro_Economic_Table[[#This Row],[S- Worst-Euclidean Distance]]/(Pro_Economic_Table[[#This Row],[S+ Best-Euclidean Distance]]+Pro_Economic_Table[[#This Row],[S- Worst-Euclidean Distance]])</f>
        <v>0.26209335126357419</v>
      </c>
      <c r="AA433">
        <v>432</v>
      </c>
    </row>
    <row r="434" spans="1:27" x14ac:dyDescent="0.3">
      <c r="A434">
        <v>413</v>
      </c>
      <c r="B434" t="s">
        <v>142</v>
      </c>
      <c r="C434" t="s">
        <v>280</v>
      </c>
      <c r="D434" t="s">
        <v>151</v>
      </c>
      <c r="E434" t="s">
        <v>280</v>
      </c>
      <c r="F434" t="s">
        <v>280</v>
      </c>
      <c r="G434" t="s">
        <v>220</v>
      </c>
      <c r="H434">
        <v>471.04061273837311</v>
      </c>
      <c r="I434">
        <v>34</v>
      </c>
      <c r="J434">
        <v>1571815.1392818727</v>
      </c>
      <c r="K434">
        <v>49174.845727272725</v>
      </c>
      <c r="L434">
        <v>282926725.07073706</v>
      </c>
      <c r="M434">
        <v>6291428.3840909088</v>
      </c>
      <c r="N434">
        <v>2357722708.9228086</v>
      </c>
      <c r="O434">
        <v>132600000</v>
      </c>
      <c r="P434">
        <v>26.35677725</v>
      </c>
      <c r="Q434">
        <v>23498.636332263992</v>
      </c>
      <c r="R434">
        <v>282975899.91646433</v>
      </c>
      <c r="S434">
        <v>2496.6141373068995</v>
      </c>
      <c r="T434">
        <v>23524.993109513991</v>
      </c>
      <c r="U434">
        <f>Pro_Economic_Table[[#This Row],[Total Energy(MJ)]]*AHP!$P$3/TOPSIS!$B$4</f>
        <v>8.4583752765623466E-3</v>
      </c>
      <c r="V434">
        <f>Pro_Economic_Table[[#This Row],[Total Cost(LKR Million)]]*AHP!$P$4/TOPSIS!$C$4</f>
        <v>3.2953195351479128E-2</v>
      </c>
      <c r="W434">
        <f>Pro_Economic_Table[[#This Row],[Total Carbon (Metric T)]]*AHP!$P$5/TOPSIS!$D$4</f>
        <v>3.6321195135714914E-3</v>
      </c>
      <c r="X434">
        <f>((Pro_Economic_Table[[#This Row],[Weighted Energy]]-TOPSIS!$B$5)^2+(Pro_Economic_Table[[#This Row],[Weighted Cost]]-TOPSIS!$C$5)^2+(Pro_Economic_Table[[#This Row],[Weighted Co2]]-TOPSIS!$D$5)^2)^0.5</f>
        <v>5.0506403932261282E-3</v>
      </c>
      <c r="Y434">
        <f>((Pro_Economic_Table[[#This Row],[Weighted Energy]]-TOPSIS!$B$6)^2+(Pro_Economic_Table[[#This Row],[Weighted Cost]]-TOPSIS!$C$6)^2+(Pro_Economic_Table[[#This Row],[Weighted Co2]]-TOPSIS!$D$6)^2)^0.5</f>
        <v>1.7767050881542989E-3</v>
      </c>
      <c r="Z434">
        <f>Pro_Economic_Table[[#This Row],[S- Worst-Euclidean Distance]]/(Pro_Economic_Table[[#This Row],[S+ Best-Euclidean Distance]]+Pro_Economic_Table[[#This Row],[S- Worst-Euclidean Distance]])</f>
        <v>0.2602336578688948</v>
      </c>
      <c r="AA434">
        <v>433</v>
      </c>
    </row>
    <row r="435" spans="1:27" x14ac:dyDescent="0.3">
      <c r="A435">
        <v>431</v>
      </c>
      <c r="B435" t="s">
        <v>142</v>
      </c>
      <c r="C435" t="s">
        <v>280</v>
      </c>
      <c r="D435" t="s">
        <v>280</v>
      </c>
      <c r="E435" t="s">
        <v>280</v>
      </c>
      <c r="F435" t="s">
        <v>280</v>
      </c>
      <c r="G435" t="s">
        <v>220</v>
      </c>
      <c r="H435">
        <v>471.5050750767831</v>
      </c>
      <c r="I435">
        <v>34</v>
      </c>
      <c r="J435">
        <v>1572264.7388254532</v>
      </c>
      <c r="K435">
        <v>49174.845727272725</v>
      </c>
      <c r="L435">
        <v>283007652.9885816</v>
      </c>
      <c r="M435">
        <v>6296033.459090909</v>
      </c>
      <c r="N435">
        <v>2358397108.2381797</v>
      </c>
      <c r="O435">
        <v>132600000</v>
      </c>
      <c r="P435">
        <v>26.347567099999999</v>
      </c>
      <c r="Q435">
        <v>23505.357845440525</v>
      </c>
      <c r="R435">
        <v>283056827.83430886</v>
      </c>
      <c r="S435">
        <v>2497.2931416972706</v>
      </c>
      <c r="T435">
        <v>23531.705412540527</v>
      </c>
      <c r="U435">
        <f>Pro_Economic_Table[[#This Row],[Total Energy(MJ)]]*AHP!$P$3/TOPSIS!$B$4</f>
        <v>8.4607942765538031E-3</v>
      </c>
      <c r="V435">
        <f>Pro_Economic_Table[[#This Row],[Total Cost(LKR Million)]]*AHP!$P$4/TOPSIS!$C$4</f>
        <v>3.2962157635232178E-2</v>
      </c>
      <c r="W435">
        <f>Pro_Economic_Table[[#This Row],[Total Carbon (Metric T)]]*AHP!$P$5/TOPSIS!$D$4</f>
        <v>3.6331558533778492E-3</v>
      </c>
      <c r="X435">
        <f>((Pro_Economic_Table[[#This Row],[Weighted Energy]]-TOPSIS!$B$5)^2+(Pro_Economic_Table[[#This Row],[Weighted Cost]]-TOPSIS!$C$5)^2+(Pro_Economic_Table[[#This Row],[Weighted Co2]]-TOPSIS!$D$5)^2)^0.5</f>
        <v>5.0599781444372934E-3</v>
      </c>
      <c r="Y435">
        <f>((Pro_Economic_Table[[#This Row],[Weighted Energy]]-TOPSIS!$B$6)^2+(Pro_Economic_Table[[#This Row],[Weighted Cost]]-TOPSIS!$C$6)^2+(Pro_Economic_Table[[#This Row],[Weighted Co2]]-TOPSIS!$D$6)^2)^0.5</f>
        <v>1.7673644268653107E-3</v>
      </c>
      <c r="Z435">
        <f>Pro_Economic_Table[[#This Row],[S- Worst-Euclidean Distance]]/(Pro_Economic_Table[[#This Row],[S+ Best-Euclidean Distance]]+Pro_Economic_Table[[#This Row],[S- Worst-Euclidean Distance]])</f>
        <v>0.25886564331692985</v>
      </c>
      <c r="AA435">
        <v>434</v>
      </c>
    </row>
    <row r="436" spans="1:27" x14ac:dyDescent="0.3">
      <c r="A436">
        <v>254</v>
      </c>
      <c r="B436" t="s">
        <v>141</v>
      </c>
      <c r="C436" t="s">
        <v>148</v>
      </c>
      <c r="D436" t="s">
        <v>151</v>
      </c>
      <c r="E436" t="s">
        <v>152</v>
      </c>
      <c r="F436" t="s">
        <v>154</v>
      </c>
      <c r="G436" t="s">
        <v>220</v>
      </c>
      <c r="H436">
        <v>432.38735292463389</v>
      </c>
      <c r="I436">
        <v>31</v>
      </c>
      <c r="J436">
        <v>1580692.4344364596</v>
      </c>
      <c r="K436">
        <v>40316.029763636354</v>
      </c>
      <c r="L436">
        <v>284524638.19856274</v>
      </c>
      <c r="M436">
        <v>5421120.4422727264</v>
      </c>
      <c r="N436">
        <v>2371038651.6546893</v>
      </c>
      <c r="O436">
        <v>120900000</v>
      </c>
      <c r="P436">
        <v>21.525416668181812</v>
      </c>
      <c r="Q436">
        <v>23631.351894825068</v>
      </c>
      <c r="R436">
        <v>284564954.22832638</v>
      </c>
      <c r="S436">
        <v>2497.3597720969619</v>
      </c>
      <c r="T436">
        <v>23652.877311493248</v>
      </c>
      <c r="U436">
        <f>Pro_Economic_Table[[#This Row],[Total Energy(MJ)]]*AHP!$P$3/TOPSIS!$B$4</f>
        <v>8.5058733769607792E-3</v>
      </c>
      <c r="V436">
        <f>Pro_Economic_Table[[#This Row],[Total Cost(LKR Million)]]*AHP!$P$4/TOPSIS!$C$4</f>
        <v>3.2963037100162129E-2</v>
      </c>
      <c r="W436">
        <f>Pro_Economic_Table[[#This Row],[Total Carbon (Metric T)]]*AHP!$P$5/TOPSIS!$D$4</f>
        <v>3.6518640764423103E-3</v>
      </c>
      <c r="X436">
        <f>((Pro_Economic_Table[[#This Row],[Weighted Energy]]-TOPSIS!$B$5)^2+(Pro_Economic_Table[[#This Row],[Weighted Cost]]-TOPSIS!$C$5)^2+(Pro_Economic_Table[[#This Row],[Weighted Co2]]-TOPSIS!$D$5)^2)^0.5</f>
        <v>5.0736214423941798E-3</v>
      </c>
      <c r="Y436">
        <f>((Pro_Economic_Table[[#This Row],[Weighted Energy]]-TOPSIS!$B$6)^2+(Pro_Economic_Table[[#This Row],[Weighted Cost]]-TOPSIS!$C$6)^2+(Pro_Economic_Table[[#This Row],[Weighted Co2]]-TOPSIS!$D$6)^2)^0.5</f>
        <v>1.7533325633575731E-3</v>
      </c>
      <c r="Z436">
        <f>Pro_Economic_Table[[#This Row],[S- Worst-Euclidean Distance]]/(Pro_Economic_Table[[#This Row],[S+ Best-Euclidean Distance]]+Pro_Economic_Table[[#This Row],[S- Worst-Euclidean Distance]])</f>
        <v>0.25682501476945341</v>
      </c>
      <c r="AA436">
        <v>435</v>
      </c>
    </row>
    <row r="437" spans="1:27" x14ac:dyDescent="0.3">
      <c r="A437">
        <v>272</v>
      </c>
      <c r="B437" t="s">
        <v>141</v>
      </c>
      <c r="C437" t="s">
        <v>148</v>
      </c>
      <c r="D437" t="s">
        <v>280</v>
      </c>
      <c r="E437" t="s">
        <v>152</v>
      </c>
      <c r="F437" t="s">
        <v>154</v>
      </c>
      <c r="G437" t="s">
        <v>220</v>
      </c>
      <c r="H437">
        <v>432.85181526304387</v>
      </c>
      <c r="I437">
        <v>31</v>
      </c>
      <c r="J437">
        <v>1581142.0339800406</v>
      </c>
      <c r="K437">
        <v>40316.029763636354</v>
      </c>
      <c r="L437">
        <v>284605566.11640733</v>
      </c>
      <c r="M437">
        <v>5425725.5172727266</v>
      </c>
      <c r="N437">
        <v>2371713050.9700608</v>
      </c>
      <c r="O437">
        <v>120900000</v>
      </c>
      <c r="P437">
        <v>21.516206518181814</v>
      </c>
      <c r="Q437">
        <v>23638.073408001605</v>
      </c>
      <c r="R437">
        <v>284645882.14617097</v>
      </c>
      <c r="S437">
        <v>2498.038776487334</v>
      </c>
      <c r="T437">
        <v>23659.589614519788</v>
      </c>
      <c r="U437">
        <f>Pro_Economic_Table[[#This Row],[Total Energy(MJ)]]*AHP!$P$3/TOPSIS!$B$4</f>
        <v>8.5082923769522357E-3</v>
      </c>
      <c r="V437">
        <f>Pro_Economic_Table[[#This Row],[Total Cost(LKR Million)]]*AHP!$P$4/TOPSIS!$C$4</f>
        <v>3.2971999383915186E-2</v>
      </c>
      <c r="W437">
        <f>Pro_Economic_Table[[#This Row],[Total Carbon (Metric T)]]*AHP!$P$5/TOPSIS!$D$4</f>
        <v>3.6529004162486685E-3</v>
      </c>
      <c r="X437">
        <f>((Pro_Economic_Table[[#This Row],[Weighted Energy]]-TOPSIS!$B$5)^2+(Pro_Economic_Table[[#This Row],[Weighted Cost]]-TOPSIS!$C$5)^2+(Pro_Economic_Table[[#This Row],[Weighted Co2]]-TOPSIS!$D$5)^2)^0.5</f>
        <v>5.0829609589557396E-3</v>
      </c>
      <c r="Y437">
        <f>((Pro_Economic_Table[[#This Row],[Weighted Energy]]-TOPSIS!$B$6)^2+(Pro_Economic_Table[[#This Row],[Weighted Cost]]-TOPSIS!$C$6)^2+(Pro_Economic_Table[[#This Row],[Weighted Co2]]-TOPSIS!$D$6)^2)^0.5</f>
        <v>1.7439949122219579E-3</v>
      </c>
      <c r="Z437">
        <f>Pro_Economic_Table[[#This Row],[S- Worst-Euclidean Distance]]/(Pro_Economic_Table[[#This Row],[S+ Best-Euclidean Distance]]+Pro_Economic_Table[[#This Row],[S- Worst-Euclidean Distance]])</f>
        <v>0.25545718254673683</v>
      </c>
      <c r="AA437">
        <v>436</v>
      </c>
    </row>
    <row r="438" spans="1:27" x14ac:dyDescent="0.3">
      <c r="A438">
        <v>155</v>
      </c>
      <c r="B438" t="s">
        <v>140</v>
      </c>
      <c r="C438" t="s">
        <v>148</v>
      </c>
      <c r="D438" t="s">
        <v>151</v>
      </c>
      <c r="E438" t="s">
        <v>280</v>
      </c>
      <c r="F438" t="s">
        <v>154</v>
      </c>
      <c r="G438" t="s">
        <v>220</v>
      </c>
      <c r="H438">
        <v>446.57073090722423</v>
      </c>
      <c r="I438">
        <v>32</v>
      </c>
      <c r="J438">
        <v>1578234.3673912538</v>
      </c>
      <c r="K438">
        <v>54863.513399999996</v>
      </c>
      <c r="L438">
        <v>284082186.13042569</v>
      </c>
      <c r="M438">
        <v>6850610.6877272716</v>
      </c>
      <c r="N438">
        <v>2367351551.0868807</v>
      </c>
      <c r="O438">
        <v>124800000</v>
      </c>
      <c r="P438">
        <v>29.527822849999996</v>
      </c>
      <c r="Q438">
        <v>23594.603792499242</v>
      </c>
      <c r="R438">
        <v>284137049.64382571</v>
      </c>
      <c r="S438">
        <v>2499.0021617746083</v>
      </c>
      <c r="T438">
        <v>23624.131615349241</v>
      </c>
      <c r="U438">
        <f>Pro_Economic_Table[[#This Row],[Total Energy(MJ)]]*AHP!$P$3/TOPSIS!$B$4</f>
        <v>8.4930829677445294E-3</v>
      </c>
      <c r="V438">
        <f>Pro_Economic_Table[[#This Row],[Total Cost(LKR Million)]]*AHP!$P$4/TOPSIS!$C$4</f>
        <v>3.2984715255020738E-2</v>
      </c>
      <c r="W438">
        <f>Pro_Economic_Table[[#This Row],[Total Carbon (Metric T)]]*AHP!$P$5/TOPSIS!$D$4</f>
        <v>3.6474259113210791E-3</v>
      </c>
      <c r="X438">
        <f>((Pro_Economic_Table[[#This Row],[Weighted Energy]]-TOPSIS!$B$5)^2+(Pro_Economic_Table[[#This Row],[Weighted Cost]]-TOPSIS!$C$5)^2+(Pro_Economic_Table[[#This Row],[Weighted Co2]]-TOPSIS!$D$5)^2)^0.5</f>
        <v>5.0909491032992416E-3</v>
      </c>
      <c r="Y438">
        <f>((Pro_Economic_Table[[#This Row],[Weighted Energy]]-TOPSIS!$B$6)^2+(Pro_Economic_Table[[#This Row],[Weighted Cost]]-TOPSIS!$C$6)^2+(Pro_Economic_Table[[#This Row],[Weighted Co2]]-TOPSIS!$D$6)^2)^0.5</f>
        <v>1.7359593122812558E-3</v>
      </c>
      <c r="Z438">
        <f>Pro_Economic_Table[[#This Row],[S- Worst-Euclidean Distance]]/(Pro_Economic_Table[[#This Row],[S+ Best-Euclidean Distance]]+Pro_Economic_Table[[#This Row],[S- Worst-Euclidean Distance]])</f>
        <v>0.2542819101424324</v>
      </c>
      <c r="AA438">
        <v>437</v>
      </c>
    </row>
    <row r="439" spans="1:27" x14ac:dyDescent="0.3">
      <c r="A439">
        <v>173</v>
      </c>
      <c r="B439" t="s">
        <v>140</v>
      </c>
      <c r="C439" t="s">
        <v>148</v>
      </c>
      <c r="D439" t="s">
        <v>280</v>
      </c>
      <c r="E439" t="s">
        <v>280</v>
      </c>
      <c r="F439" t="s">
        <v>154</v>
      </c>
      <c r="G439" t="s">
        <v>220</v>
      </c>
      <c r="H439">
        <v>447.03519324563433</v>
      </c>
      <c r="I439">
        <v>32</v>
      </c>
      <c r="J439">
        <v>1578683.9669348348</v>
      </c>
      <c r="K439">
        <v>54863.513399999996</v>
      </c>
      <c r="L439">
        <v>284163114.04827029</v>
      </c>
      <c r="M439">
        <v>6855215.7627272718</v>
      </c>
      <c r="N439">
        <v>2368025950.4022522</v>
      </c>
      <c r="O439">
        <v>124800000</v>
      </c>
      <c r="P439">
        <v>29.518612699999998</v>
      </c>
      <c r="Q439">
        <v>23601.325305675779</v>
      </c>
      <c r="R439">
        <v>284217977.5616703</v>
      </c>
      <c r="S439">
        <v>2499.6811661649795</v>
      </c>
      <c r="T439">
        <v>23630.84391837578</v>
      </c>
      <c r="U439">
        <f>Pro_Economic_Table[[#This Row],[Total Energy(MJ)]]*AHP!$P$3/TOPSIS!$B$4</f>
        <v>8.4955019677359859E-3</v>
      </c>
      <c r="V439">
        <f>Pro_Economic_Table[[#This Row],[Total Cost(LKR Million)]]*AHP!$P$4/TOPSIS!$C$4</f>
        <v>3.2993677538773782E-2</v>
      </c>
      <c r="W439">
        <f>Pro_Economic_Table[[#This Row],[Total Carbon (Metric T)]]*AHP!$P$5/TOPSIS!$D$4</f>
        <v>3.6484622511274373E-3</v>
      </c>
      <c r="X439">
        <f>((Pro_Economic_Table[[#This Row],[Weighted Energy]]-TOPSIS!$B$5)^2+(Pro_Economic_Table[[#This Row],[Weighted Cost]]-TOPSIS!$C$5)^2+(Pro_Economic_Table[[#This Row],[Weighted Co2]]-TOPSIS!$D$5)^2)^0.5</f>
        <v>5.1002880148659944E-3</v>
      </c>
      <c r="Y439">
        <f>((Pro_Economic_Table[[#This Row],[Weighted Energy]]-TOPSIS!$B$6)^2+(Pro_Economic_Table[[#This Row],[Weighted Cost]]-TOPSIS!$C$6)^2+(Pro_Economic_Table[[#This Row],[Weighted Co2]]-TOPSIS!$D$6)^2)^0.5</f>
        <v>1.7266196462099959E-3</v>
      </c>
      <c r="Z439">
        <f>Pro_Economic_Table[[#This Row],[S- Worst-Euclidean Distance]]/(Pro_Economic_Table[[#This Row],[S+ Best-Euclidean Distance]]+Pro_Economic_Table[[#This Row],[S- Worst-Euclidean Distance]])</f>
        <v>0.25291387139369381</v>
      </c>
      <c r="AA439">
        <v>438</v>
      </c>
    </row>
    <row r="440" spans="1:27" x14ac:dyDescent="0.3">
      <c r="A440">
        <v>259</v>
      </c>
      <c r="B440" t="s">
        <v>141</v>
      </c>
      <c r="C440" t="s">
        <v>148</v>
      </c>
      <c r="D440" t="s">
        <v>151</v>
      </c>
      <c r="E440" t="s">
        <v>152</v>
      </c>
      <c r="F440" t="s">
        <v>280</v>
      </c>
      <c r="G440" t="s">
        <v>219</v>
      </c>
      <c r="H440">
        <v>434.98544212030293</v>
      </c>
      <c r="I440">
        <v>62</v>
      </c>
      <c r="J440">
        <v>1588522.7742740677</v>
      </c>
      <c r="K440">
        <v>42499.442490909089</v>
      </c>
      <c r="L440">
        <v>285934099.36933219</v>
      </c>
      <c r="M440">
        <v>5410203.378636363</v>
      </c>
      <c r="N440">
        <v>2382784161.4111013</v>
      </c>
      <c r="O440">
        <v>115568000</v>
      </c>
      <c r="P440">
        <v>21.525416668181812</v>
      </c>
      <c r="Q440">
        <v>23748.415475397313</v>
      </c>
      <c r="R440">
        <v>285976598.81182313</v>
      </c>
      <c r="S440">
        <v>2503.7623647897376</v>
      </c>
      <c r="T440">
        <v>23769.940892065493</v>
      </c>
      <c r="U440">
        <f>Pro_Economic_Table[[#This Row],[Total Energy(MJ)]]*AHP!$P$3/TOPSIS!$B$4</f>
        <v>8.5480685591224643E-3</v>
      </c>
      <c r="V440">
        <f>Pro_Economic_Table[[#This Row],[Total Cost(LKR Million)]]*AHP!$P$4/TOPSIS!$C$4</f>
        <v>3.3047545909356241E-2</v>
      </c>
      <c r="W440">
        <f>Pro_Economic_Table[[#This Row],[Total Carbon (Metric T)]]*AHP!$P$5/TOPSIS!$D$4</f>
        <v>3.6699379994970653E-3</v>
      </c>
      <c r="X440">
        <f>((Pro_Economic_Table[[#This Row],[Weighted Energy]]-TOPSIS!$B$5)^2+(Pro_Economic_Table[[#This Row],[Weighted Cost]]-TOPSIS!$C$5)^2+(Pro_Economic_Table[[#This Row],[Weighted Co2]]-TOPSIS!$D$5)^2)^0.5</f>
        <v>5.1673555440584955E-3</v>
      </c>
      <c r="Y440">
        <f>((Pro_Economic_Table[[#This Row],[Weighted Energy]]-TOPSIS!$B$6)^2+(Pro_Economic_Table[[#This Row],[Weighted Cost]]-TOPSIS!$C$6)^2+(Pro_Economic_Table[[#This Row],[Weighted Co2]]-TOPSIS!$D$6)^2)^0.5</f>
        <v>1.6600113100669566E-3</v>
      </c>
      <c r="Z440">
        <f>Pro_Economic_Table[[#This Row],[S- Worst-Euclidean Distance]]/(Pro_Economic_Table[[#This Row],[S+ Best-Euclidean Distance]]+Pro_Economic_Table[[#This Row],[S- Worst-Euclidean Distance]])</f>
        <v>0.24314078114374224</v>
      </c>
      <c r="AA440">
        <v>439</v>
      </c>
    </row>
    <row r="441" spans="1:27" x14ac:dyDescent="0.3">
      <c r="A441">
        <v>261</v>
      </c>
      <c r="B441" t="s">
        <v>141</v>
      </c>
      <c r="C441" t="s">
        <v>148</v>
      </c>
      <c r="D441" t="s">
        <v>151</v>
      </c>
      <c r="E441" t="s">
        <v>152</v>
      </c>
      <c r="F441" t="s">
        <v>280</v>
      </c>
      <c r="G441" t="s">
        <v>218</v>
      </c>
      <c r="H441">
        <v>434.98544212030293</v>
      </c>
      <c r="I441">
        <v>31</v>
      </c>
      <c r="J441">
        <v>1588522.7742740677</v>
      </c>
      <c r="K441">
        <v>42499.442490909089</v>
      </c>
      <c r="L441">
        <v>285934099.36933219</v>
      </c>
      <c r="M441">
        <v>5410203.378636363</v>
      </c>
      <c r="N441">
        <v>2382784161.4111013</v>
      </c>
      <c r="O441">
        <v>116132200</v>
      </c>
      <c r="P441">
        <v>21.525416668181812</v>
      </c>
      <c r="Q441">
        <v>23748.415475397313</v>
      </c>
      <c r="R441">
        <v>285976598.81182313</v>
      </c>
      <c r="S441">
        <v>2504.3265647897379</v>
      </c>
      <c r="T441">
        <v>23769.940892065493</v>
      </c>
      <c r="U441">
        <f>Pro_Economic_Table[[#This Row],[Total Energy(MJ)]]*AHP!$P$3/TOPSIS!$B$4</f>
        <v>8.5480685591224643E-3</v>
      </c>
      <c r="V441">
        <f>Pro_Economic_Table[[#This Row],[Total Cost(LKR Million)]]*AHP!$P$4/TOPSIS!$C$4</f>
        <v>3.3054992872240688E-2</v>
      </c>
      <c r="W441">
        <f>Pro_Economic_Table[[#This Row],[Total Carbon (Metric T)]]*AHP!$P$5/TOPSIS!$D$4</f>
        <v>3.6699379994970653E-3</v>
      </c>
      <c r="X441">
        <f>((Pro_Economic_Table[[#This Row],[Weighted Energy]]-TOPSIS!$B$5)^2+(Pro_Economic_Table[[#This Row],[Weighted Cost]]-TOPSIS!$C$5)^2+(Pro_Economic_Table[[#This Row],[Weighted Co2]]-TOPSIS!$D$5)^2)^0.5</f>
        <v>5.1745249216136125E-3</v>
      </c>
      <c r="Y441">
        <f>((Pro_Economic_Table[[#This Row],[Weighted Energy]]-TOPSIS!$B$6)^2+(Pro_Economic_Table[[#This Row],[Weighted Cost]]-TOPSIS!$C$6)^2+(Pro_Economic_Table[[#This Row],[Weighted Co2]]-TOPSIS!$D$6)^2)^0.5</f>
        <v>1.6527907141606186E-3</v>
      </c>
      <c r="Z441">
        <f>Pro_Economic_Table[[#This Row],[S- Worst-Euclidean Distance]]/(Pro_Economic_Table[[#This Row],[S+ Best-Euclidean Distance]]+Pro_Economic_Table[[#This Row],[S- Worst-Euclidean Distance]])</f>
        <v>0.24208500124122193</v>
      </c>
      <c r="AA441">
        <v>440</v>
      </c>
    </row>
    <row r="442" spans="1:27" x14ac:dyDescent="0.3">
      <c r="A442">
        <v>277</v>
      </c>
      <c r="B442" t="s">
        <v>141</v>
      </c>
      <c r="C442" t="s">
        <v>148</v>
      </c>
      <c r="D442" t="s">
        <v>280</v>
      </c>
      <c r="E442" t="s">
        <v>152</v>
      </c>
      <c r="F442" t="s">
        <v>280</v>
      </c>
      <c r="G442" t="s">
        <v>219</v>
      </c>
      <c r="H442">
        <v>435.44990445871292</v>
      </c>
      <c r="I442">
        <v>62</v>
      </c>
      <c r="J442">
        <v>1588972.373817649</v>
      </c>
      <c r="K442">
        <v>42499.442490909089</v>
      </c>
      <c r="L442">
        <v>286015027.28717679</v>
      </c>
      <c r="M442">
        <v>5414808.4536363631</v>
      </c>
      <c r="N442">
        <v>2383458560.7264733</v>
      </c>
      <c r="O442">
        <v>115568000</v>
      </c>
      <c r="P442">
        <v>21.516206518181814</v>
      </c>
      <c r="Q442">
        <v>23755.13698857385</v>
      </c>
      <c r="R442">
        <v>286057526.72966772</v>
      </c>
      <c r="S442">
        <v>2504.4413691801096</v>
      </c>
      <c r="T442">
        <v>23776.653195092033</v>
      </c>
      <c r="U442">
        <f>Pro_Economic_Table[[#This Row],[Total Energy(MJ)]]*AHP!$P$3/TOPSIS!$B$4</f>
        <v>8.5504875591139208E-3</v>
      </c>
      <c r="V442">
        <f>Pro_Economic_Table[[#This Row],[Total Cost(LKR Million)]]*AHP!$P$4/TOPSIS!$C$4</f>
        <v>3.3056508193109298E-2</v>
      </c>
      <c r="W442">
        <f>Pro_Economic_Table[[#This Row],[Total Carbon (Metric T)]]*AHP!$P$5/TOPSIS!$D$4</f>
        <v>3.6709743393034239E-3</v>
      </c>
      <c r="X442">
        <f>((Pro_Economic_Table[[#This Row],[Weighted Energy]]-TOPSIS!$B$5)^2+(Pro_Economic_Table[[#This Row],[Weighted Cost]]-TOPSIS!$C$5)^2+(Pro_Economic_Table[[#This Row],[Weighted Co2]]-TOPSIS!$D$5)^2)^0.5</f>
        <v>5.1766955940885685E-3</v>
      </c>
      <c r="Y442">
        <f>((Pro_Economic_Table[[#This Row],[Weighted Energy]]-TOPSIS!$B$6)^2+(Pro_Economic_Table[[#This Row],[Weighted Cost]]-TOPSIS!$C$6)^2+(Pro_Economic_Table[[#This Row],[Weighted Co2]]-TOPSIS!$D$6)^2)^0.5</f>
        <v>1.6506777733022054E-3</v>
      </c>
      <c r="Z442">
        <f>Pro_Economic_Table[[#This Row],[S- Worst-Euclidean Distance]]/(Pro_Economic_Table[[#This Row],[S+ Best-Euclidean Distance]]+Pro_Economic_Table[[#This Row],[S- Worst-Euclidean Distance]])</f>
        <v>0.24177347341017724</v>
      </c>
      <c r="AA442">
        <v>441</v>
      </c>
    </row>
    <row r="443" spans="1:27" x14ac:dyDescent="0.3">
      <c r="A443">
        <v>160</v>
      </c>
      <c r="B443" t="s">
        <v>140</v>
      </c>
      <c r="C443" t="s">
        <v>148</v>
      </c>
      <c r="D443" t="s">
        <v>151</v>
      </c>
      <c r="E443" t="s">
        <v>280</v>
      </c>
      <c r="F443" t="s">
        <v>280</v>
      </c>
      <c r="G443" t="s">
        <v>219</v>
      </c>
      <c r="H443">
        <v>449.16882010289339</v>
      </c>
      <c r="I443">
        <v>64</v>
      </c>
      <c r="J443">
        <v>1586064.7072288617</v>
      </c>
      <c r="K443">
        <v>57046.926127272716</v>
      </c>
      <c r="L443">
        <v>285491647.30119514</v>
      </c>
      <c r="M443">
        <v>6839693.6240909081</v>
      </c>
      <c r="N443">
        <v>2379097060.8432927</v>
      </c>
      <c r="O443">
        <v>119296000</v>
      </c>
      <c r="P443">
        <v>29.527822849999996</v>
      </c>
      <c r="Q443">
        <v>23711.667373071479</v>
      </c>
      <c r="R443">
        <v>285548694.2273224</v>
      </c>
      <c r="S443">
        <v>2505.2327544673835</v>
      </c>
      <c r="T443">
        <v>23741.195195921478</v>
      </c>
      <c r="U443">
        <f>Pro_Economic_Table[[#This Row],[Total Energy(MJ)]]*AHP!$P$3/TOPSIS!$B$4</f>
        <v>8.5352781499062128E-3</v>
      </c>
      <c r="V443">
        <f>Pro_Economic_Table[[#This Row],[Total Cost(LKR Million)]]*AHP!$P$4/TOPSIS!$C$4</f>
        <v>3.3066953809666587E-2</v>
      </c>
      <c r="W443">
        <f>Pro_Economic_Table[[#This Row],[Total Carbon (Metric T)]]*AHP!$P$5/TOPSIS!$D$4</f>
        <v>3.6654998343758332E-3</v>
      </c>
      <c r="X443">
        <f>((Pro_Economic_Table[[#This Row],[Weighted Energy]]-TOPSIS!$B$5)^2+(Pro_Economic_Table[[#This Row],[Weighted Cost]]-TOPSIS!$C$5)^2+(Pro_Economic_Table[[#This Row],[Weighted Co2]]-TOPSIS!$D$5)^2)^0.5</f>
        <v>5.1824160215603243E-3</v>
      </c>
      <c r="Y443">
        <f>((Pro_Economic_Table[[#This Row],[Weighted Energy]]-TOPSIS!$B$6)^2+(Pro_Economic_Table[[#This Row],[Weighted Cost]]-TOPSIS!$C$6)^2+(Pro_Economic_Table[[#This Row],[Weighted Co2]]-TOPSIS!$D$6)^2)^0.5</f>
        <v>1.644584232686297E-3</v>
      </c>
      <c r="Z443">
        <f>Pro_Economic_Table[[#This Row],[S- Worst-Euclidean Distance]]/(Pro_Economic_Table[[#This Row],[S+ Best-Euclidean Distance]]+Pro_Economic_Table[[#This Row],[S- Worst-Euclidean Distance]])</f>
        <v>0.24089412207994437</v>
      </c>
      <c r="AA443">
        <v>442</v>
      </c>
    </row>
    <row r="444" spans="1:27" x14ac:dyDescent="0.3">
      <c r="A444">
        <v>279</v>
      </c>
      <c r="B444" t="s">
        <v>141</v>
      </c>
      <c r="C444" t="s">
        <v>148</v>
      </c>
      <c r="D444" t="s">
        <v>280</v>
      </c>
      <c r="E444" t="s">
        <v>152</v>
      </c>
      <c r="F444" t="s">
        <v>280</v>
      </c>
      <c r="G444" t="s">
        <v>218</v>
      </c>
      <c r="H444">
        <v>435.44990445871292</v>
      </c>
      <c r="I444">
        <v>31</v>
      </c>
      <c r="J444">
        <v>1588972.373817649</v>
      </c>
      <c r="K444">
        <v>42499.442490909089</v>
      </c>
      <c r="L444">
        <v>286015027.28717679</v>
      </c>
      <c r="M444">
        <v>5414808.4536363631</v>
      </c>
      <c r="N444">
        <v>2383458560.7264733</v>
      </c>
      <c r="O444">
        <v>116132200</v>
      </c>
      <c r="P444">
        <v>21.516206518181814</v>
      </c>
      <c r="Q444">
        <v>23755.13698857385</v>
      </c>
      <c r="R444">
        <v>286057526.72966772</v>
      </c>
      <c r="S444">
        <v>2505.0055691801094</v>
      </c>
      <c r="T444">
        <v>23776.653195092033</v>
      </c>
      <c r="U444">
        <f>Pro_Economic_Table[[#This Row],[Total Energy(MJ)]]*AHP!$P$3/TOPSIS!$B$4</f>
        <v>8.5504875591139208E-3</v>
      </c>
      <c r="V444">
        <f>Pro_Economic_Table[[#This Row],[Total Cost(LKR Million)]]*AHP!$P$4/TOPSIS!$C$4</f>
        <v>3.3063955155993738E-2</v>
      </c>
      <c r="W444">
        <f>Pro_Economic_Table[[#This Row],[Total Carbon (Metric T)]]*AHP!$P$5/TOPSIS!$D$4</f>
        <v>3.6709743393034239E-3</v>
      </c>
      <c r="X444">
        <f>((Pro_Economic_Table[[#This Row],[Weighted Energy]]-TOPSIS!$B$5)^2+(Pro_Economic_Table[[#This Row],[Weighted Cost]]-TOPSIS!$C$5)^2+(Pro_Economic_Table[[#This Row],[Weighted Co2]]-TOPSIS!$D$5)^2)^0.5</f>
        <v>5.1838649290980917E-3</v>
      </c>
      <c r="Y444">
        <f>((Pro_Economic_Table[[#This Row],[Weighted Energy]]-TOPSIS!$B$6)^2+(Pro_Economic_Table[[#This Row],[Weighted Cost]]-TOPSIS!$C$6)^2+(Pro_Economic_Table[[#This Row],[Weighted Co2]]-TOPSIS!$D$6)^2)^0.5</f>
        <v>1.6434567807302508E-3</v>
      </c>
      <c r="Z444">
        <f>Pro_Economic_Table[[#This Row],[S- Worst-Euclidean Distance]]/(Pro_Economic_Table[[#This Row],[S+ Best-Euclidean Distance]]+Pro_Economic_Table[[#This Row],[S- Worst-Euclidean Distance]])</f>
        <v>0.24071764164333947</v>
      </c>
      <c r="AA444">
        <v>443</v>
      </c>
    </row>
    <row r="445" spans="1:27" x14ac:dyDescent="0.3">
      <c r="A445">
        <v>162</v>
      </c>
      <c r="B445" t="s">
        <v>140</v>
      </c>
      <c r="C445" t="s">
        <v>148</v>
      </c>
      <c r="D445" t="s">
        <v>151</v>
      </c>
      <c r="E445" t="s">
        <v>280</v>
      </c>
      <c r="F445" t="s">
        <v>280</v>
      </c>
      <c r="G445" t="s">
        <v>218</v>
      </c>
      <c r="H445">
        <v>449.16882010289339</v>
      </c>
      <c r="I445">
        <v>32</v>
      </c>
      <c r="J445">
        <v>1586064.7072288617</v>
      </c>
      <c r="K445">
        <v>57046.926127272716</v>
      </c>
      <c r="L445">
        <v>285491647.30119514</v>
      </c>
      <c r="M445">
        <v>6839693.6240909081</v>
      </c>
      <c r="N445">
        <v>2379097060.8432927</v>
      </c>
      <c r="O445">
        <v>119878400</v>
      </c>
      <c r="P445">
        <v>29.527822849999996</v>
      </c>
      <c r="Q445">
        <v>23711.667373071479</v>
      </c>
      <c r="R445">
        <v>285548694.2273224</v>
      </c>
      <c r="S445">
        <v>2505.8151544673833</v>
      </c>
      <c r="T445">
        <v>23741.195195921478</v>
      </c>
      <c r="U445">
        <f>Pro_Economic_Table[[#This Row],[Total Energy(MJ)]]*AHP!$P$3/TOPSIS!$B$4</f>
        <v>8.5352781499062128E-3</v>
      </c>
      <c r="V445">
        <f>Pro_Economic_Table[[#This Row],[Total Cost(LKR Million)]]*AHP!$P$4/TOPSIS!$C$4</f>
        <v>3.3074640997160204E-2</v>
      </c>
      <c r="W445">
        <f>Pro_Economic_Table[[#This Row],[Total Carbon (Metric T)]]*AHP!$P$5/TOPSIS!$D$4</f>
        <v>3.6654998343758332E-3</v>
      </c>
      <c r="X445">
        <f>((Pro_Economic_Table[[#This Row],[Weighted Energy]]-TOPSIS!$B$5)^2+(Pro_Economic_Table[[#This Row],[Weighted Cost]]-TOPSIS!$C$5)^2+(Pro_Economic_Table[[#This Row],[Weighted Co2]]-TOPSIS!$D$5)^2)^0.5</f>
        <v>5.1898239533165122E-3</v>
      </c>
      <c r="Y445">
        <f>((Pro_Economic_Table[[#This Row],[Weighted Energy]]-TOPSIS!$B$6)^2+(Pro_Economic_Table[[#This Row],[Weighted Cost]]-TOPSIS!$C$6)^2+(Pro_Economic_Table[[#This Row],[Weighted Co2]]-TOPSIS!$D$6)^2)^0.5</f>
        <v>1.637151641936465E-3</v>
      </c>
      <c r="Z445">
        <f>Pro_Economic_Table[[#This Row],[S- Worst-Euclidean Distance]]/(Pro_Economic_Table[[#This Row],[S+ Best-Euclidean Distance]]+Pro_Economic_Table[[#This Row],[S- Worst-Euclidean Distance]])</f>
        <v>0.23980628304498861</v>
      </c>
      <c r="AA445">
        <v>444</v>
      </c>
    </row>
    <row r="446" spans="1:27" x14ac:dyDescent="0.3">
      <c r="A446">
        <v>178</v>
      </c>
      <c r="B446" t="s">
        <v>140</v>
      </c>
      <c r="C446" t="s">
        <v>148</v>
      </c>
      <c r="D446" t="s">
        <v>280</v>
      </c>
      <c r="E446" t="s">
        <v>280</v>
      </c>
      <c r="F446" t="s">
        <v>280</v>
      </c>
      <c r="G446" t="s">
        <v>219</v>
      </c>
      <c r="H446">
        <v>449.63328244130338</v>
      </c>
      <c r="I446">
        <v>64</v>
      </c>
      <c r="J446">
        <v>1586514.3067724428</v>
      </c>
      <c r="K446">
        <v>57046.926127272716</v>
      </c>
      <c r="L446">
        <v>285572575.21903968</v>
      </c>
      <c r="M446">
        <v>6844298.6990909083</v>
      </c>
      <c r="N446">
        <v>2379771460.1586642</v>
      </c>
      <c r="O446">
        <v>119296000</v>
      </c>
      <c r="P446">
        <v>29.518612699999998</v>
      </c>
      <c r="Q446">
        <v>23718.38888624802</v>
      </c>
      <c r="R446">
        <v>285629622.14516693</v>
      </c>
      <c r="S446">
        <v>2505.9117588577551</v>
      </c>
      <c r="T446">
        <v>23747.907498948021</v>
      </c>
      <c r="U446">
        <f>Pro_Economic_Table[[#This Row],[Total Energy(MJ)]]*AHP!$P$3/TOPSIS!$B$4</f>
        <v>8.5376971498976675E-3</v>
      </c>
      <c r="V446">
        <f>Pro_Economic_Table[[#This Row],[Total Cost(LKR Million)]]*AHP!$P$4/TOPSIS!$C$4</f>
        <v>3.3075916093419644E-2</v>
      </c>
      <c r="W446">
        <f>Pro_Economic_Table[[#This Row],[Total Carbon (Metric T)]]*AHP!$P$5/TOPSIS!$D$4</f>
        <v>3.6665361741821919E-3</v>
      </c>
      <c r="X446">
        <f>((Pro_Economic_Table[[#This Row],[Weighted Energy]]-TOPSIS!$B$5)^2+(Pro_Economic_Table[[#This Row],[Weighted Cost]]-TOPSIS!$C$5)^2+(Pro_Economic_Table[[#This Row],[Weighted Co2]]-TOPSIS!$D$5)^2)^0.5</f>
        <v>5.1917556351386953E-3</v>
      </c>
      <c r="Y446">
        <f>((Pro_Economic_Table[[#This Row],[Weighted Energy]]-TOPSIS!$B$6)^2+(Pro_Economic_Table[[#This Row],[Weighted Cost]]-TOPSIS!$C$6)^2+(Pro_Economic_Table[[#This Row],[Weighted Co2]]-TOPSIS!$D$6)^2)^0.5</f>
        <v>1.63524727776854E-3</v>
      </c>
      <c r="Z446">
        <f>Pro_Economic_Table[[#This Row],[S- Worst-Euclidean Distance]]/(Pro_Economic_Table[[#This Row],[S+ Best-Euclidean Distance]]+Pro_Economic_Table[[#This Row],[S- Worst-Euclidean Distance]])</f>
        <v>0.23952637762566595</v>
      </c>
      <c r="AA446">
        <v>445</v>
      </c>
    </row>
    <row r="447" spans="1:27" x14ac:dyDescent="0.3">
      <c r="A447">
        <v>180</v>
      </c>
      <c r="B447" t="s">
        <v>140</v>
      </c>
      <c r="C447" t="s">
        <v>148</v>
      </c>
      <c r="D447" t="s">
        <v>280</v>
      </c>
      <c r="E447" t="s">
        <v>280</v>
      </c>
      <c r="F447" t="s">
        <v>280</v>
      </c>
      <c r="G447" t="s">
        <v>218</v>
      </c>
      <c r="H447">
        <v>449.63328244130338</v>
      </c>
      <c r="I447">
        <v>32</v>
      </c>
      <c r="J447">
        <v>1586514.3067724428</v>
      </c>
      <c r="K447">
        <v>57046.926127272716</v>
      </c>
      <c r="L447">
        <v>285572575.21903968</v>
      </c>
      <c r="M447">
        <v>6844298.6990909083</v>
      </c>
      <c r="N447">
        <v>2379771460.1586642</v>
      </c>
      <c r="O447">
        <v>119878400</v>
      </c>
      <c r="P447">
        <v>29.518612699999998</v>
      </c>
      <c r="Q447">
        <v>23718.38888624802</v>
      </c>
      <c r="R447">
        <v>285629622.14516693</v>
      </c>
      <c r="S447">
        <v>2506.4941588577553</v>
      </c>
      <c r="T447">
        <v>23747.907498948021</v>
      </c>
      <c r="U447">
        <f>Pro_Economic_Table[[#This Row],[Total Energy(MJ)]]*AHP!$P$3/TOPSIS!$B$4</f>
        <v>8.5376971498976675E-3</v>
      </c>
      <c r="V447">
        <f>Pro_Economic_Table[[#This Row],[Total Cost(LKR Million)]]*AHP!$P$4/TOPSIS!$C$4</f>
        <v>3.3083603280913261E-2</v>
      </c>
      <c r="W447">
        <f>Pro_Economic_Table[[#This Row],[Total Carbon (Metric T)]]*AHP!$P$5/TOPSIS!$D$4</f>
        <v>3.6665361741821919E-3</v>
      </c>
      <c r="X447">
        <f>((Pro_Economic_Table[[#This Row],[Weighted Energy]]-TOPSIS!$B$5)^2+(Pro_Economic_Table[[#This Row],[Weighted Cost]]-TOPSIS!$C$5)^2+(Pro_Economic_Table[[#This Row],[Weighted Co2]]-TOPSIS!$D$5)^2)^0.5</f>
        <v>5.1991635106426728E-3</v>
      </c>
      <c r="Y447">
        <f>((Pro_Economic_Table[[#This Row],[Weighted Energy]]-TOPSIS!$B$6)^2+(Pro_Economic_Table[[#This Row],[Weighted Cost]]-TOPSIS!$C$6)^2+(Pro_Economic_Table[[#This Row],[Weighted Co2]]-TOPSIS!$D$6)^2)^0.5</f>
        <v>1.6278143780098112E-3</v>
      </c>
      <c r="Z447">
        <f>Pro_Economic_Table[[#This Row],[S- Worst-Euclidean Distance]]/(Pro_Economic_Table[[#This Row],[S+ Best-Euclidean Distance]]+Pro_Economic_Table[[#This Row],[S- Worst-Euclidean Distance]])</f>
        <v>0.2384385015682409</v>
      </c>
      <c r="AA447">
        <v>446</v>
      </c>
    </row>
    <row r="448" spans="1:27" x14ac:dyDescent="0.3">
      <c r="A448">
        <v>260</v>
      </c>
      <c r="B448" t="s">
        <v>141</v>
      </c>
      <c r="C448" t="s">
        <v>148</v>
      </c>
      <c r="D448" t="s">
        <v>151</v>
      </c>
      <c r="E448" t="s">
        <v>152</v>
      </c>
      <c r="F448" t="s">
        <v>280</v>
      </c>
      <c r="G448" t="s">
        <v>220</v>
      </c>
      <c r="H448">
        <v>434.98544212030293</v>
      </c>
      <c r="I448">
        <v>31</v>
      </c>
      <c r="J448">
        <v>1588522.7742740677</v>
      </c>
      <c r="K448">
        <v>42499.442490909089</v>
      </c>
      <c r="L448">
        <v>285934099.36933219</v>
      </c>
      <c r="M448">
        <v>5410203.378636363</v>
      </c>
      <c r="N448">
        <v>2382784161.4111013</v>
      </c>
      <c r="O448">
        <v>120900000</v>
      </c>
      <c r="P448">
        <v>21.525416668181812</v>
      </c>
      <c r="Q448">
        <v>23748.415475397313</v>
      </c>
      <c r="R448">
        <v>285976598.81182313</v>
      </c>
      <c r="S448">
        <v>2509.0943647897375</v>
      </c>
      <c r="T448">
        <v>23769.940892065493</v>
      </c>
      <c r="U448">
        <f>Pro_Economic_Table[[#This Row],[Total Energy(MJ)]]*AHP!$P$3/TOPSIS!$B$4</f>
        <v>8.5480685591224643E-3</v>
      </c>
      <c r="V448">
        <f>Pro_Economic_Table[[#This Row],[Total Cost(LKR Million)]]*AHP!$P$4/TOPSIS!$C$4</f>
        <v>3.3117923800352091E-2</v>
      </c>
      <c r="W448">
        <f>Pro_Economic_Table[[#This Row],[Total Carbon (Metric T)]]*AHP!$P$5/TOPSIS!$D$4</f>
        <v>3.6699379994970653E-3</v>
      </c>
      <c r="X448">
        <f>((Pro_Economic_Table[[#This Row],[Weighted Energy]]-TOPSIS!$B$5)^2+(Pro_Economic_Table[[#This Row],[Weighted Cost]]-TOPSIS!$C$5)^2+(Pro_Economic_Table[[#This Row],[Weighted Co2]]-TOPSIS!$D$5)^2)^0.5</f>
        <v>5.2351410482804894E-3</v>
      </c>
      <c r="Y448">
        <f>((Pro_Economic_Table[[#This Row],[Weighted Energy]]-TOPSIS!$B$6)^2+(Pro_Economic_Table[[#This Row],[Weighted Cost]]-TOPSIS!$C$6)^2+(Pro_Economic_Table[[#This Row],[Weighted Co2]]-TOPSIS!$D$6)^2)^0.5</f>
        <v>1.5918560009395466E-3</v>
      </c>
      <c r="Z448">
        <f>Pro_Economic_Table[[#This Row],[S- Worst-Euclidean Distance]]/(Pro_Economic_Table[[#This Row],[S+ Best-Euclidean Distance]]+Pro_Economic_Table[[#This Row],[S- Worst-Euclidean Distance]])</f>
        <v>0.23317074688371389</v>
      </c>
      <c r="AA448">
        <v>447</v>
      </c>
    </row>
    <row r="449" spans="1:27" x14ac:dyDescent="0.3">
      <c r="A449">
        <v>278</v>
      </c>
      <c r="B449" t="s">
        <v>141</v>
      </c>
      <c r="C449" t="s">
        <v>148</v>
      </c>
      <c r="D449" t="s">
        <v>280</v>
      </c>
      <c r="E449" t="s">
        <v>152</v>
      </c>
      <c r="F449" t="s">
        <v>280</v>
      </c>
      <c r="G449" t="s">
        <v>220</v>
      </c>
      <c r="H449">
        <v>435.44990445871292</v>
      </c>
      <c r="I449">
        <v>31</v>
      </c>
      <c r="J449">
        <v>1588972.373817649</v>
      </c>
      <c r="K449">
        <v>42499.442490909089</v>
      </c>
      <c r="L449">
        <v>286015027.28717679</v>
      </c>
      <c r="M449">
        <v>5414808.4536363631</v>
      </c>
      <c r="N449">
        <v>2383458560.7264733</v>
      </c>
      <c r="O449">
        <v>120900000</v>
      </c>
      <c r="P449">
        <v>21.516206518181814</v>
      </c>
      <c r="Q449">
        <v>23755.13698857385</v>
      </c>
      <c r="R449">
        <v>286057526.72966772</v>
      </c>
      <c r="S449">
        <v>2509.7733691801095</v>
      </c>
      <c r="T449">
        <v>23776.653195092033</v>
      </c>
      <c r="U449">
        <f>Pro_Economic_Table[[#This Row],[Total Energy(MJ)]]*AHP!$P$3/TOPSIS!$B$4</f>
        <v>8.5504875591139208E-3</v>
      </c>
      <c r="V449">
        <f>Pro_Economic_Table[[#This Row],[Total Cost(LKR Million)]]*AHP!$P$4/TOPSIS!$C$4</f>
        <v>3.3126886084105148E-2</v>
      </c>
      <c r="W449">
        <f>Pro_Economic_Table[[#This Row],[Total Carbon (Metric T)]]*AHP!$P$5/TOPSIS!$D$4</f>
        <v>3.6709743393034239E-3</v>
      </c>
      <c r="X449">
        <f>((Pro_Economic_Table[[#This Row],[Weighted Energy]]-TOPSIS!$B$5)^2+(Pro_Economic_Table[[#This Row],[Weighted Cost]]-TOPSIS!$C$5)^2+(Pro_Economic_Table[[#This Row],[Weighted Co2]]-TOPSIS!$D$5)^2)^0.5</f>
        <v>5.2444806457640179E-3</v>
      </c>
      <c r="Y449">
        <f>((Pro_Economic_Table[[#This Row],[Weighted Energy]]-TOPSIS!$B$6)^2+(Pro_Economic_Table[[#This Row],[Weighted Cost]]-TOPSIS!$C$6)^2+(Pro_Economic_Table[[#This Row],[Weighted Co2]]-TOPSIS!$D$6)^2)^0.5</f>
        <v>1.582519062352505E-3</v>
      </c>
      <c r="Z449">
        <f>Pro_Economic_Table[[#This Row],[S- Worst-Euclidean Distance]]/(Pro_Economic_Table[[#This Row],[S+ Best-Euclidean Distance]]+Pro_Economic_Table[[#This Row],[S- Worst-Euclidean Distance]])</f>
        <v>0.23180300717913765</v>
      </c>
      <c r="AA449">
        <v>448</v>
      </c>
    </row>
    <row r="450" spans="1:27" x14ac:dyDescent="0.3">
      <c r="A450">
        <v>161</v>
      </c>
      <c r="B450" t="s">
        <v>140</v>
      </c>
      <c r="C450" t="s">
        <v>148</v>
      </c>
      <c r="D450" t="s">
        <v>151</v>
      </c>
      <c r="E450" t="s">
        <v>280</v>
      </c>
      <c r="F450" t="s">
        <v>280</v>
      </c>
      <c r="G450" t="s">
        <v>220</v>
      </c>
      <c r="H450">
        <v>449.16882010289339</v>
      </c>
      <c r="I450">
        <v>32</v>
      </c>
      <c r="J450">
        <v>1586064.7072288617</v>
      </c>
      <c r="K450">
        <v>57046.926127272716</v>
      </c>
      <c r="L450">
        <v>285491647.30119514</v>
      </c>
      <c r="M450">
        <v>6839693.6240909081</v>
      </c>
      <c r="N450">
        <v>2379097060.8432927</v>
      </c>
      <c r="O450">
        <v>124800000</v>
      </c>
      <c r="P450">
        <v>29.527822849999996</v>
      </c>
      <c r="Q450">
        <v>23711.667373071479</v>
      </c>
      <c r="R450">
        <v>285548694.2273224</v>
      </c>
      <c r="S450">
        <v>2510.7367544673834</v>
      </c>
      <c r="T450">
        <v>23741.195195921478</v>
      </c>
      <c r="U450">
        <f>Pro_Economic_Table[[#This Row],[Total Energy(MJ)]]*AHP!$P$3/TOPSIS!$B$4</f>
        <v>8.5352781499062128E-3</v>
      </c>
      <c r="V450">
        <f>Pro_Economic_Table[[#This Row],[Total Cost(LKR Million)]]*AHP!$P$4/TOPSIS!$C$4</f>
        <v>3.3139601955210693E-2</v>
      </c>
      <c r="W450">
        <f>Pro_Economic_Table[[#This Row],[Total Carbon (Metric T)]]*AHP!$P$5/TOPSIS!$D$4</f>
        <v>3.6654998343758332E-3</v>
      </c>
      <c r="X450">
        <f>((Pro_Economic_Table[[#This Row],[Weighted Energy]]-TOPSIS!$B$5)^2+(Pro_Economic_Table[[#This Row],[Weighted Cost]]-TOPSIS!$C$5)^2+(Pro_Economic_Table[[#This Row],[Weighted Co2]]-TOPSIS!$D$5)^2)^0.5</f>
        <v>5.2524570941030746E-3</v>
      </c>
      <c r="Y450">
        <f>((Pro_Economic_Table[[#This Row],[Weighted Energy]]-TOPSIS!$B$6)^2+(Pro_Economic_Table[[#This Row],[Weighted Cost]]-TOPSIS!$C$6)^2+(Pro_Economic_Table[[#This Row],[Weighted Co2]]-TOPSIS!$D$6)^2)^0.5</f>
        <v>1.5744397994951539E-3</v>
      </c>
      <c r="Z450">
        <f>Pro_Economic_Table[[#This Row],[S- Worst-Euclidean Distance]]/(Pro_Economic_Table[[#This Row],[S+ Best-Euclidean Distance]]+Pro_Economic_Table[[#This Row],[S- Worst-Euclidean Distance]])</f>
        <v>0.23062305232287161</v>
      </c>
      <c r="AA450">
        <v>449</v>
      </c>
    </row>
    <row r="451" spans="1:27" x14ac:dyDescent="0.3">
      <c r="A451">
        <v>179</v>
      </c>
      <c r="B451" t="s">
        <v>140</v>
      </c>
      <c r="C451" t="s">
        <v>148</v>
      </c>
      <c r="D451" t="s">
        <v>280</v>
      </c>
      <c r="E451" t="s">
        <v>280</v>
      </c>
      <c r="F451" t="s">
        <v>280</v>
      </c>
      <c r="G451" t="s">
        <v>220</v>
      </c>
      <c r="H451">
        <v>449.63328244130338</v>
      </c>
      <c r="I451">
        <v>32</v>
      </c>
      <c r="J451">
        <v>1586514.3067724428</v>
      </c>
      <c r="K451">
        <v>57046.926127272716</v>
      </c>
      <c r="L451">
        <v>285572575.21903968</v>
      </c>
      <c r="M451">
        <v>6844298.6990909083</v>
      </c>
      <c r="N451">
        <v>2379771460.1586642</v>
      </c>
      <c r="O451">
        <v>124800000</v>
      </c>
      <c r="P451">
        <v>29.518612699999998</v>
      </c>
      <c r="Q451">
        <v>23718.38888624802</v>
      </c>
      <c r="R451">
        <v>285629622.14516693</v>
      </c>
      <c r="S451">
        <v>2511.415758857755</v>
      </c>
      <c r="T451">
        <v>23747.907498948021</v>
      </c>
      <c r="U451">
        <f>Pro_Economic_Table[[#This Row],[Total Energy(MJ)]]*AHP!$P$3/TOPSIS!$B$4</f>
        <v>8.5376971498976675E-3</v>
      </c>
      <c r="V451">
        <f>Pro_Economic_Table[[#This Row],[Total Cost(LKR Million)]]*AHP!$P$4/TOPSIS!$C$4</f>
        <v>3.314856423896375E-2</v>
      </c>
      <c r="W451">
        <f>Pro_Economic_Table[[#This Row],[Total Carbon (Metric T)]]*AHP!$P$5/TOPSIS!$D$4</f>
        <v>3.6665361741821919E-3</v>
      </c>
      <c r="X451">
        <f>((Pro_Economic_Table[[#This Row],[Weighted Energy]]-TOPSIS!$B$5)^2+(Pro_Economic_Table[[#This Row],[Weighted Cost]]-TOPSIS!$C$5)^2+(Pro_Economic_Table[[#This Row],[Weighted Co2]]-TOPSIS!$D$5)^2)^0.5</f>
        <v>5.2617961255118926E-3</v>
      </c>
      <c r="Y451">
        <f>((Pro_Economic_Table[[#This Row],[Weighted Energy]]-TOPSIS!$B$6)^2+(Pro_Economic_Table[[#This Row],[Weighted Cost]]-TOPSIS!$C$6)^2+(Pro_Economic_Table[[#This Row],[Weighted Co2]]-TOPSIS!$D$6)^2)^0.5</f>
        <v>1.5651003897106358E-3</v>
      </c>
      <c r="Z451">
        <f>Pro_Economic_Table[[#This Row],[S- Worst-Euclidean Distance]]/(Pro_Economic_Table[[#This Row],[S+ Best-Euclidean Distance]]+Pro_Economic_Table[[#This Row],[S- Worst-Euclidean Distance]])</f>
        <v>0.22925503356038787</v>
      </c>
      <c r="AA451">
        <v>450</v>
      </c>
    </row>
    <row r="452" spans="1:27" x14ac:dyDescent="0.3">
      <c r="A452">
        <v>265</v>
      </c>
      <c r="B452" t="s">
        <v>141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449.10088115983058</v>
      </c>
      <c r="I452">
        <v>64</v>
      </c>
      <c r="J452">
        <v>1590854.6453514523</v>
      </c>
      <c r="K452">
        <v>52051.873172727268</v>
      </c>
      <c r="L452">
        <v>286353836.16326141</v>
      </c>
      <c r="M452">
        <v>6605621.8468181808</v>
      </c>
      <c r="N452">
        <v>2386281968.0271783</v>
      </c>
      <c r="O452">
        <v>119296000</v>
      </c>
      <c r="P452">
        <v>27.802728259090909</v>
      </c>
      <c r="Q452">
        <v>23783.276948004208</v>
      </c>
      <c r="R452">
        <v>286405888.03643411</v>
      </c>
      <c r="S452">
        <v>2512.1835898739964</v>
      </c>
      <c r="T452">
        <v>23811.0796762633</v>
      </c>
      <c r="U452">
        <f>Pro_Economic_Table[[#This Row],[Total Energy(MJ)]]*AHP!$P$3/TOPSIS!$B$4</f>
        <v>8.5609003563356396E-3</v>
      </c>
      <c r="V452">
        <f>Pro_Economic_Table[[#This Row],[Total Cost(LKR Million)]]*AHP!$P$4/TOPSIS!$C$4</f>
        <v>3.3158698959062073E-2</v>
      </c>
      <c r="W452">
        <f>Pro_Economic_Table[[#This Row],[Total Carbon (Metric T)]]*AHP!$P$5/TOPSIS!$D$4</f>
        <v>3.676289583965289E-3</v>
      </c>
      <c r="X452">
        <f>((Pro_Economic_Table[[#This Row],[Weighted Energy]]-TOPSIS!$B$5)^2+(Pro_Economic_Table[[#This Row],[Weighted Cost]]-TOPSIS!$C$5)^2+(Pro_Economic_Table[[#This Row],[Weighted Co2]]-TOPSIS!$D$5)^2)^0.5</f>
        <v>5.2782544225547902E-3</v>
      </c>
      <c r="Y452">
        <f>((Pro_Economic_Table[[#This Row],[Weighted Energy]]-TOPSIS!$B$6)^2+(Pro_Economic_Table[[#This Row],[Weighted Cost]]-TOPSIS!$C$6)^2+(Pro_Economic_Table[[#This Row],[Weighted Co2]]-TOPSIS!$D$6)^2)^0.5</f>
        <v>1.5487881610902155E-3</v>
      </c>
      <c r="Z452">
        <f>Pro_Economic_Table[[#This Row],[S- Worst-Euclidean Distance]]/(Pro_Economic_Table[[#This Row],[S+ Best-Euclidean Distance]]+Pro_Economic_Table[[#This Row],[S- Worst-Euclidean Distance]])</f>
        <v>0.22686077347759953</v>
      </c>
      <c r="AA452">
        <v>451</v>
      </c>
    </row>
    <row r="453" spans="1:27" x14ac:dyDescent="0.3">
      <c r="A453">
        <v>267</v>
      </c>
      <c r="B453" t="s">
        <v>141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449.10088115983058</v>
      </c>
      <c r="I453">
        <v>32</v>
      </c>
      <c r="J453">
        <v>1590854.6453514523</v>
      </c>
      <c r="K453">
        <v>52051.873172727268</v>
      </c>
      <c r="L453">
        <v>286353836.16326141</v>
      </c>
      <c r="M453">
        <v>6605621.8468181808</v>
      </c>
      <c r="N453">
        <v>2386281968.0271783</v>
      </c>
      <c r="O453">
        <v>119878400</v>
      </c>
      <c r="P453">
        <v>27.802728259090909</v>
      </c>
      <c r="Q453">
        <v>23783.276948004208</v>
      </c>
      <c r="R453">
        <v>286405888.03643411</v>
      </c>
      <c r="S453">
        <v>2512.7659898739962</v>
      </c>
      <c r="T453">
        <v>23811.0796762633</v>
      </c>
      <c r="U453">
        <f>Pro_Economic_Table[[#This Row],[Total Energy(MJ)]]*AHP!$P$3/TOPSIS!$B$4</f>
        <v>8.5609003563356396E-3</v>
      </c>
      <c r="V453">
        <f>Pro_Economic_Table[[#This Row],[Total Cost(LKR Million)]]*AHP!$P$4/TOPSIS!$C$4</f>
        <v>3.316638614655569E-2</v>
      </c>
      <c r="W453">
        <f>Pro_Economic_Table[[#This Row],[Total Carbon (Metric T)]]*AHP!$P$5/TOPSIS!$D$4</f>
        <v>3.676289583965289E-3</v>
      </c>
      <c r="X453">
        <f>((Pro_Economic_Table[[#This Row],[Weighted Energy]]-TOPSIS!$B$5)^2+(Pro_Economic_Table[[#This Row],[Weighted Cost]]-TOPSIS!$C$5)^2+(Pro_Economic_Table[[#This Row],[Weighted Co2]]-TOPSIS!$D$5)^2)^0.5</f>
        <v>5.285661464702592E-3</v>
      </c>
      <c r="Y453">
        <f>((Pro_Economic_Table[[#This Row],[Weighted Energy]]-TOPSIS!$B$6)^2+(Pro_Economic_Table[[#This Row],[Weighted Cost]]-TOPSIS!$C$6)^2+(Pro_Economic_Table[[#This Row],[Weighted Co2]]-TOPSIS!$D$6)^2)^0.5</f>
        <v>1.5413511905332164E-3</v>
      </c>
      <c r="Z453">
        <f>Pro_Economic_Table[[#This Row],[S- Worst-Euclidean Distance]]/(Pro_Economic_Table[[#This Row],[S+ Best-Euclidean Distance]]+Pro_Economic_Table[[#This Row],[S- Worst-Euclidean Distance]])</f>
        <v>0.22577242322102847</v>
      </c>
      <c r="AA453">
        <v>452</v>
      </c>
    </row>
    <row r="454" spans="1:27" x14ac:dyDescent="0.3">
      <c r="A454">
        <v>283</v>
      </c>
      <c r="B454" t="s">
        <v>141</v>
      </c>
      <c r="C454" t="s">
        <v>148</v>
      </c>
      <c r="D454" t="s">
        <v>280</v>
      </c>
      <c r="E454" t="s">
        <v>280</v>
      </c>
      <c r="F454" t="s">
        <v>155</v>
      </c>
      <c r="G454" t="s">
        <v>219</v>
      </c>
      <c r="H454">
        <v>449.56534349824068</v>
      </c>
      <c r="I454">
        <v>64</v>
      </c>
      <c r="J454">
        <v>1591304.2448950331</v>
      </c>
      <c r="K454">
        <v>52051.873172727268</v>
      </c>
      <c r="L454">
        <v>286434764.08110595</v>
      </c>
      <c r="M454">
        <v>6610226.9218181809</v>
      </c>
      <c r="N454">
        <v>2386956367.3425493</v>
      </c>
      <c r="O454">
        <v>119296000</v>
      </c>
      <c r="P454">
        <v>27.793518109090911</v>
      </c>
      <c r="Q454">
        <v>23789.998461180741</v>
      </c>
      <c r="R454">
        <v>286486815.95427865</v>
      </c>
      <c r="S454">
        <v>2512.8625942643675</v>
      </c>
      <c r="T454">
        <v>23817.791979289832</v>
      </c>
      <c r="U454">
        <f>Pro_Economic_Table[[#This Row],[Total Energy(MJ)]]*AHP!$P$3/TOPSIS!$B$4</f>
        <v>8.5633193563270961E-3</v>
      </c>
      <c r="V454">
        <f>Pro_Economic_Table[[#This Row],[Total Cost(LKR Million)]]*AHP!$P$4/TOPSIS!$C$4</f>
        <v>3.3167661242815116E-2</v>
      </c>
      <c r="W454">
        <f>Pro_Economic_Table[[#This Row],[Total Carbon (Metric T)]]*AHP!$P$5/TOPSIS!$D$4</f>
        <v>3.6773259237716464E-3</v>
      </c>
      <c r="X454">
        <f>((Pro_Economic_Table[[#This Row],[Weighted Energy]]-TOPSIS!$B$5)^2+(Pro_Economic_Table[[#This Row],[Weighted Cost]]-TOPSIS!$C$5)^2+(Pro_Economic_Table[[#This Row],[Weighted Co2]]-TOPSIS!$D$5)^2)^0.5</f>
        <v>5.2875940955920851E-3</v>
      </c>
      <c r="Y454">
        <f>((Pro_Economic_Table[[#This Row],[Weighted Energy]]-TOPSIS!$B$6)^2+(Pro_Economic_Table[[#This Row],[Weighted Cost]]-TOPSIS!$C$6)^2+(Pro_Economic_Table[[#This Row],[Weighted Co2]]-TOPSIS!$D$6)^2)^0.5</f>
        <v>1.5394518326450691E-3</v>
      </c>
      <c r="Z454">
        <f>Pro_Economic_Table[[#This Row],[S- Worst-Euclidean Distance]]/(Pro_Economic_Table[[#This Row],[S+ Best-Euclidean Distance]]+Pro_Economic_Table[[#This Row],[S- Worst-Euclidean Distance]])</f>
        <v>0.22549311207615952</v>
      </c>
      <c r="AA454">
        <v>453</v>
      </c>
    </row>
    <row r="455" spans="1:27" x14ac:dyDescent="0.3">
      <c r="A455">
        <v>285</v>
      </c>
      <c r="B455" t="s">
        <v>141</v>
      </c>
      <c r="C455" t="s">
        <v>148</v>
      </c>
      <c r="D455" t="s">
        <v>280</v>
      </c>
      <c r="E455" t="s">
        <v>280</v>
      </c>
      <c r="F455" t="s">
        <v>155</v>
      </c>
      <c r="G455" t="s">
        <v>218</v>
      </c>
      <c r="H455">
        <v>449.56534349824068</v>
      </c>
      <c r="I455">
        <v>32</v>
      </c>
      <c r="J455">
        <v>1591304.2448950331</v>
      </c>
      <c r="K455">
        <v>52051.873172727268</v>
      </c>
      <c r="L455">
        <v>286434764.08110595</v>
      </c>
      <c r="M455">
        <v>6610226.9218181809</v>
      </c>
      <c r="N455">
        <v>2386956367.3425493</v>
      </c>
      <c r="O455">
        <v>119878400</v>
      </c>
      <c r="P455">
        <v>27.793518109090911</v>
      </c>
      <c r="Q455">
        <v>23789.998461180741</v>
      </c>
      <c r="R455">
        <v>286486815.95427865</v>
      </c>
      <c r="S455">
        <v>2513.4449942643678</v>
      </c>
      <c r="T455">
        <v>23817.791979289832</v>
      </c>
      <c r="U455">
        <f>Pro_Economic_Table[[#This Row],[Total Energy(MJ)]]*AHP!$P$3/TOPSIS!$B$4</f>
        <v>8.5633193563270961E-3</v>
      </c>
      <c r="V455">
        <f>Pro_Economic_Table[[#This Row],[Total Cost(LKR Million)]]*AHP!$P$4/TOPSIS!$C$4</f>
        <v>3.317534843030874E-2</v>
      </c>
      <c r="W455">
        <f>Pro_Economic_Table[[#This Row],[Total Carbon (Metric T)]]*AHP!$P$5/TOPSIS!$D$4</f>
        <v>3.6773259237716464E-3</v>
      </c>
      <c r="X455">
        <f>((Pro_Economic_Table[[#This Row],[Weighted Energy]]-TOPSIS!$B$5)^2+(Pro_Economic_Table[[#This Row],[Weighted Cost]]-TOPSIS!$C$5)^2+(Pro_Economic_Table[[#This Row],[Weighted Co2]]-TOPSIS!$D$5)^2)^0.5</f>
        <v>5.2950010839917933E-3</v>
      </c>
      <c r="Y455">
        <f>((Pro_Economic_Table[[#This Row],[Weighted Energy]]-TOPSIS!$B$6)^2+(Pro_Economic_Table[[#This Row],[Weighted Cost]]-TOPSIS!$C$6)^2+(Pro_Economic_Table[[#This Row],[Weighted Co2]]-TOPSIS!$D$6)^2)^0.5</f>
        <v>1.5320145101043771E-3</v>
      </c>
      <c r="Z455">
        <f>Pro_Economic_Table[[#This Row],[S- Worst-Euclidean Distance]]/(Pro_Economic_Table[[#This Row],[S+ Best-Euclidean Distance]]+Pro_Economic_Table[[#This Row],[S- Worst-Euclidean Distance]])</f>
        <v>0.22440471813616836</v>
      </c>
      <c r="AA455">
        <v>454</v>
      </c>
    </row>
    <row r="456" spans="1:27" x14ac:dyDescent="0.3">
      <c r="A456">
        <v>266</v>
      </c>
      <c r="B456" t="s">
        <v>141</v>
      </c>
      <c r="C456" t="s">
        <v>148</v>
      </c>
      <c r="D456" t="s">
        <v>151</v>
      </c>
      <c r="E456" t="s">
        <v>280</v>
      </c>
      <c r="F456" t="s">
        <v>155</v>
      </c>
      <c r="G456" t="s">
        <v>220</v>
      </c>
      <c r="H456">
        <v>449.10088115983058</v>
      </c>
      <c r="I456">
        <v>32</v>
      </c>
      <c r="J456">
        <v>1590854.6453514523</v>
      </c>
      <c r="K456">
        <v>52051.873172727268</v>
      </c>
      <c r="L456">
        <v>286353836.16326141</v>
      </c>
      <c r="M456">
        <v>6605621.8468181808</v>
      </c>
      <c r="N456">
        <v>2386281968.0271783</v>
      </c>
      <c r="O456">
        <v>124800000</v>
      </c>
      <c r="P456">
        <v>27.802728259090909</v>
      </c>
      <c r="Q456">
        <v>23783.276948004208</v>
      </c>
      <c r="R456">
        <v>286405888.03643411</v>
      </c>
      <c r="S456">
        <v>2517.6875898739963</v>
      </c>
      <c r="T456">
        <v>23811.0796762633</v>
      </c>
      <c r="U456">
        <f>Pro_Economic_Table[[#This Row],[Total Energy(MJ)]]*AHP!$P$3/TOPSIS!$B$4</f>
        <v>8.5609003563356396E-3</v>
      </c>
      <c r="V456">
        <f>Pro_Economic_Table[[#This Row],[Total Cost(LKR Million)]]*AHP!$P$4/TOPSIS!$C$4</f>
        <v>3.3231347104606172E-2</v>
      </c>
      <c r="W456">
        <f>Pro_Economic_Table[[#This Row],[Total Carbon (Metric T)]]*AHP!$P$5/TOPSIS!$D$4</f>
        <v>3.676289583965289E-3</v>
      </c>
      <c r="X456">
        <f>((Pro_Economic_Table[[#This Row],[Weighted Energy]]-TOPSIS!$B$5)^2+(Pro_Economic_Table[[#This Row],[Weighted Cost]]-TOPSIS!$C$5)^2+(Pro_Economic_Table[[#This Row],[Weighted Co2]]-TOPSIS!$D$5)^2)^0.5</f>
        <v>5.3482866119926855E-3</v>
      </c>
      <c r="Y456">
        <f>((Pro_Economic_Table[[#This Row],[Weighted Energy]]-TOPSIS!$B$6)^2+(Pro_Economic_Table[[#This Row],[Weighted Cost]]-TOPSIS!$C$6)^2+(Pro_Economic_Table[[#This Row],[Weighted Co2]]-TOPSIS!$D$6)^2)^0.5</f>
        <v>1.478606905739214E-3</v>
      </c>
      <c r="Z456">
        <f>Pro_Economic_Table[[#This Row],[S- Worst-Euclidean Distance]]/(Pro_Economic_Table[[#This Row],[S+ Best-Euclidean Distance]]+Pro_Economic_Table[[#This Row],[S- Worst-Euclidean Distance]])</f>
        <v>0.21658561128846374</v>
      </c>
      <c r="AA456">
        <v>455</v>
      </c>
    </row>
    <row r="457" spans="1:27" x14ac:dyDescent="0.3">
      <c r="A457">
        <v>284</v>
      </c>
      <c r="B457" t="s">
        <v>141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449.56534349824068</v>
      </c>
      <c r="I457">
        <v>32</v>
      </c>
      <c r="J457">
        <v>1591304.2448950331</v>
      </c>
      <c r="K457">
        <v>52051.873172727268</v>
      </c>
      <c r="L457">
        <v>286434764.08110595</v>
      </c>
      <c r="M457">
        <v>6610226.9218181809</v>
      </c>
      <c r="N457">
        <v>2386956367.3425493</v>
      </c>
      <c r="O457">
        <v>124800000</v>
      </c>
      <c r="P457">
        <v>27.793518109090911</v>
      </c>
      <c r="Q457">
        <v>23789.998461180741</v>
      </c>
      <c r="R457">
        <v>286486815.95427865</v>
      </c>
      <c r="S457">
        <v>2518.3665942643674</v>
      </c>
      <c r="T457">
        <v>23817.791979289832</v>
      </c>
      <c r="U457">
        <f>Pro_Economic_Table[[#This Row],[Total Energy(MJ)]]*AHP!$P$3/TOPSIS!$B$4</f>
        <v>8.5633193563270961E-3</v>
      </c>
      <c r="V457">
        <f>Pro_Economic_Table[[#This Row],[Total Cost(LKR Million)]]*AHP!$P$4/TOPSIS!$C$4</f>
        <v>3.3240309388359222E-2</v>
      </c>
      <c r="W457">
        <f>Pro_Economic_Table[[#This Row],[Total Carbon (Metric T)]]*AHP!$P$5/TOPSIS!$D$4</f>
        <v>3.6773259237716464E-3</v>
      </c>
      <c r="X457">
        <f>((Pro_Economic_Table[[#This Row],[Weighted Energy]]-TOPSIS!$B$5)^2+(Pro_Economic_Table[[#This Row],[Weighted Cost]]-TOPSIS!$C$5)^2+(Pro_Economic_Table[[#This Row],[Weighted Co2]]-TOPSIS!$D$5)^2)^0.5</f>
        <v>5.357625727981599E-3</v>
      </c>
      <c r="Y457">
        <f>((Pro_Economic_Table[[#This Row],[Weighted Energy]]-TOPSIS!$B$6)^2+(Pro_Economic_Table[[#This Row],[Weighted Cost]]-TOPSIS!$C$6)^2+(Pro_Economic_Table[[#This Row],[Weighted Co2]]-TOPSIS!$D$6)^2)^0.5</f>
        <v>1.4692677582352786E-3</v>
      </c>
      <c r="Z457">
        <f>Pro_Economic_Table[[#This Row],[S- Worst-Euclidean Distance]]/(Pro_Economic_Table[[#This Row],[S+ Best-Euclidean Distance]]+Pro_Economic_Table[[#This Row],[S- Worst-Euclidean Distance]])</f>
        <v>0.21521761855544536</v>
      </c>
      <c r="AA457">
        <v>456</v>
      </c>
    </row>
    <row r="458" spans="1:27" x14ac:dyDescent="0.3">
      <c r="A458">
        <v>472</v>
      </c>
      <c r="B458" t="s">
        <v>280</v>
      </c>
      <c r="C458" t="s">
        <v>148</v>
      </c>
      <c r="D458" t="s">
        <v>151</v>
      </c>
      <c r="E458" t="s">
        <v>152</v>
      </c>
      <c r="F458" t="s">
        <v>155</v>
      </c>
      <c r="G458" t="s">
        <v>219</v>
      </c>
      <c r="H458">
        <v>436.59659618353601</v>
      </c>
      <c r="I458">
        <v>63</v>
      </c>
      <c r="J458">
        <v>1597325.592409858</v>
      </c>
      <c r="K458">
        <v>35689.179536363634</v>
      </c>
      <c r="L458">
        <v>287518606.63377446</v>
      </c>
      <c r="M458">
        <v>5575477.8013636358</v>
      </c>
      <c r="N458">
        <v>2395988388.6147871</v>
      </c>
      <c r="O458">
        <v>117432000</v>
      </c>
      <c r="P458">
        <v>21.615532077272725</v>
      </c>
      <c r="Q458">
        <v>23880.017606527377</v>
      </c>
      <c r="R458">
        <v>287554295.8133108</v>
      </c>
      <c r="S458">
        <v>2518.9958664161504</v>
      </c>
      <c r="T458">
        <v>23901.633138604651</v>
      </c>
      <c r="U458">
        <f>Pro_Economic_Table[[#This Row],[Total Energy(MJ)]]*AHP!$P$3/TOPSIS!$B$4</f>
        <v>8.5952271804581662E-3</v>
      </c>
      <c r="V458">
        <f>Pro_Economic_Table[[#This Row],[Total Cost(LKR Million)]]*AHP!$P$4/TOPSIS!$C$4</f>
        <v>3.3248615248618954E-2</v>
      </c>
      <c r="W458">
        <f>Pro_Economic_Table[[#This Row],[Total Carbon (Metric T)]]*AHP!$P$5/TOPSIS!$D$4</f>
        <v>3.6902705018792871E-3</v>
      </c>
      <c r="X458">
        <f>((Pro_Economic_Table[[#This Row],[Weighted Energy]]-TOPSIS!$B$5)^2+(Pro_Economic_Table[[#This Row],[Weighted Cost]]-TOPSIS!$C$5)^2+(Pro_Economic_Table[[#This Row],[Weighted Co2]]-TOPSIS!$D$5)^2)^0.5</f>
        <v>5.3748219790060465E-3</v>
      </c>
      <c r="Y458">
        <f>((Pro_Economic_Table[[#This Row],[Weighted Energy]]-TOPSIS!$B$6)^2+(Pro_Economic_Table[[#This Row],[Weighted Cost]]-TOPSIS!$C$6)^2+(Pro_Economic_Table[[#This Row],[Weighted Co2]]-TOPSIS!$D$6)^2)^0.5</f>
        <v>1.4524886625538447E-3</v>
      </c>
      <c r="Z458">
        <f>Pro_Economic_Table[[#This Row],[S- Worst-Euclidean Distance]]/(Pro_Economic_Table[[#This Row],[S+ Best-Euclidean Distance]]+Pro_Economic_Table[[#This Row],[S- Worst-Euclidean Distance]])</f>
        <v>0.21274682504002523</v>
      </c>
      <c r="AA458">
        <v>457</v>
      </c>
    </row>
    <row r="459" spans="1:27" x14ac:dyDescent="0.3">
      <c r="A459">
        <v>490</v>
      </c>
      <c r="B459" t="s">
        <v>280</v>
      </c>
      <c r="C459" t="s">
        <v>148</v>
      </c>
      <c r="D459" t="s">
        <v>280</v>
      </c>
      <c r="E459" t="s">
        <v>152</v>
      </c>
      <c r="F459" t="s">
        <v>155</v>
      </c>
      <c r="G459" t="s">
        <v>219</v>
      </c>
      <c r="H459">
        <v>437.06105852194594</v>
      </c>
      <c r="I459">
        <v>63</v>
      </c>
      <c r="J459">
        <v>1597775.1919534386</v>
      </c>
      <c r="K459">
        <v>35689.179536363634</v>
      </c>
      <c r="L459">
        <v>287599534.55161893</v>
      </c>
      <c r="M459">
        <v>5580082.8763636351</v>
      </c>
      <c r="N459">
        <v>2396662787.9301577</v>
      </c>
      <c r="O459">
        <v>117432000</v>
      </c>
      <c r="P459">
        <v>21.60632192727272</v>
      </c>
      <c r="Q459">
        <v>23886.739119703903</v>
      </c>
      <c r="R459">
        <v>287635223.73115528</v>
      </c>
      <c r="S459">
        <v>2519.6748708065215</v>
      </c>
      <c r="T459">
        <v>23908.345441631176</v>
      </c>
      <c r="U459">
        <f>Pro_Economic_Table[[#This Row],[Total Energy(MJ)]]*AHP!$P$3/TOPSIS!$B$4</f>
        <v>8.5976461804496192E-3</v>
      </c>
      <c r="V459">
        <f>Pro_Economic_Table[[#This Row],[Total Cost(LKR Million)]]*AHP!$P$4/TOPSIS!$C$4</f>
        <v>3.3257577532372004E-2</v>
      </c>
      <c r="W459">
        <f>Pro_Economic_Table[[#This Row],[Total Carbon (Metric T)]]*AHP!$P$5/TOPSIS!$D$4</f>
        <v>3.6913068416856432E-3</v>
      </c>
      <c r="X459">
        <f>((Pro_Economic_Table[[#This Row],[Weighted Energy]]-TOPSIS!$B$5)^2+(Pro_Economic_Table[[#This Row],[Weighted Cost]]-TOPSIS!$C$5)^2+(Pro_Economic_Table[[#This Row],[Weighted Co2]]-TOPSIS!$D$5)^2)^0.5</f>
        <v>5.3841619253387736E-3</v>
      </c>
      <c r="Y459">
        <f>((Pro_Economic_Table[[#This Row],[Weighted Energy]]-TOPSIS!$B$6)^2+(Pro_Economic_Table[[#This Row],[Weighted Cost]]-TOPSIS!$C$6)^2+(Pro_Economic_Table[[#This Row],[Weighted Co2]]-TOPSIS!$D$6)^2)^0.5</f>
        <v>1.4431553117002325E-3</v>
      </c>
      <c r="Z459">
        <f>Pro_Economic_Table[[#This Row],[S- Worst-Euclidean Distance]]/(Pro_Economic_Table[[#This Row],[S+ Best-Euclidean Distance]]+Pro_Economic_Table[[#This Row],[S- Worst-Euclidean Distance]])</f>
        <v>0.21137955972969055</v>
      </c>
      <c r="AA459">
        <v>458</v>
      </c>
    </row>
    <row r="460" spans="1:27" x14ac:dyDescent="0.3">
      <c r="A460">
        <v>474</v>
      </c>
      <c r="B460" t="s">
        <v>280</v>
      </c>
      <c r="C460" t="s">
        <v>148</v>
      </c>
      <c r="D460" t="s">
        <v>151</v>
      </c>
      <c r="E460" t="s">
        <v>152</v>
      </c>
      <c r="F460" t="s">
        <v>155</v>
      </c>
      <c r="G460" t="s">
        <v>218</v>
      </c>
      <c r="H460">
        <v>436.59659618353601</v>
      </c>
      <c r="I460">
        <v>32</v>
      </c>
      <c r="J460">
        <v>1597325.592409858</v>
      </c>
      <c r="K460">
        <v>35689.179536363634</v>
      </c>
      <c r="L460">
        <v>287518606.63377446</v>
      </c>
      <c r="M460">
        <v>5575477.8013636358</v>
      </c>
      <c r="N460">
        <v>2395988388.6147871</v>
      </c>
      <c r="O460">
        <v>119878400</v>
      </c>
      <c r="P460">
        <v>21.615532077272725</v>
      </c>
      <c r="Q460">
        <v>23880.017606527377</v>
      </c>
      <c r="R460">
        <v>287554295.8133108</v>
      </c>
      <c r="S460">
        <v>2521.4422664161507</v>
      </c>
      <c r="T460">
        <v>23901.633138604651</v>
      </c>
      <c r="U460">
        <f>Pro_Economic_Table[[#This Row],[Total Energy(MJ)]]*AHP!$P$3/TOPSIS!$B$4</f>
        <v>8.5952271804581662E-3</v>
      </c>
      <c r="V460">
        <f>Pro_Economic_Table[[#This Row],[Total Cost(LKR Million)]]*AHP!$P$4/TOPSIS!$C$4</f>
        <v>3.3280905659821558E-2</v>
      </c>
      <c r="W460">
        <f>Pro_Economic_Table[[#This Row],[Total Carbon (Metric T)]]*AHP!$P$5/TOPSIS!$D$4</f>
        <v>3.6902705018792871E-3</v>
      </c>
      <c r="X460">
        <f>((Pro_Economic_Table[[#This Row],[Weighted Energy]]-TOPSIS!$B$5)^2+(Pro_Economic_Table[[#This Row],[Weighted Cost]]-TOPSIS!$C$5)^2+(Pro_Economic_Table[[#This Row],[Weighted Co2]]-TOPSIS!$D$5)^2)^0.5</f>
        <v>5.4059221757384287E-3</v>
      </c>
      <c r="Y460">
        <f>((Pro_Economic_Table[[#This Row],[Weighted Energy]]-TOPSIS!$B$6)^2+(Pro_Economic_Table[[#This Row],[Weighted Cost]]-TOPSIS!$C$6)^2+(Pro_Economic_Table[[#This Row],[Weighted Co2]]-TOPSIS!$D$6)^2)^0.5</f>
        <v>1.4211933884364569E-3</v>
      </c>
      <c r="Z460">
        <f>Pro_Economic_Table[[#This Row],[S- Worst-Euclidean Distance]]/(Pro_Economic_Table[[#This Row],[S+ Best-Euclidean Distance]]+Pro_Economic_Table[[#This Row],[S- Worst-Euclidean Distance]])</f>
        <v>0.20816893680460499</v>
      </c>
      <c r="AA460">
        <v>459</v>
      </c>
    </row>
    <row r="461" spans="1:27" x14ac:dyDescent="0.3">
      <c r="A461">
        <v>492</v>
      </c>
      <c r="B461" t="s">
        <v>280</v>
      </c>
      <c r="C461" t="s">
        <v>148</v>
      </c>
      <c r="D461" t="s">
        <v>280</v>
      </c>
      <c r="E461" t="s">
        <v>152</v>
      </c>
      <c r="F461" t="s">
        <v>155</v>
      </c>
      <c r="G461" t="s">
        <v>218</v>
      </c>
      <c r="H461">
        <v>437.06105852194594</v>
      </c>
      <c r="I461">
        <v>32</v>
      </c>
      <c r="J461">
        <v>1597775.1919534386</v>
      </c>
      <c r="K461">
        <v>35689.179536363634</v>
      </c>
      <c r="L461">
        <v>287599534.55161893</v>
      </c>
      <c r="M461">
        <v>5580082.8763636351</v>
      </c>
      <c r="N461">
        <v>2396662787.9301577</v>
      </c>
      <c r="O461">
        <v>119878400</v>
      </c>
      <c r="P461">
        <v>21.60632192727272</v>
      </c>
      <c r="Q461">
        <v>23886.739119703903</v>
      </c>
      <c r="R461">
        <v>287635223.73115528</v>
      </c>
      <c r="S461">
        <v>2522.1212708065214</v>
      </c>
      <c r="T461">
        <v>23908.345441631176</v>
      </c>
      <c r="U461">
        <f>Pro_Economic_Table[[#This Row],[Total Energy(MJ)]]*AHP!$P$3/TOPSIS!$B$4</f>
        <v>8.5976461804496192E-3</v>
      </c>
      <c r="V461">
        <f>Pro_Economic_Table[[#This Row],[Total Cost(LKR Million)]]*AHP!$P$4/TOPSIS!$C$4</f>
        <v>3.3289867943574594E-2</v>
      </c>
      <c r="W461">
        <f>Pro_Economic_Table[[#This Row],[Total Carbon (Metric T)]]*AHP!$P$5/TOPSIS!$D$4</f>
        <v>3.6913068416856432E-3</v>
      </c>
      <c r="X461">
        <f>((Pro_Economic_Table[[#This Row],[Weighted Energy]]-TOPSIS!$B$5)^2+(Pro_Economic_Table[[#This Row],[Weighted Cost]]-TOPSIS!$C$5)^2+(Pro_Economic_Table[[#This Row],[Weighted Co2]]-TOPSIS!$D$5)^2)^0.5</f>
        <v>5.4152619229412167E-3</v>
      </c>
      <c r="Y461">
        <f>((Pro_Economic_Table[[#This Row],[Weighted Energy]]-TOPSIS!$B$6)^2+(Pro_Economic_Table[[#This Row],[Weighted Cost]]-TOPSIS!$C$6)^2+(Pro_Economic_Table[[#This Row],[Weighted Co2]]-TOPSIS!$D$6)^2)^0.5</f>
        <v>1.4118581294988797E-3</v>
      </c>
      <c r="Z461">
        <f>Pro_Economic_Table[[#This Row],[S- Worst-Euclidean Distance]]/(Pro_Economic_Table[[#This Row],[S+ Best-Euclidean Distance]]+Pro_Economic_Table[[#This Row],[S- Worst-Euclidean Distance]])</f>
        <v>0.20680142119285924</v>
      </c>
      <c r="AA461">
        <v>460</v>
      </c>
    </row>
    <row r="462" spans="1:27" x14ac:dyDescent="0.3">
      <c r="A462">
        <v>473</v>
      </c>
      <c r="B462" t="s">
        <v>280</v>
      </c>
      <c r="C462" t="s">
        <v>148</v>
      </c>
      <c r="D462" t="s">
        <v>151</v>
      </c>
      <c r="E462" t="s">
        <v>152</v>
      </c>
      <c r="F462" t="s">
        <v>155</v>
      </c>
      <c r="G462" t="s">
        <v>220</v>
      </c>
      <c r="H462">
        <v>436.59659618353601</v>
      </c>
      <c r="I462">
        <v>32</v>
      </c>
      <c r="J462">
        <v>1597325.592409858</v>
      </c>
      <c r="K462">
        <v>35689.179536363634</v>
      </c>
      <c r="L462">
        <v>287518606.63377446</v>
      </c>
      <c r="M462">
        <v>5575477.8013636358</v>
      </c>
      <c r="N462">
        <v>2395988388.6147871</v>
      </c>
      <c r="O462">
        <v>124800000</v>
      </c>
      <c r="P462">
        <v>21.615532077272725</v>
      </c>
      <c r="Q462">
        <v>23880.017606527377</v>
      </c>
      <c r="R462">
        <v>287554295.8133108</v>
      </c>
      <c r="S462">
        <v>2526.3638664161504</v>
      </c>
      <c r="T462">
        <v>23901.633138604651</v>
      </c>
      <c r="U462">
        <f>Pro_Economic_Table[[#This Row],[Total Energy(MJ)]]*AHP!$P$3/TOPSIS!$B$4</f>
        <v>8.5952271804581662E-3</v>
      </c>
      <c r="V462">
        <f>Pro_Economic_Table[[#This Row],[Total Cost(LKR Million)]]*AHP!$P$4/TOPSIS!$C$4</f>
        <v>3.334586661787204E-2</v>
      </c>
      <c r="W462">
        <f>Pro_Economic_Table[[#This Row],[Total Carbon (Metric T)]]*AHP!$P$5/TOPSIS!$D$4</f>
        <v>3.6902705018792871E-3</v>
      </c>
      <c r="X462">
        <f>((Pro_Economic_Table[[#This Row],[Weighted Energy]]-TOPSIS!$B$5)^2+(Pro_Economic_Table[[#This Row],[Weighted Cost]]-TOPSIS!$C$5)^2+(Pro_Economic_Table[[#This Row],[Weighted Co2]]-TOPSIS!$D$5)^2)^0.5</f>
        <v>5.4685304908460739E-3</v>
      </c>
      <c r="Y462">
        <f>((Pro_Economic_Table[[#This Row],[Weighted Energy]]-TOPSIS!$B$6)^2+(Pro_Economic_Table[[#This Row],[Weighted Cost]]-TOPSIS!$C$6)^2+(Pro_Economic_Table[[#This Row],[Weighted Co2]]-TOPSIS!$D$6)^2)^0.5</f>
        <v>1.358375548613666E-3</v>
      </c>
      <c r="Z462">
        <f>Pro_Economic_Table[[#This Row],[S- Worst-Euclidean Distance]]/(Pro_Economic_Table[[#This Row],[S+ Best-Euclidean Distance]]+Pro_Economic_Table[[#This Row],[S- Worst-Euclidean Distance]])</f>
        <v>0.1989738163616448</v>
      </c>
      <c r="AA462">
        <v>461</v>
      </c>
    </row>
    <row r="463" spans="1:27" x14ac:dyDescent="0.3">
      <c r="A463">
        <v>491</v>
      </c>
      <c r="B463" t="s">
        <v>280</v>
      </c>
      <c r="C463" t="s">
        <v>148</v>
      </c>
      <c r="D463" t="s">
        <v>280</v>
      </c>
      <c r="E463" t="s">
        <v>152</v>
      </c>
      <c r="F463" t="s">
        <v>155</v>
      </c>
      <c r="G463" t="s">
        <v>220</v>
      </c>
      <c r="H463">
        <v>437.06105852194594</v>
      </c>
      <c r="I463">
        <v>32</v>
      </c>
      <c r="J463">
        <v>1597775.1919534386</v>
      </c>
      <c r="K463">
        <v>35689.179536363634</v>
      </c>
      <c r="L463">
        <v>287599534.55161893</v>
      </c>
      <c r="M463">
        <v>5580082.8763636351</v>
      </c>
      <c r="N463">
        <v>2396662787.9301577</v>
      </c>
      <c r="O463">
        <v>124800000</v>
      </c>
      <c r="P463">
        <v>21.60632192727272</v>
      </c>
      <c r="Q463">
        <v>23886.739119703903</v>
      </c>
      <c r="R463">
        <v>287635223.73115528</v>
      </c>
      <c r="S463">
        <v>2527.0428708065215</v>
      </c>
      <c r="T463">
        <v>23908.345441631176</v>
      </c>
      <c r="U463">
        <f>Pro_Economic_Table[[#This Row],[Total Energy(MJ)]]*AHP!$P$3/TOPSIS!$B$4</f>
        <v>8.5976461804496192E-3</v>
      </c>
      <c r="V463">
        <f>Pro_Economic_Table[[#This Row],[Total Cost(LKR Million)]]*AHP!$P$4/TOPSIS!$C$4</f>
        <v>3.3354828901625083E-2</v>
      </c>
      <c r="W463">
        <f>Pro_Economic_Table[[#This Row],[Total Carbon (Metric T)]]*AHP!$P$5/TOPSIS!$D$4</f>
        <v>3.6913068416856432E-3</v>
      </c>
      <c r="X463">
        <f>((Pro_Economic_Table[[#This Row],[Weighted Energy]]-TOPSIS!$B$5)^2+(Pro_Economic_Table[[#This Row],[Weighted Cost]]-TOPSIS!$C$5)^2+(Pro_Economic_Table[[#This Row],[Weighted Co2]]-TOPSIS!$D$5)^2)^0.5</f>
        <v>5.4778697730329092E-3</v>
      </c>
      <c r="Y463">
        <f>((Pro_Economic_Table[[#This Row],[Weighted Energy]]-TOPSIS!$B$6)^2+(Pro_Economic_Table[[#This Row],[Weighted Cost]]-TOPSIS!$C$6)^2+(Pro_Economic_Table[[#This Row],[Weighted Co2]]-TOPSIS!$D$6)^2)^0.5</f>
        <v>1.3490371598461892E-3</v>
      </c>
      <c r="Z463">
        <f>Pro_Economic_Table[[#This Row],[S- Worst-Euclidean Distance]]/(Pro_Economic_Table[[#This Row],[S+ Best-Euclidean Distance]]+Pro_Economic_Table[[#This Row],[S- Worst-Euclidean Distance]])</f>
        <v>0.19760591042322329</v>
      </c>
      <c r="AA463">
        <v>462</v>
      </c>
    </row>
    <row r="464" spans="1:27" x14ac:dyDescent="0.3">
      <c r="A464">
        <v>262</v>
      </c>
      <c r="B464" t="s">
        <v>141</v>
      </c>
      <c r="C464" t="s">
        <v>148</v>
      </c>
      <c r="D464" t="s">
        <v>151</v>
      </c>
      <c r="E464" t="s">
        <v>280</v>
      </c>
      <c r="F464" t="s">
        <v>154</v>
      </c>
      <c r="G464" t="s">
        <v>219</v>
      </c>
      <c r="H464">
        <v>454.229558824452</v>
      </c>
      <c r="I464">
        <v>65</v>
      </c>
      <c r="J464">
        <v>1601835.6897474839</v>
      </c>
      <c r="K464">
        <v>51233.093399999998</v>
      </c>
      <c r="L464">
        <v>288330424.15454715</v>
      </c>
      <c r="M464">
        <v>6578329.1877272716</v>
      </c>
      <c r="N464">
        <v>2402753534.6212258</v>
      </c>
      <c r="O464">
        <v>121160000</v>
      </c>
      <c r="P464">
        <v>28.075654849999999</v>
      </c>
      <c r="Q464">
        <v>23947.443561724886</v>
      </c>
      <c r="R464">
        <v>288381657.24794716</v>
      </c>
      <c r="S464">
        <v>2530.4918638089534</v>
      </c>
      <c r="T464">
        <v>23975.519216574885</v>
      </c>
      <c r="U464">
        <f>Pro_Economic_Table[[#This Row],[Total Energy(MJ)]]*AHP!$P$3/TOPSIS!$B$4</f>
        <v>8.6199576734279741E-3</v>
      </c>
      <c r="V464">
        <f>Pro_Economic_Table[[#This Row],[Total Cost(LKR Million)]]*AHP!$P$4/TOPSIS!$C$4</f>
        <v>3.3400352692617326E-2</v>
      </c>
      <c r="W464">
        <f>Pro_Economic_Table[[#This Row],[Total Carbon (Metric T)]]*AHP!$P$5/TOPSIS!$D$4</f>
        <v>3.7016780744268179E-3</v>
      </c>
      <c r="X464">
        <f>((Pro_Economic_Table[[#This Row],[Weighted Energy]]-TOPSIS!$B$5)^2+(Pro_Economic_Table[[#This Row],[Weighted Cost]]-TOPSIS!$C$5)^2+(Pro_Economic_Table[[#This Row],[Weighted Co2]]-TOPSIS!$D$5)^2)^0.5</f>
        <v>5.5282977010746182E-3</v>
      </c>
      <c r="Y464">
        <f>((Pro_Economic_Table[[#This Row],[Weighted Energy]]-TOPSIS!$B$6)^2+(Pro_Economic_Table[[#This Row],[Weighted Cost]]-TOPSIS!$C$6)^2+(Pro_Economic_Table[[#This Row],[Weighted Co2]]-TOPSIS!$D$6)^2)^0.5</f>
        <v>1.2987338346293713E-3</v>
      </c>
      <c r="Z464">
        <f>Pro_Economic_Table[[#This Row],[S- Worst-Euclidean Distance]]/(Pro_Economic_Table[[#This Row],[S+ Best-Euclidean Distance]]+Pro_Economic_Table[[#This Row],[S- Worst-Euclidean Distance]])</f>
        <v>0.19023404650136108</v>
      </c>
      <c r="AA464">
        <v>463</v>
      </c>
    </row>
    <row r="465" spans="1:27" x14ac:dyDescent="0.3">
      <c r="A465">
        <v>280</v>
      </c>
      <c r="B465" t="s">
        <v>141</v>
      </c>
      <c r="C465" t="s">
        <v>148</v>
      </c>
      <c r="D465" t="s">
        <v>280</v>
      </c>
      <c r="E465" t="s">
        <v>280</v>
      </c>
      <c r="F465" t="s">
        <v>154</v>
      </c>
      <c r="G465" t="s">
        <v>219</v>
      </c>
      <c r="H465">
        <v>454.69402116286199</v>
      </c>
      <c r="I465">
        <v>65</v>
      </c>
      <c r="J465">
        <v>1602285.2892910647</v>
      </c>
      <c r="K465">
        <v>51233.093399999998</v>
      </c>
      <c r="L465">
        <v>288411352.07239169</v>
      </c>
      <c r="M465">
        <v>6582934.2627272718</v>
      </c>
      <c r="N465">
        <v>2403427933.9365969</v>
      </c>
      <c r="O465">
        <v>121160000</v>
      </c>
      <c r="P465">
        <v>28.066444700000002</v>
      </c>
      <c r="Q465">
        <v>23954.165074901415</v>
      </c>
      <c r="R465">
        <v>288462585.16579169</v>
      </c>
      <c r="S465">
        <v>2531.1708681993241</v>
      </c>
      <c r="T465">
        <v>23982.231519601417</v>
      </c>
      <c r="U465">
        <f>Pro_Economic_Table[[#This Row],[Total Energy(MJ)]]*AHP!$P$3/TOPSIS!$B$4</f>
        <v>8.6223766734194289E-3</v>
      </c>
      <c r="V465">
        <f>Pro_Economic_Table[[#This Row],[Total Cost(LKR Million)]]*AHP!$P$4/TOPSIS!$C$4</f>
        <v>3.3409314976370362E-2</v>
      </c>
      <c r="W465">
        <f>Pro_Economic_Table[[#This Row],[Total Carbon (Metric T)]]*AHP!$P$5/TOPSIS!$D$4</f>
        <v>3.7027144142331757E-3</v>
      </c>
      <c r="X465">
        <f>((Pro_Economic_Table[[#This Row],[Weighted Energy]]-TOPSIS!$B$5)^2+(Pro_Economic_Table[[#This Row],[Weighted Cost]]-TOPSIS!$C$5)^2+(Pro_Economic_Table[[#This Row],[Weighted Co2]]-TOPSIS!$D$5)^2)^0.5</f>
        <v>5.5376373050601453E-3</v>
      </c>
      <c r="Y465">
        <f>((Pro_Economic_Table[[#This Row],[Weighted Energy]]-TOPSIS!$B$6)^2+(Pro_Economic_Table[[#This Row],[Weighted Cost]]-TOPSIS!$C$6)^2+(Pro_Economic_Table[[#This Row],[Weighted Co2]]-TOPSIS!$D$6)^2)^0.5</f>
        <v>1.2893977782197587E-3</v>
      </c>
      <c r="Z465">
        <f>Pro_Economic_Table[[#This Row],[S- Worst-Euclidean Distance]]/(Pro_Economic_Table[[#This Row],[S+ Best-Euclidean Distance]]+Pro_Economic_Table[[#This Row],[S- Worst-Euclidean Distance]])</f>
        <v>0.18886643506163073</v>
      </c>
      <c r="AA465">
        <v>464</v>
      </c>
    </row>
    <row r="466" spans="1:27" x14ac:dyDescent="0.3">
      <c r="A466">
        <v>264</v>
      </c>
      <c r="B466" t="s">
        <v>141</v>
      </c>
      <c r="C466" t="s">
        <v>148</v>
      </c>
      <c r="D466" t="s">
        <v>151</v>
      </c>
      <c r="E466" t="s">
        <v>280</v>
      </c>
      <c r="F466" t="s">
        <v>154</v>
      </c>
      <c r="G466" t="s">
        <v>218</v>
      </c>
      <c r="H466">
        <v>454.229558824452</v>
      </c>
      <c r="I466">
        <v>33</v>
      </c>
      <c r="J466">
        <v>1601835.6897474839</v>
      </c>
      <c r="K466">
        <v>51233.093399999998</v>
      </c>
      <c r="L466">
        <v>288330424.15454715</v>
      </c>
      <c r="M466">
        <v>6578329.1877272716</v>
      </c>
      <c r="N466">
        <v>2402753534.6212258</v>
      </c>
      <c r="O466">
        <v>123624600</v>
      </c>
      <c r="P466">
        <v>28.075654849999999</v>
      </c>
      <c r="Q466">
        <v>23947.443561724886</v>
      </c>
      <c r="R466">
        <v>288381657.24794716</v>
      </c>
      <c r="S466">
        <v>2532.9564638089532</v>
      </c>
      <c r="T466">
        <v>23975.519216574885</v>
      </c>
      <c r="U466">
        <f>Pro_Economic_Table[[#This Row],[Total Energy(MJ)]]*AHP!$P$3/TOPSIS!$B$4</f>
        <v>8.6199576734279741E-3</v>
      </c>
      <c r="V466">
        <f>Pro_Economic_Table[[#This Row],[Total Cost(LKR Million)]]*AHP!$P$4/TOPSIS!$C$4</f>
        <v>3.3432883328429093E-2</v>
      </c>
      <c r="W466">
        <f>Pro_Economic_Table[[#This Row],[Total Carbon (Metric T)]]*AHP!$P$5/TOPSIS!$D$4</f>
        <v>3.7016780744268179E-3</v>
      </c>
      <c r="X466">
        <f>((Pro_Economic_Table[[#This Row],[Weighted Energy]]-TOPSIS!$B$5)^2+(Pro_Economic_Table[[#This Row],[Weighted Cost]]-TOPSIS!$C$5)^2+(Pro_Economic_Table[[#This Row],[Weighted Co2]]-TOPSIS!$D$5)^2)^0.5</f>
        <v>5.5596522483326079E-3</v>
      </c>
      <c r="Y466">
        <f>((Pro_Economic_Table[[#This Row],[Weighted Energy]]-TOPSIS!$B$6)^2+(Pro_Economic_Table[[#This Row],[Weighted Cost]]-TOPSIS!$C$6)^2+(Pro_Economic_Table[[#This Row],[Weighted Co2]]-TOPSIS!$D$6)^2)^0.5</f>
        <v>1.2672757778294603E-3</v>
      </c>
      <c r="Z466">
        <f>Pro_Economic_Table[[#This Row],[S- Worst-Euclidean Distance]]/(Pro_Economic_Table[[#This Row],[S+ Best-Euclidean Distance]]+Pro_Economic_Table[[#This Row],[S- Worst-Euclidean Distance]])</f>
        <v>0.18562899344668962</v>
      </c>
      <c r="AA466">
        <v>465</v>
      </c>
    </row>
    <row r="467" spans="1:27" x14ac:dyDescent="0.3">
      <c r="A467">
        <v>282</v>
      </c>
      <c r="B467" t="s">
        <v>141</v>
      </c>
      <c r="C467" t="s">
        <v>148</v>
      </c>
      <c r="D467" t="s">
        <v>280</v>
      </c>
      <c r="E467" t="s">
        <v>280</v>
      </c>
      <c r="F467" t="s">
        <v>154</v>
      </c>
      <c r="G467" t="s">
        <v>218</v>
      </c>
      <c r="H467">
        <v>454.69402116286199</v>
      </c>
      <c r="I467">
        <v>33</v>
      </c>
      <c r="J467">
        <v>1602285.2892910647</v>
      </c>
      <c r="K467">
        <v>51233.093399999998</v>
      </c>
      <c r="L467">
        <v>288411352.07239169</v>
      </c>
      <c r="M467">
        <v>6582934.2627272718</v>
      </c>
      <c r="N467">
        <v>2403427933.9365969</v>
      </c>
      <c r="O467">
        <v>123624600</v>
      </c>
      <c r="P467">
        <v>28.066444700000002</v>
      </c>
      <c r="Q467">
        <v>23954.165074901415</v>
      </c>
      <c r="R467">
        <v>288462585.16579169</v>
      </c>
      <c r="S467">
        <v>2533.6354681993244</v>
      </c>
      <c r="T467">
        <v>23982.231519601417</v>
      </c>
      <c r="U467">
        <f>Pro_Economic_Table[[#This Row],[Total Energy(MJ)]]*AHP!$P$3/TOPSIS!$B$4</f>
        <v>8.6223766734194289E-3</v>
      </c>
      <c r="V467">
        <f>Pro_Economic_Table[[#This Row],[Total Cost(LKR Million)]]*AHP!$P$4/TOPSIS!$C$4</f>
        <v>3.3441845612182136E-2</v>
      </c>
      <c r="W467">
        <f>Pro_Economic_Table[[#This Row],[Total Carbon (Metric T)]]*AHP!$P$5/TOPSIS!$D$4</f>
        <v>3.7027144142331757E-3</v>
      </c>
      <c r="X467">
        <f>((Pro_Economic_Table[[#This Row],[Weighted Energy]]-TOPSIS!$B$5)^2+(Pro_Economic_Table[[#This Row],[Weighted Cost]]-TOPSIS!$C$5)^2+(Pro_Economic_Table[[#This Row],[Weighted Co2]]-TOPSIS!$D$5)^2)^0.5</f>
        <v>5.5689916206306499E-3</v>
      </c>
      <c r="Y467">
        <f>((Pro_Economic_Table[[#This Row],[Weighted Energy]]-TOPSIS!$B$6)^2+(Pro_Economic_Table[[#This Row],[Weighted Cost]]-TOPSIS!$C$6)^2+(Pro_Economic_Table[[#This Row],[Weighted Co2]]-TOPSIS!$D$6)^2)^0.5</f>
        <v>1.257938015928372E-3</v>
      </c>
      <c r="Z467">
        <f>Pro_Economic_Table[[#This Row],[S- Worst-Euclidean Distance]]/(Pro_Economic_Table[[#This Row],[S+ Best-Euclidean Distance]]+Pro_Economic_Table[[#This Row],[S- Worst-Euclidean Distance]])</f>
        <v>0.18426116613125235</v>
      </c>
      <c r="AA467">
        <v>466</v>
      </c>
    </row>
    <row r="468" spans="1:27" x14ac:dyDescent="0.3">
      <c r="A468">
        <v>469</v>
      </c>
      <c r="B468" t="s">
        <v>280</v>
      </c>
      <c r="C468" t="s">
        <v>148</v>
      </c>
      <c r="D468" t="s">
        <v>151</v>
      </c>
      <c r="E468" t="s">
        <v>152</v>
      </c>
      <c r="F468" t="s">
        <v>154</v>
      </c>
      <c r="G468" t="s">
        <v>219</v>
      </c>
      <c r="H468">
        <v>441.72527384815737</v>
      </c>
      <c r="I468">
        <v>63</v>
      </c>
      <c r="J468">
        <v>1608306.6368058892</v>
      </c>
      <c r="K468">
        <v>34870.399763636364</v>
      </c>
      <c r="L468">
        <v>289495194.62506008</v>
      </c>
      <c r="M468">
        <v>5548185.1422727266</v>
      </c>
      <c r="N468">
        <v>2412459955.2088342</v>
      </c>
      <c r="O468">
        <v>117432000</v>
      </c>
      <c r="P468">
        <v>21.888458668181816</v>
      </c>
      <c r="Q468">
        <v>24044.184220248044</v>
      </c>
      <c r="R468">
        <v>289530065.02482373</v>
      </c>
      <c r="S468">
        <v>2535.4401403511069</v>
      </c>
      <c r="T468">
        <v>24066.072678916225</v>
      </c>
      <c r="U468">
        <f>Pro_Economic_Table[[#This Row],[Total Energy(MJ)]]*AHP!$P$3/TOPSIS!$B$4</f>
        <v>8.6542844975504955E-3</v>
      </c>
      <c r="V468">
        <f>Pro_Economic_Table[[#This Row],[Total Cost(LKR Million)]]*AHP!$P$4/TOPSIS!$C$4</f>
        <v>3.346566575846522E-2</v>
      </c>
      <c r="W468">
        <f>Pro_Economic_Table[[#This Row],[Total Carbon (Metric T)]]*AHP!$P$5/TOPSIS!$D$4</f>
        <v>3.7156589923408143E-3</v>
      </c>
      <c r="X468">
        <f>((Pro_Economic_Table[[#This Row],[Weighted Energy]]-TOPSIS!$B$5)^2+(Pro_Economic_Table[[#This Row],[Weighted Cost]]-TOPSIS!$C$5)^2+(Pro_Economic_Table[[#This Row],[Weighted Co2]]-TOPSIS!$D$5)^2)^0.5</f>
        <v>5.6011680156247134E-3</v>
      </c>
      <c r="Y468">
        <f>((Pro_Economic_Table[[#This Row],[Weighted Energy]]-TOPSIS!$B$6)^2+(Pro_Economic_Table[[#This Row],[Weighted Cost]]-TOPSIS!$C$6)^2+(Pro_Economic_Table[[#This Row],[Weighted Co2]]-TOPSIS!$D$6)^2)^0.5</f>
        <v>1.2263529332686624E-3</v>
      </c>
      <c r="Z468">
        <f>Pro_Economic_Table[[#This Row],[S- Worst-Euclidean Distance]]/(Pro_Economic_Table[[#This Row],[S+ Best-Euclidean Distance]]+Pro_Economic_Table[[#This Row],[S- Worst-Euclidean Distance]])</f>
        <v>0.17961906560937516</v>
      </c>
      <c r="AA468">
        <v>467</v>
      </c>
    </row>
    <row r="469" spans="1:27" x14ac:dyDescent="0.3">
      <c r="A469">
        <v>487</v>
      </c>
      <c r="B469" t="s">
        <v>280</v>
      </c>
      <c r="C469" t="s">
        <v>148</v>
      </c>
      <c r="D469" t="s">
        <v>280</v>
      </c>
      <c r="E469" t="s">
        <v>152</v>
      </c>
      <c r="F469" t="s">
        <v>154</v>
      </c>
      <c r="G469" t="s">
        <v>219</v>
      </c>
      <c r="H469">
        <v>442.18973618656736</v>
      </c>
      <c r="I469">
        <v>63</v>
      </c>
      <c r="J469">
        <v>1608756.2363494704</v>
      </c>
      <c r="K469">
        <v>34870.399763636364</v>
      </c>
      <c r="L469">
        <v>289576122.54290468</v>
      </c>
      <c r="M469">
        <v>5552790.2172727259</v>
      </c>
      <c r="N469">
        <v>2413134354.5242057</v>
      </c>
      <c r="O469">
        <v>117432000</v>
      </c>
      <c r="P469">
        <v>21.879248518181811</v>
      </c>
      <c r="Q469">
        <v>24050.905733424581</v>
      </c>
      <c r="R469">
        <v>289610992.94266832</v>
      </c>
      <c r="S469">
        <v>2536.1191447414785</v>
      </c>
      <c r="T469">
        <v>24072.784981942761</v>
      </c>
      <c r="U469">
        <f>Pro_Economic_Table[[#This Row],[Total Energy(MJ)]]*AHP!$P$3/TOPSIS!$B$4</f>
        <v>8.656703497541952E-3</v>
      </c>
      <c r="V469">
        <f>Pro_Economic_Table[[#This Row],[Total Cost(LKR Million)]]*AHP!$P$4/TOPSIS!$C$4</f>
        <v>3.3474628042218277E-2</v>
      </c>
      <c r="W469">
        <f>Pro_Economic_Table[[#This Row],[Total Carbon (Metric T)]]*AHP!$P$5/TOPSIS!$D$4</f>
        <v>3.7166953321471721E-3</v>
      </c>
      <c r="X469">
        <f>((Pro_Economic_Table[[#This Row],[Weighted Energy]]-TOPSIS!$B$5)^2+(Pro_Economic_Table[[#This Row],[Weighted Cost]]-TOPSIS!$C$5)^2+(Pro_Economic_Table[[#This Row],[Weighted Co2]]-TOPSIS!$D$5)^2)^0.5</f>
        <v>5.6105080295406635E-3</v>
      </c>
      <c r="Y469">
        <f>((Pro_Economic_Table[[#This Row],[Weighted Energy]]-TOPSIS!$B$6)^2+(Pro_Economic_Table[[#This Row],[Weighted Cost]]-TOPSIS!$C$6)^2+(Pro_Economic_Table[[#This Row],[Weighted Co2]]-TOPSIS!$D$6)^2)^0.5</f>
        <v>1.2170227334768263E-3</v>
      </c>
      <c r="Z469">
        <f>Pro_Economic_Table[[#This Row],[S- Worst-Euclidean Distance]]/(Pro_Economic_Table[[#This Row],[S+ Best-Euclidean Distance]]+Pro_Economic_Table[[#This Row],[S- Worst-Euclidean Distance]])</f>
        <v>0.17825225190767971</v>
      </c>
      <c r="AA469">
        <v>468</v>
      </c>
    </row>
    <row r="470" spans="1:27" x14ac:dyDescent="0.3">
      <c r="A470">
        <v>263</v>
      </c>
      <c r="B470" t="s">
        <v>141</v>
      </c>
      <c r="C470" t="s">
        <v>148</v>
      </c>
      <c r="D470" t="s">
        <v>151</v>
      </c>
      <c r="E470" t="s">
        <v>280</v>
      </c>
      <c r="F470" t="s">
        <v>154</v>
      </c>
      <c r="G470" t="s">
        <v>220</v>
      </c>
      <c r="H470">
        <v>454.229558824452</v>
      </c>
      <c r="I470">
        <v>33</v>
      </c>
      <c r="J470">
        <v>1601835.6897474839</v>
      </c>
      <c r="K470">
        <v>51233.093399999998</v>
      </c>
      <c r="L470">
        <v>288330424.15454715</v>
      </c>
      <c r="M470">
        <v>6578329.1877272716</v>
      </c>
      <c r="N470">
        <v>2402753534.6212258</v>
      </c>
      <c r="O470">
        <v>128700000</v>
      </c>
      <c r="P470">
        <v>28.075654849999999</v>
      </c>
      <c r="Q470">
        <v>23947.443561724886</v>
      </c>
      <c r="R470">
        <v>288381657.24794716</v>
      </c>
      <c r="S470">
        <v>2538.0318638089534</v>
      </c>
      <c r="T470">
        <v>23975.519216574885</v>
      </c>
      <c r="U470">
        <f>Pro_Economic_Table[[#This Row],[Total Energy(MJ)]]*AHP!$P$3/TOPSIS!$B$4</f>
        <v>8.6199576734279741E-3</v>
      </c>
      <c r="V470">
        <f>Pro_Economic_Table[[#This Row],[Total Cost(LKR Million)]]*AHP!$P$4/TOPSIS!$C$4</f>
        <v>3.3499874316418661E-2</v>
      </c>
      <c r="W470">
        <f>Pro_Economic_Table[[#This Row],[Total Carbon (Metric T)]]*AHP!$P$5/TOPSIS!$D$4</f>
        <v>3.7016780744268179E-3</v>
      </c>
      <c r="X470">
        <f>((Pro_Economic_Table[[#This Row],[Weighted Energy]]-TOPSIS!$B$5)^2+(Pro_Economic_Table[[#This Row],[Weighted Cost]]-TOPSIS!$C$5)^2+(Pro_Economic_Table[[#This Row],[Weighted Co2]]-TOPSIS!$D$5)^2)^0.5</f>
        <v>5.6242633755313031E-3</v>
      </c>
      <c r="Y470">
        <f>((Pro_Economic_Table[[#This Row],[Weighted Energy]]-TOPSIS!$B$6)^2+(Pro_Economic_Table[[#This Row],[Weighted Cost]]-TOPSIS!$C$6)^2+(Pro_Economic_Table[[#This Row],[Weighted Co2]]-TOPSIS!$D$6)^2)^0.5</f>
        <v>1.2026733510109794E-3</v>
      </c>
      <c r="Z470">
        <f>Pro_Economic_Table[[#This Row],[S- Worst-Euclidean Distance]]/(Pro_Economic_Table[[#This Row],[S+ Best-Euclidean Distance]]+Pro_Economic_Table[[#This Row],[S- Worst-Euclidean Distance]])</f>
        <v>0.17616588510849013</v>
      </c>
      <c r="AA470">
        <v>469</v>
      </c>
    </row>
    <row r="471" spans="1:27" x14ac:dyDescent="0.3">
      <c r="A471">
        <v>471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218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119878400</v>
      </c>
      <c r="P471">
        <v>21.888458668181816</v>
      </c>
      <c r="Q471">
        <v>24044.184220248044</v>
      </c>
      <c r="R471">
        <v>289530065.02482373</v>
      </c>
      <c r="S471">
        <v>2537.8865403511072</v>
      </c>
      <c r="T471">
        <v>24066.072678916225</v>
      </c>
      <c r="U471">
        <f>Pro_Economic_Table[[#This Row],[Total Energy(MJ)]]*AHP!$P$3/TOPSIS!$B$4</f>
        <v>8.6542844975504955E-3</v>
      </c>
      <c r="V471">
        <f>Pro_Economic_Table[[#This Row],[Total Cost(LKR Million)]]*AHP!$P$4/TOPSIS!$C$4</f>
        <v>3.3497956169667824E-2</v>
      </c>
      <c r="W471">
        <f>Pro_Economic_Table[[#This Row],[Total Carbon (Metric T)]]*AHP!$P$5/TOPSIS!$D$4</f>
        <v>3.7156589923408143E-3</v>
      </c>
      <c r="X471">
        <f>((Pro_Economic_Table[[#This Row],[Weighted Energy]]-TOPSIS!$B$5)^2+(Pro_Economic_Table[[#This Row],[Weighted Cost]]-TOPSIS!$C$5)^2+(Pro_Economic_Table[[#This Row],[Weighted Co2]]-TOPSIS!$D$5)^2)^0.5</f>
        <v>5.6322627516674556E-3</v>
      </c>
      <c r="Y471">
        <f>((Pro_Economic_Table[[#This Row],[Weighted Energy]]-TOPSIS!$B$6)^2+(Pro_Economic_Table[[#This Row],[Weighted Cost]]-TOPSIS!$C$6)^2+(Pro_Economic_Table[[#This Row],[Weighted Co2]]-TOPSIS!$D$6)^2)^0.5</f>
        <v>1.1950004811103782E-3</v>
      </c>
      <c r="Z471">
        <f>Pro_Economic_Table[[#This Row],[S- Worst-Euclidean Distance]]/(Pro_Economic_Table[[#This Row],[S+ Best-Euclidean Distance]]+Pro_Economic_Table[[#This Row],[S- Worst-Euclidean Distance]])</f>
        <v>0.17503360283124222</v>
      </c>
      <c r="AA471">
        <v>470</v>
      </c>
    </row>
    <row r="472" spans="1:27" x14ac:dyDescent="0.3">
      <c r="A472">
        <v>281</v>
      </c>
      <c r="B472" t="s">
        <v>141</v>
      </c>
      <c r="C472" t="s">
        <v>148</v>
      </c>
      <c r="D472" t="s">
        <v>280</v>
      </c>
      <c r="E472" t="s">
        <v>280</v>
      </c>
      <c r="F472" t="s">
        <v>154</v>
      </c>
      <c r="G472" t="s">
        <v>220</v>
      </c>
      <c r="H472">
        <v>454.69402116286199</v>
      </c>
      <c r="I472">
        <v>33</v>
      </c>
      <c r="J472">
        <v>1602285.2892910647</v>
      </c>
      <c r="K472">
        <v>51233.093399999998</v>
      </c>
      <c r="L472">
        <v>288411352.07239169</v>
      </c>
      <c r="M472">
        <v>6582934.2627272718</v>
      </c>
      <c r="N472">
        <v>2403427933.9365969</v>
      </c>
      <c r="O472">
        <v>128700000</v>
      </c>
      <c r="P472">
        <v>28.066444700000002</v>
      </c>
      <c r="Q472">
        <v>23954.165074901415</v>
      </c>
      <c r="R472">
        <v>288462585.16579169</v>
      </c>
      <c r="S472">
        <v>2538.7108681993241</v>
      </c>
      <c r="T472">
        <v>23982.231519601417</v>
      </c>
      <c r="U472">
        <f>Pro_Economic_Table[[#This Row],[Total Energy(MJ)]]*AHP!$P$3/TOPSIS!$B$4</f>
        <v>8.6223766734194289E-3</v>
      </c>
      <c r="V472">
        <f>Pro_Economic_Table[[#This Row],[Total Cost(LKR Million)]]*AHP!$P$4/TOPSIS!$C$4</f>
        <v>3.3508836600171697E-2</v>
      </c>
      <c r="W472">
        <f>Pro_Economic_Table[[#This Row],[Total Carbon (Metric T)]]*AHP!$P$5/TOPSIS!$D$4</f>
        <v>3.7027144142331757E-3</v>
      </c>
      <c r="X472">
        <f>((Pro_Economic_Table[[#This Row],[Weighted Energy]]-TOPSIS!$B$5)^2+(Pro_Economic_Table[[#This Row],[Weighted Cost]]-TOPSIS!$C$5)^2+(Pro_Economic_Table[[#This Row],[Weighted Co2]]-TOPSIS!$D$5)^2)^0.5</f>
        <v>5.6336022090749159E-3</v>
      </c>
      <c r="Y472">
        <f>((Pro_Economic_Table[[#This Row],[Weighted Energy]]-TOPSIS!$B$6)^2+(Pro_Economic_Table[[#This Row],[Weighted Cost]]-TOPSIS!$C$6)^2+(Pro_Economic_Table[[#This Row],[Weighted Co2]]-TOPSIS!$D$6)^2)^0.5</f>
        <v>1.1933332009807899E-3</v>
      </c>
      <c r="Z472">
        <f>Pro_Economic_Table[[#This Row],[S- Worst-Euclidean Distance]]/(Pro_Economic_Table[[#This Row],[S+ Best-Euclidean Distance]]+Pro_Economic_Table[[#This Row],[S- Worst-Euclidean Distance]])</f>
        <v>0.17479778689909309</v>
      </c>
      <c r="AA472">
        <v>471</v>
      </c>
    </row>
    <row r="473" spans="1:27" x14ac:dyDescent="0.3">
      <c r="A473">
        <v>489</v>
      </c>
      <c r="B473" t="s">
        <v>280</v>
      </c>
      <c r="C473" t="s">
        <v>148</v>
      </c>
      <c r="D473" t="s">
        <v>280</v>
      </c>
      <c r="E473" t="s">
        <v>152</v>
      </c>
      <c r="F473" t="s">
        <v>154</v>
      </c>
      <c r="G473" t="s">
        <v>218</v>
      </c>
      <c r="H473">
        <v>442.18973618656736</v>
      </c>
      <c r="I473">
        <v>32</v>
      </c>
      <c r="J473">
        <v>1608756.2363494704</v>
      </c>
      <c r="K473">
        <v>34870.399763636364</v>
      </c>
      <c r="L473">
        <v>289576122.54290468</v>
      </c>
      <c r="M473">
        <v>5552790.2172727259</v>
      </c>
      <c r="N473">
        <v>2413134354.5242057</v>
      </c>
      <c r="O473">
        <v>119878400</v>
      </c>
      <c r="P473">
        <v>21.879248518181811</v>
      </c>
      <c r="Q473">
        <v>24050.905733424581</v>
      </c>
      <c r="R473">
        <v>289610992.94266832</v>
      </c>
      <c r="S473">
        <v>2538.5655447414783</v>
      </c>
      <c r="T473">
        <v>24072.784981942761</v>
      </c>
      <c r="U473">
        <f>Pro_Economic_Table[[#This Row],[Total Energy(MJ)]]*AHP!$P$3/TOPSIS!$B$4</f>
        <v>8.656703497541952E-3</v>
      </c>
      <c r="V473">
        <f>Pro_Economic_Table[[#This Row],[Total Cost(LKR Million)]]*AHP!$P$4/TOPSIS!$C$4</f>
        <v>3.3506918453420874E-2</v>
      </c>
      <c r="W473">
        <f>Pro_Economic_Table[[#This Row],[Total Carbon (Metric T)]]*AHP!$P$5/TOPSIS!$D$4</f>
        <v>3.7166953321471721E-3</v>
      </c>
      <c r="X473">
        <f>((Pro_Economic_Table[[#This Row],[Weighted Energy]]-TOPSIS!$B$5)^2+(Pro_Economic_Table[[#This Row],[Weighted Cost]]-TOPSIS!$C$5)^2+(Pro_Economic_Table[[#This Row],[Weighted Co2]]-TOPSIS!$D$5)^2)^0.5</f>
        <v>5.6416025831104895E-3</v>
      </c>
      <c r="Y473">
        <f>((Pro_Economic_Table[[#This Row],[Weighted Energy]]-TOPSIS!$B$6)^2+(Pro_Economic_Table[[#This Row],[Weighted Cost]]-TOPSIS!$C$6)^2+(Pro_Economic_Table[[#This Row],[Weighted Co2]]-TOPSIS!$D$6)^2)^0.5</f>
        <v>1.1856676424581241E-3</v>
      </c>
      <c r="Z473">
        <f>Pro_Economic_Table[[#This Row],[S- Worst-Euclidean Distance]]/(Pro_Economic_Table[[#This Row],[S+ Best-Euclidean Distance]]+Pro_Economic_Table[[#This Row],[S- Worst-Euclidean Distance]])</f>
        <v>0.17366642937578686</v>
      </c>
      <c r="AA473">
        <v>472</v>
      </c>
    </row>
    <row r="474" spans="1:27" x14ac:dyDescent="0.3">
      <c r="A474">
        <v>268</v>
      </c>
      <c r="B474" t="s">
        <v>141</v>
      </c>
      <c r="C474" t="s">
        <v>148</v>
      </c>
      <c r="D474" t="s">
        <v>151</v>
      </c>
      <c r="E474" t="s">
        <v>280</v>
      </c>
      <c r="F474" t="s">
        <v>280</v>
      </c>
      <c r="G474" t="s">
        <v>219</v>
      </c>
      <c r="H474">
        <v>456.82764802012105</v>
      </c>
      <c r="I474">
        <v>65</v>
      </c>
      <c r="J474">
        <v>1609666.0295850919</v>
      </c>
      <c r="K474">
        <v>53416.506127272718</v>
      </c>
      <c r="L474">
        <v>289739885.32531655</v>
      </c>
      <c r="M474">
        <v>6567412.1240909081</v>
      </c>
      <c r="N474">
        <v>2414499044.3776379</v>
      </c>
      <c r="O474">
        <v>121160000</v>
      </c>
      <c r="P474">
        <v>28.075654849999999</v>
      </c>
      <c r="Q474">
        <v>24064.507142297123</v>
      </c>
      <c r="R474">
        <v>289793301.83144385</v>
      </c>
      <c r="S474">
        <v>2542.2264565017285</v>
      </c>
      <c r="T474">
        <v>24092.582797147123</v>
      </c>
      <c r="U474">
        <f>Pro_Economic_Table[[#This Row],[Total Energy(MJ)]]*AHP!$P$3/TOPSIS!$B$4</f>
        <v>8.6621528555896575E-3</v>
      </c>
      <c r="V474">
        <f>Pro_Economic_Table[[#This Row],[Total Cost(LKR Million)]]*AHP!$P$4/TOPSIS!$C$4</f>
        <v>3.355523939280728E-2</v>
      </c>
      <c r="W474">
        <f>Pro_Economic_Table[[#This Row],[Total Carbon (Metric T)]]*AHP!$P$5/TOPSIS!$D$4</f>
        <v>3.719751997481572E-3</v>
      </c>
      <c r="X474">
        <f>((Pro_Economic_Table[[#This Row],[Weighted Energy]]-TOPSIS!$B$5)^2+(Pro_Economic_Table[[#This Row],[Weighted Cost]]-TOPSIS!$C$5)^2+(Pro_Economic_Table[[#This Row],[Weighted Co2]]-TOPSIS!$D$5)^2)^0.5</f>
        <v>5.6898189556932183E-3</v>
      </c>
      <c r="Y474">
        <f>((Pro_Economic_Table[[#This Row],[Weighted Energy]]-TOPSIS!$B$6)^2+(Pro_Economic_Table[[#This Row],[Weighted Cost]]-TOPSIS!$C$6)^2+(Pro_Economic_Table[[#This Row],[Weighted Co2]]-TOPSIS!$D$6)^2)^0.5</f>
        <v>1.1372937375181611E-3</v>
      </c>
      <c r="Z474">
        <f>Pro_Economic_Table[[#This Row],[S- Worst-Euclidean Distance]]/(Pro_Economic_Table[[#This Row],[S+ Best-Euclidean Distance]]+Pro_Economic_Table[[#This Row],[S- Worst-Euclidean Distance]])</f>
        <v>0.16658487835553712</v>
      </c>
      <c r="AA474">
        <v>473</v>
      </c>
    </row>
    <row r="475" spans="1:27" x14ac:dyDescent="0.3">
      <c r="A475">
        <v>470</v>
      </c>
      <c r="B475" t="s">
        <v>280</v>
      </c>
      <c r="C475" t="s">
        <v>148</v>
      </c>
      <c r="D475" t="s">
        <v>151</v>
      </c>
      <c r="E475" t="s">
        <v>152</v>
      </c>
      <c r="F475" t="s">
        <v>154</v>
      </c>
      <c r="G475" t="s">
        <v>220</v>
      </c>
      <c r="H475">
        <v>441.72527384815737</v>
      </c>
      <c r="I475">
        <v>32</v>
      </c>
      <c r="J475">
        <v>1608306.6368058892</v>
      </c>
      <c r="K475">
        <v>34870.399763636364</v>
      </c>
      <c r="L475">
        <v>289495194.62506008</v>
      </c>
      <c r="M475">
        <v>5548185.1422727266</v>
      </c>
      <c r="N475">
        <v>2412459955.2088342</v>
      </c>
      <c r="O475">
        <v>124800000</v>
      </c>
      <c r="P475">
        <v>21.888458668181816</v>
      </c>
      <c r="Q475">
        <v>24044.184220248044</v>
      </c>
      <c r="R475">
        <v>289530065.02482373</v>
      </c>
      <c r="S475">
        <v>2542.8081403511073</v>
      </c>
      <c r="T475">
        <v>24066.072678916225</v>
      </c>
      <c r="U475">
        <f>Pro_Economic_Table[[#This Row],[Total Energy(MJ)]]*AHP!$P$3/TOPSIS!$B$4</f>
        <v>8.6542844975504955E-3</v>
      </c>
      <c r="V475">
        <f>Pro_Economic_Table[[#This Row],[Total Cost(LKR Million)]]*AHP!$P$4/TOPSIS!$C$4</f>
        <v>3.3562917127718313E-2</v>
      </c>
      <c r="W475">
        <f>Pro_Economic_Table[[#This Row],[Total Carbon (Metric T)]]*AHP!$P$5/TOPSIS!$D$4</f>
        <v>3.7156589923408143E-3</v>
      </c>
      <c r="X475">
        <f>((Pro_Economic_Table[[#This Row],[Weighted Energy]]-TOPSIS!$B$5)^2+(Pro_Economic_Table[[#This Row],[Weighted Cost]]-TOPSIS!$C$5)^2+(Pro_Economic_Table[[#This Row],[Weighted Co2]]-TOPSIS!$D$5)^2)^0.5</f>
        <v>5.6948586006259497E-3</v>
      </c>
      <c r="Y475">
        <f>((Pro_Economic_Table[[#This Row],[Weighted Energy]]-TOPSIS!$B$6)^2+(Pro_Economic_Table[[#This Row],[Weighted Cost]]-TOPSIS!$C$6)^2+(Pro_Economic_Table[[#This Row],[Weighted Co2]]-TOPSIS!$D$6)^2)^0.5</f>
        <v>1.1320862386408196E-3</v>
      </c>
      <c r="Z475">
        <f>Pro_Economic_Table[[#This Row],[S- Worst-Euclidean Distance]]/(Pro_Economic_Table[[#This Row],[S+ Best-Euclidean Distance]]+Pro_Economic_Table[[#This Row],[S- Worst-Euclidean Distance]])</f>
        <v>0.1658261880379289</v>
      </c>
      <c r="AA475">
        <v>474</v>
      </c>
    </row>
    <row r="476" spans="1:27" x14ac:dyDescent="0.3">
      <c r="A476">
        <v>488</v>
      </c>
      <c r="B476" t="s">
        <v>280</v>
      </c>
      <c r="C476" t="s">
        <v>148</v>
      </c>
      <c r="D476" t="s">
        <v>280</v>
      </c>
      <c r="E476" t="s">
        <v>152</v>
      </c>
      <c r="F476" t="s">
        <v>154</v>
      </c>
      <c r="G476" t="s">
        <v>220</v>
      </c>
      <c r="H476">
        <v>442.18973618656736</v>
      </c>
      <c r="I476">
        <v>32</v>
      </c>
      <c r="J476">
        <v>1608756.2363494704</v>
      </c>
      <c r="K476">
        <v>34870.399763636364</v>
      </c>
      <c r="L476">
        <v>289576122.54290468</v>
      </c>
      <c r="M476">
        <v>5552790.2172727259</v>
      </c>
      <c r="N476">
        <v>2413134354.5242057</v>
      </c>
      <c r="O476">
        <v>124800000</v>
      </c>
      <c r="P476">
        <v>21.879248518181811</v>
      </c>
      <c r="Q476">
        <v>24050.905733424581</v>
      </c>
      <c r="R476">
        <v>289610992.94266832</v>
      </c>
      <c r="S476">
        <v>2543.4871447414785</v>
      </c>
      <c r="T476">
        <v>24072.784981942761</v>
      </c>
      <c r="U476">
        <f>Pro_Economic_Table[[#This Row],[Total Energy(MJ)]]*AHP!$P$3/TOPSIS!$B$4</f>
        <v>8.656703497541952E-3</v>
      </c>
      <c r="V476">
        <f>Pro_Economic_Table[[#This Row],[Total Cost(LKR Million)]]*AHP!$P$4/TOPSIS!$C$4</f>
        <v>3.3571879411471356E-2</v>
      </c>
      <c r="W476">
        <f>Pro_Economic_Table[[#This Row],[Total Carbon (Metric T)]]*AHP!$P$5/TOPSIS!$D$4</f>
        <v>3.7166953321471721E-3</v>
      </c>
      <c r="X476">
        <f>((Pro_Economic_Table[[#This Row],[Weighted Energy]]-TOPSIS!$B$5)^2+(Pro_Economic_Table[[#This Row],[Weighted Cost]]-TOPSIS!$C$5)^2+(Pro_Economic_Table[[#This Row],[Weighted Co2]]-TOPSIS!$D$5)^2)^0.5</f>
        <v>5.7041980049906578E-3</v>
      </c>
      <c r="Y476">
        <f>((Pro_Economic_Table[[#This Row],[Weighted Energy]]-TOPSIS!$B$6)^2+(Pro_Economic_Table[[#This Row],[Weighted Cost]]-TOPSIS!$C$6)^2+(Pro_Economic_Table[[#This Row],[Weighted Co2]]-TOPSIS!$D$6)^2)^0.5</f>
        <v>1.1227489734201236E-3</v>
      </c>
      <c r="Z476">
        <f>Pro_Economic_Table[[#This Row],[S- Worst-Euclidean Distance]]/(Pro_Economic_Table[[#This Row],[S+ Best-Euclidean Distance]]+Pro_Economic_Table[[#This Row],[S- Worst-Euclidean Distance]])</f>
        <v>0.16445842877799585</v>
      </c>
      <c r="AA476">
        <v>475</v>
      </c>
    </row>
    <row r="477" spans="1:27" x14ac:dyDescent="0.3">
      <c r="A477">
        <v>270</v>
      </c>
      <c r="B477" t="s">
        <v>141</v>
      </c>
      <c r="C477" t="s">
        <v>148</v>
      </c>
      <c r="D477" t="s">
        <v>151</v>
      </c>
      <c r="E477" t="s">
        <v>280</v>
      </c>
      <c r="F477" t="s">
        <v>280</v>
      </c>
      <c r="G477" t="s">
        <v>218</v>
      </c>
      <c r="H477">
        <v>456.82764802012105</v>
      </c>
      <c r="I477">
        <v>33</v>
      </c>
      <c r="J477">
        <v>1609666.0295850919</v>
      </c>
      <c r="K477">
        <v>53416.506127272718</v>
      </c>
      <c r="L477">
        <v>289739885.32531655</v>
      </c>
      <c r="M477">
        <v>6567412.1240909081</v>
      </c>
      <c r="N477">
        <v>2414499044.3776379</v>
      </c>
      <c r="O477">
        <v>123624600</v>
      </c>
      <c r="P477">
        <v>28.075654849999999</v>
      </c>
      <c r="Q477">
        <v>24064.507142297123</v>
      </c>
      <c r="R477">
        <v>289793301.83144385</v>
      </c>
      <c r="S477">
        <v>2544.6910565017283</v>
      </c>
      <c r="T477">
        <v>24092.582797147123</v>
      </c>
      <c r="U477">
        <f>Pro_Economic_Table[[#This Row],[Total Energy(MJ)]]*AHP!$P$3/TOPSIS!$B$4</f>
        <v>8.6621528555896575E-3</v>
      </c>
      <c r="V477">
        <f>Pro_Economic_Table[[#This Row],[Total Cost(LKR Million)]]*AHP!$P$4/TOPSIS!$C$4</f>
        <v>3.3587770028619048E-2</v>
      </c>
      <c r="W477">
        <f>Pro_Economic_Table[[#This Row],[Total Carbon (Metric T)]]*AHP!$P$5/TOPSIS!$D$4</f>
        <v>3.719751997481572E-3</v>
      </c>
      <c r="X477">
        <f>((Pro_Economic_Table[[#This Row],[Weighted Energy]]-TOPSIS!$B$5)^2+(Pro_Economic_Table[[#This Row],[Weighted Cost]]-TOPSIS!$C$5)^2+(Pro_Economic_Table[[#This Row],[Weighted Co2]]-TOPSIS!$D$5)^2)^0.5</f>
        <v>5.7211689823777013E-3</v>
      </c>
      <c r="Y477">
        <f>((Pro_Economic_Table[[#This Row],[Weighted Energy]]-TOPSIS!$B$6)^2+(Pro_Economic_Table[[#This Row],[Weighted Cost]]-TOPSIS!$C$6)^2+(Pro_Economic_Table[[#This Row],[Weighted Co2]]-TOPSIS!$D$6)^2)^0.5</f>
        <v>1.1057994822444583E-3</v>
      </c>
      <c r="Z477">
        <f>Pro_Economic_Table[[#This Row],[S- Worst-Euclidean Distance]]/(Pro_Economic_Table[[#This Row],[S+ Best-Euclidean Distance]]+Pro_Economic_Table[[#This Row],[S- Worst-Euclidean Distance]])</f>
        <v>0.16197518532197572</v>
      </c>
      <c r="AA477">
        <v>476</v>
      </c>
    </row>
    <row r="478" spans="1:27" x14ac:dyDescent="0.3">
      <c r="A478">
        <v>286</v>
      </c>
      <c r="B478" t="s">
        <v>141</v>
      </c>
      <c r="C478" t="s">
        <v>148</v>
      </c>
      <c r="D478" t="s">
        <v>280</v>
      </c>
      <c r="E478" t="s">
        <v>280</v>
      </c>
      <c r="F478" t="s">
        <v>280</v>
      </c>
      <c r="G478" t="s">
        <v>219</v>
      </c>
      <c r="H478">
        <v>457.29211035853115</v>
      </c>
      <c r="I478">
        <v>66</v>
      </c>
      <c r="J478">
        <v>1610115.6291286724</v>
      </c>
      <c r="K478">
        <v>53416.506127272718</v>
      </c>
      <c r="L478">
        <v>289820813.24316108</v>
      </c>
      <c r="M478">
        <v>6572017.1990909083</v>
      </c>
      <c r="N478">
        <v>2415173443.6930089</v>
      </c>
      <c r="O478">
        <v>123024000</v>
      </c>
      <c r="P478">
        <v>28.066444700000002</v>
      </c>
      <c r="Q478">
        <v>24071.228655473653</v>
      </c>
      <c r="R478">
        <v>289874229.74928838</v>
      </c>
      <c r="S478">
        <v>2544.7694608920997</v>
      </c>
      <c r="T478">
        <v>24099.295100173655</v>
      </c>
      <c r="U478">
        <f>Pro_Economic_Table[[#This Row],[Total Energy(MJ)]]*AHP!$P$3/TOPSIS!$B$4</f>
        <v>8.6645718555811123E-3</v>
      </c>
      <c r="V478">
        <f>Pro_Economic_Table[[#This Row],[Total Cost(LKR Million)]]*AHP!$P$4/TOPSIS!$C$4</f>
        <v>3.3588804900269303E-2</v>
      </c>
      <c r="W478">
        <f>Pro_Economic_Table[[#This Row],[Total Carbon (Metric T)]]*AHP!$P$5/TOPSIS!$D$4</f>
        <v>3.7207883372879294E-3</v>
      </c>
      <c r="X478">
        <f>((Pro_Economic_Table[[#This Row],[Weighted Energy]]-TOPSIS!$B$5)^2+(Pro_Economic_Table[[#This Row],[Weighted Cost]]-TOPSIS!$C$5)^2+(Pro_Economic_Table[[#This Row],[Weighted Co2]]-TOPSIS!$D$5)^2)^0.5</f>
        <v>5.7228675673172604E-3</v>
      </c>
      <c r="Y478">
        <f>((Pro_Economic_Table[[#This Row],[Weighted Energy]]-TOPSIS!$B$6)^2+(Pro_Economic_Table[[#This Row],[Weighted Cost]]-TOPSIS!$C$6)^2+(Pro_Economic_Table[[#This Row],[Weighted Co2]]-TOPSIS!$D$6)^2)^0.5</f>
        <v>1.1041326054491078E-3</v>
      </c>
      <c r="Z478">
        <f>Pro_Economic_Table[[#This Row],[S- Worst-Euclidean Distance]]/(Pro_Economic_Table[[#This Row],[S+ Best-Euclidean Distance]]+Pro_Economic_Table[[#This Row],[S- Worst-Euclidean Distance]])</f>
        <v>0.16173027354732031</v>
      </c>
      <c r="AA478">
        <v>477</v>
      </c>
    </row>
    <row r="479" spans="1:27" x14ac:dyDescent="0.3">
      <c r="A479">
        <v>288</v>
      </c>
      <c r="B479" t="s">
        <v>141</v>
      </c>
      <c r="C479" t="s">
        <v>148</v>
      </c>
      <c r="D479" t="s">
        <v>280</v>
      </c>
      <c r="E479" t="s">
        <v>280</v>
      </c>
      <c r="F479" t="s">
        <v>280</v>
      </c>
      <c r="G479" t="s">
        <v>218</v>
      </c>
      <c r="H479">
        <v>457.29211035853115</v>
      </c>
      <c r="I479">
        <v>33</v>
      </c>
      <c r="J479">
        <v>1610115.6291286724</v>
      </c>
      <c r="K479">
        <v>53416.506127272718</v>
      </c>
      <c r="L479">
        <v>289820813.24316108</v>
      </c>
      <c r="M479">
        <v>6572017.1990909083</v>
      </c>
      <c r="N479">
        <v>2415173443.6930089</v>
      </c>
      <c r="O479">
        <v>123624600</v>
      </c>
      <c r="P479">
        <v>28.066444700000002</v>
      </c>
      <c r="Q479">
        <v>24071.228655473653</v>
      </c>
      <c r="R479">
        <v>289874229.74928838</v>
      </c>
      <c r="S479">
        <v>2545.3700608920999</v>
      </c>
      <c r="T479">
        <v>24099.295100173655</v>
      </c>
      <c r="U479">
        <f>Pro_Economic_Table[[#This Row],[Total Energy(MJ)]]*AHP!$P$3/TOPSIS!$B$4</f>
        <v>8.6645718555811123E-3</v>
      </c>
      <c r="V479">
        <f>Pro_Economic_Table[[#This Row],[Total Cost(LKR Million)]]*AHP!$P$4/TOPSIS!$C$4</f>
        <v>3.3596732312372098E-2</v>
      </c>
      <c r="W479">
        <f>Pro_Economic_Table[[#This Row],[Total Carbon (Metric T)]]*AHP!$P$5/TOPSIS!$D$4</f>
        <v>3.7207883372879294E-3</v>
      </c>
      <c r="X479">
        <f>((Pro_Economic_Table[[#This Row],[Weighted Energy]]-TOPSIS!$B$5)^2+(Pro_Economic_Table[[#This Row],[Weighted Cost]]-TOPSIS!$C$5)^2+(Pro_Economic_Table[[#This Row],[Weighted Co2]]-TOPSIS!$D$5)^2)^0.5</f>
        <v>5.7305084374810154E-3</v>
      </c>
      <c r="Y479">
        <f>((Pro_Economic_Table[[#This Row],[Weighted Energy]]-TOPSIS!$B$6)^2+(Pro_Economic_Table[[#This Row],[Weighted Cost]]-TOPSIS!$C$6)^2+(Pro_Economic_Table[[#This Row],[Weighted Co2]]-TOPSIS!$D$6)^2)^0.5</f>
        <v>1.0964627347212522E-3</v>
      </c>
      <c r="Z479">
        <f>Pro_Economic_Table[[#This Row],[S- Worst-Euclidean Distance]]/(Pro_Economic_Table[[#This Row],[S+ Best-Euclidean Distance]]+Pro_Economic_Table[[#This Row],[S- Worst-Euclidean Distance]])</f>
        <v>0.16060749446046826</v>
      </c>
      <c r="AA479">
        <v>478</v>
      </c>
    </row>
    <row r="480" spans="1:27" x14ac:dyDescent="0.3">
      <c r="A480">
        <v>269</v>
      </c>
      <c r="B480" t="s">
        <v>141</v>
      </c>
      <c r="C480" t="s">
        <v>148</v>
      </c>
      <c r="D480" t="s">
        <v>151</v>
      </c>
      <c r="E480" t="s">
        <v>280</v>
      </c>
      <c r="F480" t="s">
        <v>280</v>
      </c>
      <c r="G480" t="s">
        <v>220</v>
      </c>
      <c r="H480">
        <v>456.82764802012105</v>
      </c>
      <c r="I480">
        <v>33</v>
      </c>
      <c r="J480">
        <v>1609666.0295850919</v>
      </c>
      <c r="K480">
        <v>53416.506127272718</v>
      </c>
      <c r="L480">
        <v>289739885.32531655</v>
      </c>
      <c r="M480">
        <v>6567412.1240909081</v>
      </c>
      <c r="N480">
        <v>2414499044.3776379</v>
      </c>
      <c r="O480">
        <v>128700000</v>
      </c>
      <c r="P480">
        <v>28.075654849999999</v>
      </c>
      <c r="Q480">
        <v>24064.507142297123</v>
      </c>
      <c r="R480">
        <v>289793301.83144385</v>
      </c>
      <c r="S480">
        <v>2549.7664565017285</v>
      </c>
      <c r="T480">
        <v>24092.582797147123</v>
      </c>
      <c r="U480">
        <f>Pro_Economic_Table[[#This Row],[Total Energy(MJ)]]*AHP!$P$3/TOPSIS!$B$4</f>
        <v>8.6621528555896575E-3</v>
      </c>
      <c r="V480">
        <f>Pro_Economic_Table[[#This Row],[Total Cost(LKR Million)]]*AHP!$P$4/TOPSIS!$C$4</f>
        <v>3.3654761016608616E-2</v>
      </c>
      <c r="W480">
        <f>Pro_Economic_Table[[#This Row],[Total Carbon (Metric T)]]*AHP!$P$5/TOPSIS!$D$4</f>
        <v>3.719751997481572E-3</v>
      </c>
      <c r="X480">
        <f>((Pro_Economic_Table[[#This Row],[Weighted Energy]]-TOPSIS!$B$5)^2+(Pro_Economic_Table[[#This Row],[Weighted Cost]]-TOPSIS!$C$5)^2+(Pro_Economic_Table[[#This Row],[Weighted Co2]]-TOPSIS!$D$5)^2)^0.5</f>
        <v>5.7857697799012005E-3</v>
      </c>
      <c r="Y480">
        <f>((Pro_Economic_Table[[#This Row],[Weighted Energy]]-TOPSIS!$B$6)^2+(Pro_Economic_Table[[#This Row],[Weighted Cost]]-TOPSIS!$C$6)^2+(Pro_Economic_Table[[#This Row],[Weighted Co2]]-TOPSIS!$D$6)^2)^0.5</f>
        <v>1.0411435123147841E-3</v>
      </c>
      <c r="Z480">
        <f>Pro_Economic_Table[[#This Row],[S- Worst-Euclidean Distance]]/(Pro_Economic_Table[[#This Row],[S+ Best-Euclidean Distance]]+Pro_Economic_Table[[#This Row],[S- Worst-Euclidean Distance]])</f>
        <v>0.15250574714371884</v>
      </c>
      <c r="AA480">
        <v>479</v>
      </c>
    </row>
    <row r="481" spans="1:27" x14ac:dyDescent="0.3">
      <c r="A481">
        <v>475</v>
      </c>
      <c r="B481" t="s">
        <v>280</v>
      </c>
      <c r="C481" t="s">
        <v>148</v>
      </c>
      <c r="D481" t="s">
        <v>151</v>
      </c>
      <c r="E481" t="s">
        <v>152</v>
      </c>
      <c r="F481" t="s">
        <v>280</v>
      </c>
      <c r="G481" t="s">
        <v>219</v>
      </c>
      <c r="H481">
        <v>444.32336304382642</v>
      </c>
      <c r="I481">
        <v>64</v>
      </c>
      <c r="J481">
        <v>1616136.9766434974</v>
      </c>
      <c r="K481">
        <v>37053.812490909084</v>
      </c>
      <c r="L481">
        <v>290904655.79582953</v>
      </c>
      <c r="M481">
        <v>5537268.0786363631</v>
      </c>
      <c r="N481">
        <v>2424205464.9652462</v>
      </c>
      <c r="O481">
        <v>119296000</v>
      </c>
      <c r="P481">
        <v>21.888458668181816</v>
      </c>
      <c r="Q481">
        <v>24161.247800820285</v>
      </c>
      <c r="R481">
        <v>290941709.60832042</v>
      </c>
      <c r="S481">
        <v>2549.0387330438825</v>
      </c>
      <c r="T481">
        <v>24183.136259488467</v>
      </c>
      <c r="U481">
        <f>Pro_Economic_Table[[#This Row],[Total Energy(MJ)]]*AHP!$P$3/TOPSIS!$B$4</f>
        <v>8.6964796797121789E-3</v>
      </c>
      <c r="V481">
        <f>Pro_Economic_Table[[#This Row],[Total Cost(LKR Million)]]*AHP!$P$4/TOPSIS!$C$4</f>
        <v>3.3645155682364161E-2</v>
      </c>
      <c r="W481">
        <f>Pro_Economic_Table[[#This Row],[Total Carbon (Metric T)]]*AHP!$P$5/TOPSIS!$D$4</f>
        <v>3.7337329153955688E-3</v>
      </c>
      <c r="X481">
        <f>((Pro_Economic_Table[[#This Row],[Weighted Energy]]-TOPSIS!$B$5)^2+(Pro_Economic_Table[[#This Row],[Weighted Cost]]-TOPSIS!$C$5)^2+(Pro_Economic_Table[[#This Row],[Weighted Co2]]-TOPSIS!$D$5)^2)^0.5</f>
        <v>5.7863856453416211E-3</v>
      </c>
      <c r="Y481">
        <f>((Pro_Economic_Table[[#This Row],[Weighted Energy]]-TOPSIS!$B$6)^2+(Pro_Economic_Table[[#This Row],[Weighted Cost]]-TOPSIS!$C$6)^2+(Pro_Economic_Table[[#This Row],[Weighted Co2]]-TOPSIS!$D$6)^2)^0.5</f>
        <v>1.0411018795366356E-3</v>
      </c>
      <c r="Z481">
        <f>Pro_Economic_Table[[#This Row],[S- Worst-Euclidean Distance]]/(Pro_Economic_Table[[#This Row],[S+ Best-Euclidean Distance]]+Pro_Economic_Table[[#This Row],[S- Worst-Euclidean Distance]])</f>
        <v>0.15248682267716043</v>
      </c>
      <c r="AA481">
        <v>480</v>
      </c>
    </row>
    <row r="482" spans="1:27" x14ac:dyDescent="0.3">
      <c r="A482">
        <v>477</v>
      </c>
      <c r="B482" t="s">
        <v>280</v>
      </c>
      <c r="C482" t="s">
        <v>148</v>
      </c>
      <c r="D482" t="s">
        <v>151</v>
      </c>
      <c r="E482" t="s">
        <v>152</v>
      </c>
      <c r="F482" t="s">
        <v>280</v>
      </c>
      <c r="G482" t="s">
        <v>218</v>
      </c>
      <c r="H482">
        <v>444.32336304382642</v>
      </c>
      <c r="I482">
        <v>32</v>
      </c>
      <c r="J482">
        <v>1616136.9766434974</v>
      </c>
      <c r="K482">
        <v>37053.812490909084</v>
      </c>
      <c r="L482">
        <v>290904655.79582953</v>
      </c>
      <c r="M482">
        <v>5537268.0786363631</v>
      </c>
      <c r="N482">
        <v>2424205464.9652462</v>
      </c>
      <c r="O482">
        <v>119878400</v>
      </c>
      <c r="P482">
        <v>21.888458668181816</v>
      </c>
      <c r="Q482">
        <v>24161.247800820285</v>
      </c>
      <c r="R482">
        <v>290941709.60832042</v>
      </c>
      <c r="S482">
        <v>2549.6211330438823</v>
      </c>
      <c r="T482">
        <v>24183.136259488467</v>
      </c>
      <c r="U482">
        <f>Pro_Economic_Table[[#This Row],[Total Energy(MJ)]]*AHP!$P$3/TOPSIS!$B$4</f>
        <v>8.6964796797121789E-3</v>
      </c>
      <c r="V482">
        <f>Pro_Economic_Table[[#This Row],[Total Cost(LKR Million)]]*AHP!$P$4/TOPSIS!$C$4</f>
        <v>3.3652842869857778E-2</v>
      </c>
      <c r="W482">
        <f>Pro_Economic_Table[[#This Row],[Total Carbon (Metric T)]]*AHP!$P$5/TOPSIS!$D$4</f>
        <v>3.7337329153955688E-3</v>
      </c>
      <c r="X482">
        <f>((Pro_Economic_Table[[#This Row],[Weighted Energy]]-TOPSIS!$B$5)^2+(Pro_Economic_Table[[#This Row],[Weighted Cost]]-TOPSIS!$C$5)^2+(Pro_Economic_Table[[#This Row],[Weighted Co2]]-TOPSIS!$D$5)^2)^0.5</f>
        <v>5.7937884993255863E-3</v>
      </c>
      <c r="Y482">
        <f>((Pro_Economic_Table[[#This Row],[Weighted Energy]]-TOPSIS!$B$6)^2+(Pro_Economic_Table[[#This Row],[Weighted Cost]]-TOPSIS!$C$6)^2+(Pro_Economic_Table[[#This Row],[Weighted Co2]]-TOPSIS!$D$6)^2)^0.5</f>
        <v>1.0336299223023566E-3</v>
      </c>
      <c r="Z482">
        <f>Pro_Economic_Table[[#This Row],[S- Worst-Euclidean Distance]]/(Pro_Economic_Table[[#This Row],[S+ Best-Euclidean Distance]]+Pro_Economic_Table[[#This Row],[S- Worst-Euclidean Distance]])</f>
        <v>0.15139396159286453</v>
      </c>
      <c r="AA482">
        <v>481</v>
      </c>
    </row>
    <row r="483" spans="1:27" x14ac:dyDescent="0.3">
      <c r="A483">
        <v>287</v>
      </c>
      <c r="B483" t="s">
        <v>141</v>
      </c>
      <c r="C483" t="s">
        <v>148</v>
      </c>
      <c r="D483" t="s">
        <v>280</v>
      </c>
      <c r="E483" t="s">
        <v>280</v>
      </c>
      <c r="F483" t="s">
        <v>280</v>
      </c>
      <c r="G483" t="s">
        <v>220</v>
      </c>
      <c r="H483">
        <v>457.29211035853115</v>
      </c>
      <c r="I483">
        <v>33</v>
      </c>
      <c r="J483">
        <v>1610115.6291286724</v>
      </c>
      <c r="K483">
        <v>53416.506127272718</v>
      </c>
      <c r="L483">
        <v>289820813.24316108</v>
      </c>
      <c r="M483">
        <v>6572017.1990909083</v>
      </c>
      <c r="N483">
        <v>2415173443.6930089</v>
      </c>
      <c r="O483">
        <v>128700000</v>
      </c>
      <c r="P483">
        <v>28.066444700000002</v>
      </c>
      <c r="Q483">
        <v>24071.228655473653</v>
      </c>
      <c r="R483">
        <v>289874229.74928838</v>
      </c>
      <c r="S483">
        <v>2550.4454608921001</v>
      </c>
      <c r="T483">
        <v>24099.295100173655</v>
      </c>
      <c r="U483">
        <f>Pro_Economic_Table[[#This Row],[Total Energy(MJ)]]*AHP!$P$3/TOPSIS!$B$4</f>
        <v>8.6645718555811123E-3</v>
      </c>
      <c r="V483">
        <f>Pro_Economic_Table[[#This Row],[Total Cost(LKR Million)]]*AHP!$P$4/TOPSIS!$C$4</f>
        <v>3.3663723300361666E-2</v>
      </c>
      <c r="W483">
        <f>Pro_Economic_Table[[#This Row],[Total Carbon (Metric T)]]*AHP!$P$5/TOPSIS!$D$4</f>
        <v>3.7207883372879294E-3</v>
      </c>
      <c r="X483">
        <f>((Pro_Economic_Table[[#This Row],[Weighted Energy]]-TOPSIS!$B$5)^2+(Pro_Economic_Table[[#This Row],[Weighted Cost]]-TOPSIS!$C$5)^2+(Pro_Economic_Table[[#This Row],[Weighted Co2]]-TOPSIS!$D$5)^2)^0.5</f>
        <v>5.7951087269890724E-3</v>
      </c>
      <c r="Y483">
        <f>((Pro_Economic_Table[[#This Row],[Weighted Energy]]-TOPSIS!$B$6)^2+(Pro_Economic_Table[[#This Row],[Weighted Cost]]-TOPSIS!$C$6)^2+(Pro_Economic_Table[[#This Row],[Weighted Co2]]-TOPSIS!$D$6)^2)^0.5</f>
        <v>1.0318035818032323E-3</v>
      </c>
      <c r="Z483">
        <f>Pro_Economic_Table[[#This Row],[S- Worst-Euclidean Distance]]/(Pro_Economic_Table[[#This Row],[S+ Best-Euclidean Distance]]+Pro_Economic_Table[[#This Row],[S- Worst-Euclidean Distance]])</f>
        <v>0.15113766445694402</v>
      </c>
      <c r="AA483">
        <v>482</v>
      </c>
    </row>
    <row r="484" spans="1:27" x14ac:dyDescent="0.3">
      <c r="A484">
        <v>493</v>
      </c>
      <c r="B484" t="s">
        <v>280</v>
      </c>
      <c r="C484" t="s">
        <v>148</v>
      </c>
      <c r="D484" t="s">
        <v>280</v>
      </c>
      <c r="E484" t="s">
        <v>152</v>
      </c>
      <c r="F484" t="s">
        <v>280</v>
      </c>
      <c r="G484" t="s">
        <v>219</v>
      </c>
      <c r="H484">
        <v>444.78782538223641</v>
      </c>
      <c r="I484">
        <v>64</v>
      </c>
      <c r="J484">
        <v>1616586.5761870781</v>
      </c>
      <c r="K484">
        <v>37053.812490909084</v>
      </c>
      <c r="L484">
        <v>290985583.71367407</v>
      </c>
      <c r="M484">
        <v>5541873.1536363624</v>
      </c>
      <c r="N484">
        <v>2424879864.2806172</v>
      </c>
      <c r="O484">
        <v>119296000</v>
      </c>
      <c r="P484">
        <v>21.879248518181811</v>
      </c>
      <c r="Q484">
        <v>24167.969313996815</v>
      </c>
      <c r="R484">
        <v>291022637.52616495</v>
      </c>
      <c r="S484">
        <v>2549.7177374342536</v>
      </c>
      <c r="T484">
        <v>24189.848562514995</v>
      </c>
      <c r="U484">
        <f>Pro_Economic_Table[[#This Row],[Total Energy(MJ)]]*AHP!$P$3/TOPSIS!$B$4</f>
        <v>8.6988986797036337E-3</v>
      </c>
      <c r="V484">
        <f>Pro_Economic_Table[[#This Row],[Total Cost(LKR Million)]]*AHP!$P$4/TOPSIS!$C$4</f>
        <v>3.3654117966117211E-2</v>
      </c>
      <c r="W484">
        <f>Pro_Economic_Table[[#This Row],[Total Carbon (Metric T)]]*AHP!$P$5/TOPSIS!$D$4</f>
        <v>3.7347692552019258E-3</v>
      </c>
      <c r="X484">
        <f>((Pro_Economic_Table[[#This Row],[Weighted Energy]]-TOPSIS!$B$5)^2+(Pro_Economic_Table[[#This Row],[Weighted Cost]]-TOPSIS!$C$5)^2+(Pro_Economic_Table[[#This Row],[Weighted Co2]]-TOPSIS!$D$5)^2)^0.5</f>
        <v>5.7957255738948213E-3</v>
      </c>
      <c r="Y484">
        <f>((Pro_Economic_Table[[#This Row],[Weighted Energy]]-TOPSIS!$B$6)^2+(Pro_Economic_Table[[#This Row],[Weighted Cost]]-TOPSIS!$C$6)^2+(Pro_Economic_Table[[#This Row],[Weighted Co2]]-TOPSIS!$D$6)^2)^0.5</f>
        <v>1.0317726597644909E-3</v>
      </c>
      <c r="Z484">
        <f>Pro_Economic_Table[[#This Row],[S- Worst-Euclidean Distance]]/(Pro_Economic_Table[[#This Row],[S+ Best-Euclidean Distance]]+Pro_Economic_Table[[#This Row],[S- Worst-Euclidean Distance]])</f>
        <v>0.15112016502294942</v>
      </c>
      <c r="AA484">
        <v>483</v>
      </c>
    </row>
    <row r="485" spans="1:27" x14ac:dyDescent="0.3">
      <c r="A485">
        <v>495</v>
      </c>
      <c r="B485" t="s">
        <v>280</v>
      </c>
      <c r="C485" t="s">
        <v>148</v>
      </c>
      <c r="D485" t="s">
        <v>280</v>
      </c>
      <c r="E485" t="s">
        <v>152</v>
      </c>
      <c r="F485" t="s">
        <v>280</v>
      </c>
      <c r="G485" t="s">
        <v>218</v>
      </c>
      <c r="H485">
        <v>444.78782538223641</v>
      </c>
      <c r="I485">
        <v>32</v>
      </c>
      <c r="J485">
        <v>1616586.5761870781</v>
      </c>
      <c r="K485">
        <v>37053.812490909084</v>
      </c>
      <c r="L485">
        <v>290985583.71367407</v>
      </c>
      <c r="M485">
        <v>5541873.1536363624</v>
      </c>
      <c r="N485">
        <v>2424879864.2806172</v>
      </c>
      <c r="O485">
        <v>119878400</v>
      </c>
      <c r="P485">
        <v>21.879248518181811</v>
      </c>
      <c r="Q485">
        <v>24167.969313996815</v>
      </c>
      <c r="R485">
        <v>291022637.52616495</v>
      </c>
      <c r="S485">
        <v>2550.3001374342539</v>
      </c>
      <c r="T485">
        <v>24189.848562514995</v>
      </c>
      <c r="U485">
        <f>Pro_Economic_Table[[#This Row],[Total Energy(MJ)]]*AHP!$P$3/TOPSIS!$B$4</f>
        <v>8.6988986797036337E-3</v>
      </c>
      <c r="V485">
        <f>Pro_Economic_Table[[#This Row],[Total Cost(LKR Million)]]*AHP!$P$4/TOPSIS!$C$4</f>
        <v>3.3661805153610828E-2</v>
      </c>
      <c r="W485">
        <f>Pro_Economic_Table[[#This Row],[Total Carbon (Metric T)]]*AHP!$P$5/TOPSIS!$D$4</f>
        <v>3.7347692552019258E-3</v>
      </c>
      <c r="X485">
        <f>((Pro_Economic_Table[[#This Row],[Weighted Energy]]-TOPSIS!$B$5)^2+(Pro_Economic_Table[[#This Row],[Weighted Cost]]-TOPSIS!$C$5)^2+(Pro_Economic_Table[[#This Row],[Weighted Co2]]-TOPSIS!$D$5)^2)^0.5</f>
        <v>5.8031283852514829E-3</v>
      </c>
      <c r="Y485">
        <f>((Pro_Economic_Table[[#This Row],[Weighted Energy]]-TOPSIS!$B$6)^2+(Pro_Economic_Table[[#This Row],[Weighted Cost]]-TOPSIS!$C$6)^2+(Pro_Economic_Table[[#This Row],[Weighted Co2]]-TOPSIS!$D$6)^2)^0.5</f>
        <v>1.0242999090367595E-3</v>
      </c>
      <c r="Z485">
        <f>Pro_Economic_Table[[#This Row],[S- Worst-Euclidean Distance]]/(Pro_Economic_Table[[#This Row],[S+ Best-Euclidean Distance]]+Pro_Economic_Table[[#This Row],[S- Worst-Euclidean Distance]])</f>
        <v>0.15002719397194966</v>
      </c>
      <c r="AA485">
        <v>484</v>
      </c>
    </row>
    <row r="486" spans="1:27" x14ac:dyDescent="0.3">
      <c r="A486">
        <v>364</v>
      </c>
      <c r="B486" t="s">
        <v>142</v>
      </c>
      <c r="C486" t="s">
        <v>148</v>
      </c>
      <c r="D486" t="s">
        <v>151</v>
      </c>
      <c r="E486" t="s">
        <v>152</v>
      </c>
      <c r="F486" t="s">
        <v>155</v>
      </c>
      <c r="G486" t="s">
        <v>219</v>
      </c>
      <c r="H486">
        <v>447.9032449803712</v>
      </c>
      <c r="I486">
        <v>64</v>
      </c>
      <c r="J486">
        <v>1617235.7705571945</v>
      </c>
      <c r="K486">
        <v>37504.389536363633</v>
      </c>
      <c r="L486">
        <v>291102438.70029497</v>
      </c>
      <c r="M486">
        <v>5539173.6013636356</v>
      </c>
      <c r="N486">
        <v>2425853655.8357916</v>
      </c>
      <c r="O486">
        <v>119296000</v>
      </c>
      <c r="P486">
        <v>21.978574077272722</v>
      </c>
      <c r="Q486">
        <v>24177.674769830057</v>
      </c>
      <c r="R486">
        <v>291139943.08983135</v>
      </c>
      <c r="S486">
        <v>2550.6888294371552</v>
      </c>
      <c r="T486">
        <v>24199.653343907328</v>
      </c>
      <c r="U486">
        <f>Pro_Economic_Table[[#This Row],[Total Energy(MJ)]]*AHP!$P$3/TOPSIS!$B$4</f>
        <v>8.7024050365340638E-3</v>
      </c>
      <c r="V486">
        <f>Pro_Economic_Table[[#This Row],[Total Cost(LKR Million)]]*AHP!$P$4/TOPSIS!$C$4</f>
        <v>3.3666935559351858E-2</v>
      </c>
      <c r="W486">
        <f>Pro_Economic_Table[[#This Row],[Total Carbon (Metric T)]]*AHP!$P$5/TOPSIS!$D$4</f>
        <v>3.7362830553401708E-3</v>
      </c>
      <c r="X486">
        <f>((Pro_Economic_Table[[#This Row],[Weighted Energy]]-TOPSIS!$B$5)^2+(Pro_Economic_Table[[#This Row],[Weighted Cost]]-TOPSIS!$C$5)^2+(Pro_Economic_Table[[#This Row],[Weighted Co2]]-TOPSIS!$D$5)^2)^0.5</f>
        <v>5.8090982260269501E-3</v>
      </c>
      <c r="Y486">
        <f>((Pro_Economic_Table[[#This Row],[Weighted Energy]]-TOPSIS!$B$6)^2+(Pro_Economic_Table[[#This Row],[Weighted Cost]]-TOPSIS!$C$6)^2+(Pro_Economic_Table[[#This Row],[Weighted Co2]]-TOPSIS!$D$6)^2)^0.5</f>
        <v>1.0184177157764932E-3</v>
      </c>
      <c r="Z486">
        <f>Pro_Economic_Table[[#This Row],[S- Worst-Euclidean Distance]]/(Pro_Economic_Table[[#This Row],[S+ Best-Euclidean Distance]]+Pro_Economic_Table[[#This Row],[S- Worst-Euclidean Distance]])</f>
        <v>0.14916372579094775</v>
      </c>
      <c r="AA486">
        <v>485</v>
      </c>
    </row>
    <row r="487" spans="1:27" x14ac:dyDescent="0.3">
      <c r="A487">
        <v>366</v>
      </c>
      <c r="B487" t="s">
        <v>142</v>
      </c>
      <c r="C487" t="s">
        <v>148</v>
      </c>
      <c r="D487" t="s">
        <v>151</v>
      </c>
      <c r="E487" t="s">
        <v>152</v>
      </c>
      <c r="F487" t="s">
        <v>155</v>
      </c>
      <c r="G487" t="s">
        <v>218</v>
      </c>
      <c r="H487">
        <v>447.9032449803712</v>
      </c>
      <c r="I487">
        <v>32</v>
      </c>
      <c r="J487">
        <v>1617235.7705571945</v>
      </c>
      <c r="K487">
        <v>37504.389536363633</v>
      </c>
      <c r="L487">
        <v>291102438.70029497</v>
      </c>
      <c r="M487">
        <v>5539173.6013636356</v>
      </c>
      <c r="N487">
        <v>2425853655.8357916</v>
      </c>
      <c r="O487">
        <v>119878400</v>
      </c>
      <c r="P487">
        <v>21.978574077272722</v>
      </c>
      <c r="Q487">
        <v>24177.674769830057</v>
      </c>
      <c r="R487">
        <v>291139943.08983135</v>
      </c>
      <c r="S487">
        <v>2551.2712294371554</v>
      </c>
      <c r="T487">
        <v>24199.653343907328</v>
      </c>
      <c r="U487">
        <f>Pro_Economic_Table[[#This Row],[Total Energy(MJ)]]*AHP!$P$3/TOPSIS!$B$4</f>
        <v>8.7024050365340638E-3</v>
      </c>
      <c r="V487">
        <f>Pro_Economic_Table[[#This Row],[Total Cost(LKR Million)]]*AHP!$P$4/TOPSIS!$C$4</f>
        <v>3.3674622746845483E-2</v>
      </c>
      <c r="W487">
        <f>Pro_Economic_Table[[#This Row],[Total Carbon (Metric T)]]*AHP!$P$5/TOPSIS!$D$4</f>
        <v>3.7362830553401708E-3</v>
      </c>
      <c r="X487">
        <f>((Pro_Economic_Table[[#This Row],[Weighted Energy]]-TOPSIS!$B$5)^2+(Pro_Economic_Table[[#This Row],[Weighted Cost]]-TOPSIS!$C$5)^2+(Pro_Economic_Table[[#This Row],[Weighted Co2]]-TOPSIS!$D$5)^2)^0.5</f>
        <v>5.816500957614241E-3</v>
      </c>
      <c r="Y487">
        <f>((Pro_Economic_Table[[#This Row],[Weighted Energy]]-TOPSIS!$B$6)^2+(Pro_Economic_Table[[#This Row],[Weighted Cost]]-TOPSIS!$C$6)^2+(Pro_Economic_Table[[#This Row],[Weighted Co2]]-TOPSIS!$D$6)^2)^0.5</f>
        <v>1.0109437118393098E-3</v>
      </c>
      <c r="Z487">
        <f>Pro_Economic_Table[[#This Row],[S- Worst-Euclidean Distance]]/(Pro_Economic_Table[[#This Row],[S+ Best-Euclidean Distance]]+Pro_Economic_Table[[#This Row],[S- Worst-Euclidean Distance]])</f>
        <v>0.14807058288767103</v>
      </c>
      <c r="AA487">
        <v>486</v>
      </c>
    </row>
    <row r="488" spans="1:27" x14ac:dyDescent="0.3">
      <c r="A488">
        <v>382</v>
      </c>
      <c r="B488" t="s">
        <v>142</v>
      </c>
      <c r="C488" t="s">
        <v>148</v>
      </c>
      <c r="D488" t="s">
        <v>280</v>
      </c>
      <c r="E488" t="s">
        <v>152</v>
      </c>
      <c r="F488" t="s">
        <v>155</v>
      </c>
      <c r="G488" t="s">
        <v>219</v>
      </c>
      <c r="H488">
        <v>448.36770731878119</v>
      </c>
      <c r="I488">
        <v>64</v>
      </c>
      <c r="J488">
        <v>1617685.3701007757</v>
      </c>
      <c r="K488">
        <v>37504.389536363633</v>
      </c>
      <c r="L488">
        <v>291183366.61813962</v>
      </c>
      <c r="M488">
        <v>5543778.6763636358</v>
      </c>
      <c r="N488">
        <v>2426528055.1511636</v>
      </c>
      <c r="O488">
        <v>119296000</v>
      </c>
      <c r="P488">
        <v>21.969363927272724</v>
      </c>
      <c r="Q488">
        <v>24184.396283006594</v>
      </c>
      <c r="R488">
        <v>291220871.00767601</v>
      </c>
      <c r="S488">
        <v>2551.3678338275272</v>
      </c>
      <c r="T488">
        <v>24206.365646933868</v>
      </c>
      <c r="U488">
        <f>Pro_Economic_Table[[#This Row],[Total Energy(MJ)]]*AHP!$P$3/TOPSIS!$B$4</f>
        <v>8.7048240365255221E-3</v>
      </c>
      <c r="V488">
        <f>Pro_Economic_Table[[#This Row],[Total Cost(LKR Million)]]*AHP!$P$4/TOPSIS!$C$4</f>
        <v>3.3675897843104916E-2</v>
      </c>
      <c r="W488">
        <f>Pro_Economic_Table[[#This Row],[Total Carbon (Metric T)]]*AHP!$P$5/TOPSIS!$D$4</f>
        <v>3.7373193951465294E-3</v>
      </c>
      <c r="X488">
        <f>((Pro_Economic_Table[[#This Row],[Weighted Energy]]-TOPSIS!$B$5)^2+(Pro_Economic_Table[[#This Row],[Weighted Cost]]-TOPSIS!$C$5)^2+(Pro_Economic_Table[[#This Row],[Weighted Co2]]-TOPSIS!$D$5)^2)^0.5</f>
        <v>5.8184381614215892E-3</v>
      </c>
      <c r="Y488">
        <f>((Pro_Economic_Table[[#This Row],[Weighted Energy]]-TOPSIS!$B$6)^2+(Pro_Economic_Table[[#This Row],[Weighted Cost]]-TOPSIS!$C$6)^2+(Pro_Economic_Table[[#This Row],[Weighted Co2]]-TOPSIS!$D$6)^2)^0.5</f>
        <v>1.0090890392055536E-3</v>
      </c>
      <c r="Z488">
        <f>Pro_Economic_Table[[#This Row],[S- Worst-Euclidean Distance]]/(Pro_Economic_Table[[#This Row],[S+ Best-Euclidean Distance]]+Pro_Economic_Table[[#This Row],[S- Worst-Euclidean Distance]])</f>
        <v>0.14779714669065891</v>
      </c>
      <c r="AA488">
        <v>487</v>
      </c>
    </row>
    <row r="489" spans="1:27" x14ac:dyDescent="0.3">
      <c r="A489">
        <v>384</v>
      </c>
      <c r="B489" t="s">
        <v>142</v>
      </c>
      <c r="C489" t="s">
        <v>148</v>
      </c>
      <c r="D489" t="s">
        <v>280</v>
      </c>
      <c r="E489" t="s">
        <v>152</v>
      </c>
      <c r="F489" t="s">
        <v>155</v>
      </c>
      <c r="G489" t="s">
        <v>218</v>
      </c>
      <c r="H489">
        <v>448.36770731878119</v>
      </c>
      <c r="I489">
        <v>32</v>
      </c>
      <c r="J489">
        <v>1617685.3701007757</v>
      </c>
      <c r="K489">
        <v>37504.389536363633</v>
      </c>
      <c r="L489">
        <v>291183366.61813962</v>
      </c>
      <c r="M489">
        <v>5543778.6763636358</v>
      </c>
      <c r="N489">
        <v>2426528055.1511636</v>
      </c>
      <c r="O489">
        <v>119878400</v>
      </c>
      <c r="P489">
        <v>21.969363927272724</v>
      </c>
      <c r="Q489">
        <v>24184.396283006594</v>
      </c>
      <c r="R489">
        <v>291220871.00767601</v>
      </c>
      <c r="S489">
        <v>2551.950233827527</v>
      </c>
      <c r="T489">
        <v>24206.365646933868</v>
      </c>
      <c r="U489">
        <f>Pro_Economic_Table[[#This Row],[Total Energy(MJ)]]*AHP!$P$3/TOPSIS!$B$4</f>
        <v>8.7048240365255221E-3</v>
      </c>
      <c r="V489">
        <f>Pro_Economic_Table[[#This Row],[Total Cost(LKR Million)]]*AHP!$P$4/TOPSIS!$C$4</f>
        <v>3.3683585030598533E-2</v>
      </c>
      <c r="W489">
        <f>Pro_Economic_Table[[#This Row],[Total Carbon (Metric T)]]*AHP!$P$5/TOPSIS!$D$4</f>
        <v>3.7373193951465294E-3</v>
      </c>
      <c r="X489">
        <f>((Pro_Economic_Table[[#This Row],[Weighted Energy]]-TOPSIS!$B$5)^2+(Pro_Economic_Table[[#This Row],[Weighted Cost]]-TOPSIS!$C$5)^2+(Pro_Economic_Table[[#This Row],[Weighted Co2]]-TOPSIS!$D$5)^2)^0.5</f>
        <v>5.8258408507352874E-3</v>
      </c>
      <c r="Y489">
        <f>((Pro_Economic_Table[[#This Row],[Weighted Energy]]-TOPSIS!$B$6)^2+(Pro_Economic_Table[[#This Row],[Weighted Cost]]-TOPSIS!$C$6)^2+(Pro_Economic_Table[[#This Row],[Weighted Co2]]-TOPSIS!$D$6)^2)^0.5</f>
        <v>1.0016142087929834E-3</v>
      </c>
      <c r="Z489">
        <f>Pro_Economic_Table[[#This Row],[S- Worst-Euclidean Distance]]/(Pro_Economic_Table[[#This Row],[S+ Best-Euclidean Distance]]+Pro_Economic_Table[[#This Row],[S- Worst-Euclidean Distance]])</f>
        <v>0.14670388893957625</v>
      </c>
      <c r="AA489">
        <v>488</v>
      </c>
    </row>
    <row r="490" spans="1:27" x14ac:dyDescent="0.3">
      <c r="A490">
        <v>476</v>
      </c>
      <c r="B490" t="s">
        <v>280</v>
      </c>
      <c r="C490" t="s">
        <v>148</v>
      </c>
      <c r="D490" t="s">
        <v>151</v>
      </c>
      <c r="E490" t="s">
        <v>152</v>
      </c>
      <c r="F490" t="s">
        <v>280</v>
      </c>
      <c r="G490" t="s">
        <v>220</v>
      </c>
      <c r="H490">
        <v>444.32336304382642</v>
      </c>
      <c r="I490">
        <v>32</v>
      </c>
      <c r="J490">
        <v>1616136.9766434974</v>
      </c>
      <c r="K490">
        <v>37053.812490909084</v>
      </c>
      <c r="L490">
        <v>290904655.79582953</v>
      </c>
      <c r="M490">
        <v>5537268.0786363631</v>
      </c>
      <c r="N490">
        <v>2424205464.9652462</v>
      </c>
      <c r="O490">
        <v>124800000</v>
      </c>
      <c r="P490">
        <v>21.888458668181816</v>
      </c>
      <c r="Q490">
        <v>24161.247800820285</v>
      </c>
      <c r="R490">
        <v>290941709.60832042</v>
      </c>
      <c r="S490">
        <v>2554.5427330438824</v>
      </c>
      <c r="T490">
        <v>24183.136259488467</v>
      </c>
      <c r="U490">
        <f>Pro_Economic_Table[[#This Row],[Total Energy(MJ)]]*AHP!$P$3/TOPSIS!$B$4</f>
        <v>8.6964796797121789E-3</v>
      </c>
      <c r="V490">
        <f>Pro_Economic_Table[[#This Row],[Total Cost(LKR Million)]]*AHP!$P$4/TOPSIS!$C$4</f>
        <v>3.3717803827908267E-2</v>
      </c>
      <c r="W490">
        <f>Pro_Economic_Table[[#This Row],[Total Carbon (Metric T)]]*AHP!$P$5/TOPSIS!$D$4</f>
        <v>3.7337329153955688E-3</v>
      </c>
      <c r="X490">
        <f>((Pro_Economic_Table[[#This Row],[Weighted Energy]]-TOPSIS!$B$5)^2+(Pro_Economic_Table[[#This Row],[Weighted Cost]]-TOPSIS!$C$5)^2+(Pro_Economic_Table[[#This Row],[Weighted Co2]]-TOPSIS!$D$5)^2)^0.5</f>
        <v>5.8563759381623859E-3</v>
      </c>
      <c r="Y490">
        <f>((Pro_Economic_Table[[#This Row],[Weighted Energy]]-TOPSIS!$B$6)^2+(Pro_Economic_Table[[#This Row],[Weighted Cost]]-TOPSIS!$C$6)^2+(Pro_Economic_Table[[#This Row],[Weighted Co2]]-TOPSIS!$D$6)^2)^0.5</f>
        <v>9.7062201448962378E-4</v>
      </c>
      <c r="Z490">
        <f>Pro_Economic_Table[[#This Row],[S- Worst-Euclidean Distance]]/(Pro_Economic_Table[[#This Row],[S+ Best-Euclidean Distance]]+Pro_Economic_Table[[#This Row],[S- Worst-Euclidean Distance]])</f>
        <v>0.14217405969963368</v>
      </c>
      <c r="AA490">
        <v>489</v>
      </c>
    </row>
    <row r="491" spans="1:27" x14ac:dyDescent="0.3">
      <c r="A491">
        <v>494</v>
      </c>
      <c r="B491" t="s">
        <v>280</v>
      </c>
      <c r="C491" t="s">
        <v>148</v>
      </c>
      <c r="D491" t="s">
        <v>280</v>
      </c>
      <c r="E491" t="s">
        <v>152</v>
      </c>
      <c r="F491" t="s">
        <v>280</v>
      </c>
      <c r="G491" t="s">
        <v>220</v>
      </c>
      <c r="H491">
        <v>444.78782538223641</v>
      </c>
      <c r="I491">
        <v>32</v>
      </c>
      <c r="J491">
        <v>1616586.5761870781</v>
      </c>
      <c r="K491">
        <v>37053.812490909084</v>
      </c>
      <c r="L491">
        <v>290985583.71367407</v>
      </c>
      <c r="M491">
        <v>5541873.1536363624</v>
      </c>
      <c r="N491">
        <v>2424879864.2806172</v>
      </c>
      <c r="O491">
        <v>124800000</v>
      </c>
      <c r="P491">
        <v>21.879248518181811</v>
      </c>
      <c r="Q491">
        <v>24167.969313996815</v>
      </c>
      <c r="R491">
        <v>291022637.52616495</v>
      </c>
      <c r="S491">
        <v>2555.2217374342536</v>
      </c>
      <c r="T491">
        <v>24189.848562514995</v>
      </c>
      <c r="U491">
        <f>Pro_Economic_Table[[#This Row],[Total Energy(MJ)]]*AHP!$P$3/TOPSIS!$B$4</f>
        <v>8.6988986797036337E-3</v>
      </c>
      <c r="V491">
        <f>Pro_Economic_Table[[#This Row],[Total Cost(LKR Million)]]*AHP!$P$4/TOPSIS!$C$4</f>
        <v>3.372676611166131E-2</v>
      </c>
      <c r="W491">
        <f>Pro_Economic_Table[[#This Row],[Total Carbon (Metric T)]]*AHP!$P$5/TOPSIS!$D$4</f>
        <v>3.7347692552019258E-3</v>
      </c>
      <c r="X491">
        <f>((Pro_Economic_Table[[#This Row],[Weighted Energy]]-TOPSIS!$B$5)^2+(Pro_Economic_Table[[#This Row],[Weighted Cost]]-TOPSIS!$C$5)^2+(Pro_Economic_Table[[#This Row],[Weighted Co2]]-TOPSIS!$D$5)^2)^0.5</f>
        <v>5.8657154215798072E-3</v>
      </c>
      <c r="Y491">
        <f>((Pro_Economic_Table[[#This Row],[Weighted Energy]]-TOPSIS!$B$6)^2+(Pro_Economic_Table[[#This Row],[Weighted Cost]]-TOPSIS!$C$6)^2+(Pro_Economic_Table[[#This Row],[Weighted Co2]]-TOPSIS!$D$6)^2)^0.5</f>
        <v>9.6128610697527683E-4</v>
      </c>
      <c r="Z491">
        <f>Pro_Economic_Table[[#This Row],[S- Worst-Euclidean Distance]]/(Pro_Economic_Table[[#This Row],[S+ Best-Euclidean Distance]]+Pro_Economic_Table[[#This Row],[S- Worst-Euclidean Distance]])</f>
        <v>0.14080648773177151</v>
      </c>
      <c r="AA491">
        <v>490</v>
      </c>
    </row>
    <row r="492" spans="1:27" x14ac:dyDescent="0.3">
      <c r="A492">
        <v>365</v>
      </c>
      <c r="B492" t="s">
        <v>142</v>
      </c>
      <c r="C492" t="s">
        <v>148</v>
      </c>
      <c r="D492" t="s">
        <v>151</v>
      </c>
      <c r="E492" t="s">
        <v>152</v>
      </c>
      <c r="F492" t="s">
        <v>155</v>
      </c>
      <c r="G492" t="s">
        <v>220</v>
      </c>
      <c r="H492">
        <v>447.9032449803712</v>
      </c>
      <c r="I492">
        <v>32</v>
      </c>
      <c r="J492">
        <v>1617235.7705571945</v>
      </c>
      <c r="K492">
        <v>37504.389536363633</v>
      </c>
      <c r="L492">
        <v>291102438.70029497</v>
      </c>
      <c r="M492">
        <v>5539173.6013636356</v>
      </c>
      <c r="N492">
        <v>2425853655.8357916</v>
      </c>
      <c r="O492">
        <v>124800000</v>
      </c>
      <c r="P492">
        <v>21.978574077272722</v>
      </c>
      <c r="Q492">
        <v>24177.674769830057</v>
      </c>
      <c r="R492">
        <v>291139943.08983135</v>
      </c>
      <c r="S492">
        <v>2556.1928294371551</v>
      </c>
      <c r="T492">
        <v>24199.653343907328</v>
      </c>
      <c r="U492">
        <f>Pro_Economic_Table[[#This Row],[Total Energy(MJ)]]*AHP!$P$3/TOPSIS!$B$4</f>
        <v>8.7024050365340638E-3</v>
      </c>
      <c r="V492">
        <f>Pro_Economic_Table[[#This Row],[Total Cost(LKR Million)]]*AHP!$P$4/TOPSIS!$C$4</f>
        <v>3.3739583704895958E-2</v>
      </c>
      <c r="W492">
        <f>Pro_Economic_Table[[#This Row],[Total Carbon (Metric T)]]*AHP!$P$5/TOPSIS!$D$4</f>
        <v>3.7362830553401708E-3</v>
      </c>
      <c r="X492">
        <f>((Pro_Economic_Table[[#This Row],[Weighted Energy]]-TOPSIS!$B$5)^2+(Pro_Economic_Table[[#This Row],[Weighted Cost]]-TOPSIS!$C$5)^2+(Pro_Economic_Table[[#This Row],[Weighted Co2]]-TOPSIS!$D$5)^2)^0.5</f>
        <v>5.8790872614248408E-3</v>
      </c>
      <c r="Y492">
        <f>((Pro_Economic_Table[[#This Row],[Weighted Energy]]-TOPSIS!$B$6)^2+(Pro_Economic_Table[[#This Row],[Weighted Cost]]-TOPSIS!$C$6)^2+(Pro_Economic_Table[[#This Row],[Weighted Co2]]-TOPSIS!$D$6)^2)^0.5</f>
        <v>9.4792043473662549E-4</v>
      </c>
      <c r="Z492">
        <f>Pro_Economic_Table[[#This Row],[S- Worst-Euclidean Distance]]/(Pro_Economic_Table[[#This Row],[S+ Best-Euclidean Distance]]+Pro_Economic_Table[[#This Row],[S- Worst-Euclidean Distance]])</f>
        <v>0.13884859618213122</v>
      </c>
      <c r="AA492">
        <v>491</v>
      </c>
    </row>
    <row r="493" spans="1:27" x14ac:dyDescent="0.3">
      <c r="A493">
        <v>383</v>
      </c>
      <c r="B493" t="s">
        <v>142</v>
      </c>
      <c r="C493" t="s">
        <v>148</v>
      </c>
      <c r="D493" t="s">
        <v>280</v>
      </c>
      <c r="E493" t="s">
        <v>152</v>
      </c>
      <c r="F493" t="s">
        <v>155</v>
      </c>
      <c r="G493" t="s">
        <v>220</v>
      </c>
      <c r="H493">
        <v>448.36770731878119</v>
      </c>
      <c r="I493">
        <v>32</v>
      </c>
      <c r="J493">
        <v>1617685.3701007757</v>
      </c>
      <c r="K493">
        <v>37504.389536363633</v>
      </c>
      <c r="L493">
        <v>291183366.61813962</v>
      </c>
      <c r="M493">
        <v>5543778.6763636358</v>
      </c>
      <c r="N493">
        <v>2426528055.1511636</v>
      </c>
      <c r="O493">
        <v>124800000</v>
      </c>
      <c r="P493">
        <v>21.969363927272724</v>
      </c>
      <c r="Q493">
        <v>24184.396283006594</v>
      </c>
      <c r="R493">
        <v>291220871.00767601</v>
      </c>
      <c r="S493">
        <v>2556.8718338275271</v>
      </c>
      <c r="T493">
        <v>24206.365646933868</v>
      </c>
      <c r="U493">
        <f>Pro_Economic_Table[[#This Row],[Total Energy(MJ)]]*AHP!$P$3/TOPSIS!$B$4</f>
        <v>8.7048240365255221E-3</v>
      </c>
      <c r="V493">
        <f>Pro_Economic_Table[[#This Row],[Total Cost(LKR Million)]]*AHP!$P$4/TOPSIS!$C$4</f>
        <v>3.3748545988649022E-2</v>
      </c>
      <c r="W493">
        <f>Pro_Economic_Table[[#This Row],[Total Carbon (Metric T)]]*AHP!$P$5/TOPSIS!$D$4</f>
        <v>3.7373193951465294E-3</v>
      </c>
      <c r="X493">
        <f>((Pro_Economic_Table[[#This Row],[Weighted Energy]]-TOPSIS!$B$5)^2+(Pro_Economic_Table[[#This Row],[Weighted Cost]]-TOPSIS!$C$5)^2+(Pro_Economic_Table[[#This Row],[Weighted Co2]]-TOPSIS!$D$5)^2)^0.5</f>
        <v>5.8884267553137234E-3</v>
      </c>
      <c r="Y493">
        <f>((Pro_Economic_Table[[#This Row],[Weighted Energy]]-TOPSIS!$B$6)^2+(Pro_Economic_Table[[#This Row],[Weighted Cost]]-TOPSIS!$C$6)^2+(Pro_Economic_Table[[#This Row],[Weighted Co2]]-TOPSIS!$D$6)^2)^0.5</f>
        <v>9.3858477636153746E-4</v>
      </c>
      <c r="Z493">
        <f>Pro_Economic_Table[[#This Row],[S- Worst-Euclidean Distance]]/(Pro_Economic_Table[[#This Row],[S+ Best-Euclidean Distance]]+Pro_Economic_Table[[#This Row],[S- Worst-Euclidean Distance]])</f>
        <v>0.13748105917307873</v>
      </c>
      <c r="AA493">
        <v>492</v>
      </c>
    </row>
    <row r="494" spans="1:27" x14ac:dyDescent="0.3">
      <c r="A494">
        <v>481</v>
      </c>
      <c r="B494" t="s">
        <v>280</v>
      </c>
      <c r="C494" t="s">
        <v>148</v>
      </c>
      <c r="D494" t="s">
        <v>151</v>
      </c>
      <c r="E494" t="s">
        <v>280</v>
      </c>
      <c r="F494" t="s">
        <v>155</v>
      </c>
      <c r="G494" t="s">
        <v>219</v>
      </c>
      <c r="H494">
        <v>458.43880208335412</v>
      </c>
      <c r="I494">
        <v>66</v>
      </c>
      <c r="J494">
        <v>1618468.8477208817</v>
      </c>
      <c r="K494">
        <v>46606.243172727271</v>
      </c>
      <c r="L494">
        <v>291324392.58975869</v>
      </c>
      <c r="M494">
        <v>6732686.5468181809</v>
      </c>
      <c r="N494">
        <v>2427703271.5813227</v>
      </c>
      <c r="O494">
        <v>123024000</v>
      </c>
      <c r="P494">
        <v>28.165770259090905</v>
      </c>
      <c r="Q494">
        <v>24196.109273427181</v>
      </c>
      <c r="R494">
        <v>291370998.8329314</v>
      </c>
      <c r="S494">
        <v>2557.4599581281409</v>
      </c>
      <c r="T494">
        <v>24224.27504368627</v>
      </c>
      <c r="U494">
        <f>Pro_Economic_Table[[#This Row],[Total Energy(MJ)]]*AHP!$P$3/TOPSIS!$B$4</f>
        <v>8.7093114769253542E-3</v>
      </c>
      <c r="V494">
        <f>Pro_Economic_Table[[#This Row],[Total Cost(LKR Million)]]*AHP!$P$4/TOPSIS!$C$4</f>
        <v>3.3756308732069987E-2</v>
      </c>
      <c r="W494">
        <f>Pro_Economic_Table[[#This Row],[Total Carbon (Metric T)]]*AHP!$P$5/TOPSIS!$D$4</f>
        <v>3.7400844998637921E-3</v>
      </c>
      <c r="X494">
        <f>((Pro_Economic_Table[[#This Row],[Weighted Energy]]-TOPSIS!$B$5)^2+(Pro_Economic_Table[[#This Row],[Weighted Cost]]-TOPSIS!$C$5)^2+(Pro_Economic_Table[[#This Row],[Weighted Co2]]-TOPSIS!$D$5)^2)^0.5</f>
        <v>5.8972991042621726E-3</v>
      </c>
      <c r="Y494">
        <f>((Pro_Economic_Table[[#This Row],[Weighted Energy]]-TOPSIS!$B$6)^2+(Pro_Economic_Table[[#This Row],[Weighted Cost]]-TOPSIS!$C$6)^2+(Pro_Economic_Table[[#This Row],[Weighted Co2]]-TOPSIS!$D$6)^2)^0.5</f>
        <v>9.297697564271092E-4</v>
      </c>
      <c r="Z494">
        <f>Pro_Economic_Table[[#This Row],[S- Worst-Euclidean Distance]]/(Pro_Economic_Table[[#This Row],[S+ Best-Euclidean Distance]]+Pro_Economic_Table[[#This Row],[S- Worst-Euclidean Distance]])</f>
        <v>0.13618871808673053</v>
      </c>
      <c r="AA494">
        <v>493</v>
      </c>
    </row>
    <row r="495" spans="1:27" x14ac:dyDescent="0.3">
      <c r="A495">
        <v>483</v>
      </c>
      <c r="B495" t="s">
        <v>280</v>
      </c>
      <c r="C495" t="s">
        <v>148</v>
      </c>
      <c r="D495" t="s">
        <v>151</v>
      </c>
      <c r="E495" t="s">
        <v>280</v>
      </c>
      <c r="F495" t="s">
        <v>155</v>
      </c>
      <c r="G495" t="s">
        <v>218</v>
      </c>
      <c r="H495">
        <v>458.43880208335412</v>
      </c>
      <c r="I495">
        <v>33</v>
      </c>
      <c r="J495">
        <v>1618468.8477208817</v>
      </c>
      <c r="K495">
        <v>46606.243172727271</v>
      </c>
      <c r="L495">
        <v>291324392.58975869</v>
      </c>
      <c r="M495">
        <v>6732686.5468181809</v>
      </c>
      <c r="N495">
        <v>2427703271.5813227</v>
      </c>
      <c r="O495">
        <v>123624600</v>
      </c>
      <c r="P495">
        <v>28.165770259090905</v>
      </c>
      <c r="Q495">
        <v>24196.109273427181</v>
      </c>
      <c r="R495">
        <v>291370998.8329314</v>
      </c>
      <c r="S495">
        <v>2558.0605581281411</v>
      </c>
      <c r="T495">
        <v>24224.27504368627</v>
      </c>
      <c r="U495">
        <f>Pro_Economic_Table[[#This Row],[Total Energy(MJ)]]*AHP!$P$3/TOPSIS!$B$4</f>
        <v>8.7093114769253542E-3</v>
      </c>
      <c r="V495">
        <f>Pro_Economic_Table[[#This Row],[Total Cost(LKR Million)]]*AHP!$P$4/TOPSIS!$C$4</f>
        <v>3.3764236144172788E-2</v>
      </c>
      <c r="W495">
        <f>Pro_Economic_Table[[#This Row],[Total Carbon (Metric T)]]*AHP!$P$5/TOPSIS!$D$4</f>
        <v>3.7400844998637921E-3</v>
      </c>
      <c r="X495">
        <f>((Pro_Economic_Table[[#This Row],[Weighted Energy]]-TOPSIS!$B$5)^2+(Pro_Economic_Table[[#This Row],[Weighted Cost]]-TOPSIS!$C$5)^2+(Pro_Economic_Table[[#This Row],[Weighted Co2]]-TOPSIS!$D$5)^2)^0.5</f>
        <v>5.9049391383762624E-3</v>
      </c>
      <c r="Y495">
        <f>((Pro_Economic_Table[[#This Row],[Weighted Energy]]-TOPSIS!$B$6)^2+(Pro_Economic_Table[[#This Row],[Weighted Cost]]-TOPSIS!$C$6)^2+(Pro_Economic_Table[[#This Row],[Weighted Co2]]-TOPSIS!$D$6)^2)^0.5</f>
        <v>9.2208961711432791E-4</v>
      </c>
      <c r="Z495">
        <f>Pro_Economic_Table[[#This Row],[S- Worst-Euclidean Distance]]/(Pro_Economic_Table[[#This Row],[S+ Best-Euclidean Distance]]+Pro_Economic_Table[[#This Row],[S- Worst-Euclidean Distance]])</f>
        <v>0.13506455738490097</v>
      </c>
      <c r="AA495">
        <v>494</v>
      </c>
    </row>
    <row r="496" spans="1:27" x14ac:dyDescent="0.3">
      <c r="A496">
        <v>499</v>
      </c>
      <c r="B496" t="s">
        <v>280</v>
      </c>
      <c r="C496" t="s">
        <v>148</v>
      </c>
      <c r="D496" t="s">
        <v>280</v>
      </c>
      <c r="E496" t="s">
        <v>280</v>
      </c>
      <c r="F496" t="s">
        <v>155</v>
      </c>
      <c r="G496" t="s">
        <v>219</v>
      </c>
      <c r="H496">
        <v>458.90326442176405</v>
      </c>
      <c r="I496">
        <v>66</v>
      </c>
      <c r="J496">
        <v>1618918.4472644625</v>
      </c>
      <c r="K496">
        <v>46606.243172727271</v>
      </c>
      <c r="L496">
        <v>291405320.50760323</v>
      </c>
      <c r="M496">
        <v>6737291.6218181811</v>
      </c>
      <c r="N496">
        <v>2428377670.8966937</v>
      </c>
      <c r="O496">
        <v>123024000</v>
      </c>
      <c r="P496">
        <v>28.156560109090908</v>
      </c>
      <c r="Q496">
        <v>24202.83078660371</v>
      </c>
      <c r="R496">
        <v>291451926.75077593</v>
      </c>
      <c r="S496">
        <v>2558.1389625185116</v>
      </c>
      <c r="T496">
        <v>24230.987346712802</v>
      </c>
      <c r="U496">
        <f>Pro_Economic_Table[[#This Row],[Total Energy(MJ)]]*AHP!$P$3/TOPSIS!$B$4</f>
        <v>8.7117304769168107E-3</v>
      </c>
      <c r="V496">
        <f>Pro_Economic_Table[[#This Row],[Total Cost(LKR Million)]]*AHP!$P$4/TOPSIS!$C$4</f>
        <v>3.376527101582303E-2</v>
      </c>
      <c r="W496">
        <f>Pro_Economic_Table[[#This Row],[Total Carbon (Metric T)]]*AHP!$P$5/TOPSIS!$D$4</f>
        <v>3.7411208396701491E-3</v>
      </c>
      <c r="X496">
        <f>((Pro_Economic_Table[[#This Row],[Weighted Energy]]-TOPSIS!$B$5)^2+(Pro_Economic_Table[[#This Row],[Weighted Cost]]-TOPSIS!$C$5)^2+(Pro_Economic_Table[[#This Row],[Weighted Co2]]-TOPSIS!$D$5)^2)^0.5</f>
        <v>5.9066386745586135E-3</v>
      </c>
      <c r="Y496">
        <f>((Pro_Economic_Table[[#This Row],[Weighted Energy]]-TOPSIS!$B$6)^2+(Pro_Economic_Table[[#This Row],[Weighted Cost]]-TOPSIS!$C$6)^2+(Pro_Economic_Table[[#This Row],[Weighted Co2]]-TOPSIS!$D$6)^2)^0.5</f>
        <v>9.2043528463798532E-4</v>
      </c>
      <c r="Z496">
        <f>Pro_Economic_Table[[#This Row],[S- Worst-Euclidean Distance]]/(Pro_Economic_Table[[#This Row],[S+ Best-Euclidean Distance]]+Pro_Economic_Table[[#This Row],[S- Worst-Euclidean Distance]])</f>
        <v>0.13482134368825571</v>
      </c>
      <c r="AA496">
        <v>495</v>
      </c>
    </row>
    <row r="497" spans="1:27" x14ac:dyDescent="0.3">
      <c r="A497">
        <v>501</v>
      </c>
      <c r="B497" t="s">
        <v>280</v>
      </c>
      <c r="C497" t="s">
        <v>148</v>
      </c>
      <c r="D497" t="s">
        <v>280</v>
      </c>
      <c r="E497" t="s">
        <v>280</v>
      </c>
      <c r="F497" t="s">
        <v>155</v>
      </c>
      <c r="G497" t="s">
        <v>218</v>
      </c>
      <c r="H497">
        <v>458.90326442176405</v>
      </c>
      <c r="I497">
        <v>33</v>
      </c>
      <c r="J497">
        <v>1618918.4472644625</v>
      </c>
      <c r="K497">
        <v>46606.243172727271</v>
      </c>
      <c r="L497">
        <v>291405320.50760323</v>
      </c>
      <c r="M497">
        <v>6737291.6218181811</v>
      </c>
      <c r="N497">
        <v>2428377670.8966937</v>
      </c>
      <c r="O497">
        <v>123624600</v>
      </c>
      <c r="P497">
        <v>28.156560109090908</v>
      </c>
      <c r="Q497">
        <v>24202.83078660371</v>
      </c>
      <c r="R497">
        <v>291451926.75077593</v>
      </c>
      <c r="S497">
        <v>2558.7395625185118</v>
      </c>
      <c r="T497">
        <v>24230.987346712802</v>
      </c>
      <c r="U497">
        <f>Pro_Economic_Table[[#This Row],[Total Energy(MJ)]]*AHP!$P$3/TOPSIS!$B$4</f>
        <v>8.7117304769168107E-3</v>
      </c>
      <c r="V497">
        <f>Pro_Economic_Table[[#This Row],[Total Cost(LKR Million)]]*AHP!$P$4/TOPSIS!$C$4</f>
        <v>3.3773198427925831E-2</v>
      </c>
      <c r="W497">
        <f>Pro_Economic_Table[[#This Row],[Total Carbon (Metric T)]]*AHP!$P$5/TOPSIS!$D$4</f>
        <v>3.7411208396701491E-3</v>
      </c>
      <c r="X497">
        <f>((Pro_Economic_Table[[#This Row],[Weighted Energy]]-TOPSIS!$B$5)^2+(Pro_Economic_Table[[#This Row],[Weighted Cost]]-TOPSIS!$C$5)^2+(Pro_Economic_Table[[#This Row],[Weighted Co2]]-TOPSIS!$D$5)^2)^0.5</f>
        <v>5.9142786567781269E-3</v>
      </c>
      <c r="Y497">
        <f>((Pro_Economic_Table[[#This Row],[Weighted Energy]]-TOPSIS!$B$6)^2+(Pro_Economic_Table[[#This Row],[Weighted Cost]]-TOPSIS!$C$6)^2+(Pro_Economic_Table[[#This Row],[Weighted Co2]]-TOPSIS!$D$6)^2)^0.5</f>
        <v>9.1275444160163698E-4</v>
      </c>
      <c r="Z497">
        <f>Pro_Economic_Table[[#This Row],[S- Worst-Euclidean Distance]]/(Pro_Economic_Table[[#This Row],[S+ Best-Euclidean Distance]]+Pro_Economic_Table[[#This Row],[S- Worst-Euclidean Distance]])</f>
        <v>0.13369708751203474</v>
      </c>
      <c r="AA497">
        <v>496</v>
      </c>
    </row>
    <row r="498" spans="1:27" x14ac:dyDescent="0.3">
      <c r="A498">
        <v>482</v>
      </c>
      <c r="B498" t="s">
        <v>280</v>
      </c>
      <c r="C498" t="s">
        <v>148</v>
      </c>
      <c r="D498" t="s">
        <v>151</v>
      </c>
      <c r="E498" t="s">
        <v>280</v>
      </c>
      <c r="F498" t="s">
        <v>155</v>
      </c>
      <c r="G498" t="s">
        <v>220</v>
      </c>
      <c r="H498">
        <v>458.43880208335412</v>
      </c>
      <c r="I498">
        <v>33</v>
      </c>
      <c r="J498">
        <v>1618468.8477208817</v>
      </c>
      <c r="K498">
        <v>46606.243172727271</v>
      </c>
      <c r="L498">
        <v>291324392.58975869</v>
      </c>
      <c r="M498">
        <v>6732686.5468181809</v>
      </c>
      <c r="N498">
        <v>2427703271.5813227</v>
      </c>
      <c r="O498">
        <v>128700000</v>
      </c>
      <c r="P498">
        <v>28.165770259090905</v>
      </c>
      <c r="Q498">
        <v>24196.109273427181</v>
      </c>
      <c r="R498">
        <v>291370998.8329314</v>
      </c>
      <c r="S498">
        <v>2563.1359581281408</v>
      </c>
      <c r="T498">
        <v>24224.27504368627</v>
      </c>
      <c r="U498">
        <f>Pro_Economic_Table[[#This Row],[Total Energy(MJ)]]*AHP!$P$3/TOPSIS!$B$4</f>
        <v>8.7093114769253542E-3</v>
      </c>
      <c r="V498">
        <f>Pro_Economic_Table[[#This Row],[Total Cost(LKR Million)]]*AHP!$P$4/TOPSIS!$C$4</f>
        <v>3.3831227132162349E-2</v>
      </c>
      <c r="W498">
        <f>Pro_Economic_Table[[#This Row],[Total Carbon (Metric T)]]*AHP!$P$5/TOPSIS!$D$4</f>
        <v>3.7400844998637921E-3</v>
      </c>
      <c r="X498">
        <f>((Pro_Economic_Table[[#This Row],[Weighted Energy]]-TOPSIS!$B$5)^2+(Pro_Economic_Table[[#This Row],[Weighted Cost]]-TOPSIS!$C$5)^2+(Pro_Economic_Table[[#This Row],[Weighted Co2]]-TOPSIS!$D$5)^2)^0.5</f>
        <v>5.9695315501201805E-3</v>
      </c>
      <c r="Y498">
        <f>((Pro_Economic_Table[[#This Row],[Weighted Energy]]-TOPSIS!$B$6)^2+(Pro_Economic_Table[[#This Row],[Weighted Cost]]-TOPSIS!$C$6)^2+(Pro_Economic_Table[[#This Row],[Weighted Co2]]-TOPSIS!$D$6)^2)^0.5</f>
        <v>8.5736798351021071E-4</v>
      </c>
      <c r="Z498">
        <f>Pro_Economic_Table[[#This Row],[S- Worst-Euclidean Distance]]/(Pro_Economic_Table[[#This Row],[S+ Best-Euclidean Distance]]+Pro_Economic_Table[[#This Row],[S- Worst-Euclidean Distance]])</f>
        <v>0.12558672927390829</v>
      </c>
      <c r="AA498">
        <v>497</v>
      </c>
    </row>
    <row r="499" spans="1:27" x14ac:dyDescent="0.3">
      <c r="A499">
        <v>500</v>
      </c>
      <c r="B499" t="s">
        <v>280</v>
      </c>
      <c r="C499" t="s">
        <v>148</v>
      </c>
      <c r="D499" t="s">
        <v>280</v>
      </c>
      <c r="E499" t="s">
        <v>280</v>
      </c>
      <c r="F499" t="s">
        <v>155</v>
      </c>
      <c r="G499" t="s">
        <v>220</v>
      </c>
      <c r="H499">
        <v>458.90326442176405</v>
      </c>
      <c r="I499">
        <v>33</v>
      </c>
      <c r="J499">
        <v>1618918.4472644625</v>
      </c>
      <c r="K499">
        <v>46606.243172727271</v>
      </c>
      <c r="L499">
        <v>291405320.50760323</v>
      </c>
      <c r="M499">
        <v>6737291.6218181811</v>
      </c>
      <c r="N499">
        <v>2428377670.8966937</v>
      </c>
      <c r="O499">
        <v>128700000</v>
      </c>
      <c r="P499">
        <v>28.156560109090908</v>
      </c>
      <c r="Q499">
        <v>24202.83078660371</v>
      </c>
      <c r="R499">
        <v>291451926.75077593</v>
      </c>
      <c r="S499">
        <v>2563.8149625185119</v>
      </c>
      <c r="T499">
        <v>24230.987346712802</v>
      </c>
      <c r="U499">
        <f>Pro_Economic_Table[[#This Row],[Total Energy(MJ)]]*AHP!$P$3/TOPSIS!$B$4</f>
        <v>8.7117304769168107E-3</v>
      </c>
      <c r="V499">
        <f>Pro_Economic_Table[[#This Row],[Total Cost(LKR Million)]]*AHP!$P$4/TOPSIS!$C$4</f>
        <v>3.3840189415915392E-2</v>
      </c>
      <c r="W499">
        <f>Pro_Economic_Table[[#This Row],[Total Carbon (Metric T)]]*AHP!$P$5/TOPSIS!$D$4</f>
        <v>3.7411208396701491E-3</v>
      </c>
      <c r="X499">
        <f>((Pro_Economic_Table[[#This Row],[Weighted Energy]]-TOPSIS!$B$5)^2+(Pro_Economic_Table[[#This Row],[Weighted Cost]]-TOPSIS!$C$5)^2+(Pro_Economic_Table[[#This Row],[Weighted Co2]]-TOPSIS!$D$5)^2)^0.5</f>
        <v>5.9788705885359533E-3</v>
      </c>
      <c r="Y499">
        <f>((Pro_Economic_Table[[#This Row],[Weighted Energy]]-TOPSIS!$B$6)^2+(Pro_Economic_Table[[#This Row],[Weighted Cost]]-TOPSIS!$C$6)^2+(Pro_Economic_Table[[#This Row],[Weighted Co2]]-TOPSIS!$D$6)^2)^0.5</f>
        <v>8.48028332255681E-4</v>
      </c>
      <c r="Z499">
        <f>Pro_Economic_Table[[#This Row],[S- Worst-Euclidean Distance]]/(Pro_Economic_Table[[#This Row],[S+ Best-Euclidean Distance]]+Pro_Economic_Table[[#This Row],[S- Worst-Euclidean Distance]])</f>
        <v>0.12421867411468064</v>
      </c>
      <c r="AA499">
        <v>498</v>
      </c>
    </row>
    <row r="500" spans="1:27" x14ac:dyDescent="0.3">
      <c r="A500">
        <v>361</v>
      </c>
      <c r="B500" t="s">
        <v>142</v>
      </c>
      <c r="C500" t="s">
        <v>148</v>
      </c>
      <c r="D500" t="s">
        <v>151</v>
      </c>
      <c r="E500" t="s">
        <v>152</v>
      </c>
      <c r="F500" t="s">
        <v>154</v>
      </c>
      <c r="G500" t="s">
        <v>219</v>
      </c>
      <c r="H500">
        <v>453.03192264499262</v>
      </c>
      <c r="I500">
        <v>65</v>
      </c>
      <c r="J500">
        <v>1628216.8149532259</v>
      </c>
      <c r="K500">
        <v>36685.609763636356</v>
      </c>
      <c r="L500">
        <v>293079026.69158065</v>
      </c>
      <c r="M500">
        <v>5511880.9422727264</v>
      </c>
      <c r="N500">
        <v>2442325222.4298387</v>
      </c>
      <c r="O500">
        <v>121160000</v>
      </c>
      <c r="P500">
        <v>22.251500668181812</v>
      </c>
      <c r="Q500">
        <v>24341.841383550727</v>
      </c>
      <c r="R500">
        <v>293115712.30134428</v>
      </c>
      <c r="S500">
        <v>2568.9971033721113</v>
      </c>
      <c r="T500">
        <v>24364.09288421891</v>
      </c>
      <c r="U500">
        <f>Pro_Economic_Table[[#This Row],[Total Energy(MJ)]]*AHP!$P$3/TOPSIS!$B$4</f>
        <v>8.7614623536263932E-3</v>
      </c>
      <c r="V500">
        <f>Pro_Economic_Table[[#This Row],[Total Cost(LKR Million)]]*AHP!$P$4/TOPSIS!$C$4</f>
        <v>3.3908589292907097E-2</v>
      </c>
      <c r="W500">
        <f>Pro_Economic_Table[[#This Row],[Total Carbon (Metric T)]]*AHP!$P$5/TOPSIS!$D$4</f>
        <v>3.7616715458016993E-3</v>
      </c>
      <c r="X500">
        <f>((Pro_Economic_Table[[#This Row],[Weighted Energy]]-TOPSIS!$B$5)^2+(Pro_Economic_Table[[#This Row],[Weighted Cost]]-TOPSIS!$C$5)^2+(Pro_Economic_Table[[#This Row],[Weighted Co2]]-TOPSIS!$D$5)^2)^0.5</f>
        <v>6.0591354603593784E-3</v>
      </c>
      <c r="Y500">
        <f>((Pro_Economic_Table[[#This Row],[Weighted Energy]]-TOPSIS!$B$6)^2+(Pro_Economic_Table[[#This Row],[Weighted Cost]]-TOPSIS!$C$6)^2+(Pro_Economic_Table[[#This Row],[Weighted Co2]]-TOPSIS!$D$6)^2)^0.5</f>
        <v>7.6846213566629897E-4</v>
      </c>
      <c r="Z500">
        <f>Pro_Economic_Table[[#This Row],[S- Worst-Euclidean Distance]]/(Pro_Economic_Table[[#This Row],[S+ Best-Euclidean Distance]]+Pro_Economic_Table[[#This Row],[S- Worst-Euclidean Distance]])</f>
        <v>0.1125523472727242</v>
      </c>
      <c r="AA500">
        <v>499</v>
      </c>
    </row>
    <row r="501" spans="1:27" x14ac:dyDescent="0.3">
      <c r="A501">
        <v>379</v>
      </c>
      <c r="B501" t="s">
        <v>142</v>
      </c>
      <c r="C501" t="s">
        <v>148</v>
      </c>
      <c r="D501" t="s">
        <v>280</v>
      </c>
      <c r="E501" t="s">
        <v>152</v>
      </c>
      <c r="F501" t="s">
        <v>154</v>
      </c>
      <c r="G501" t="s">
        <v>219</v>
      </c>
      <c r="H501">
        <v>453.49638498340255</v>
      </c>
      <c r="I501">
        <v>65</v>
      </c>
      <c r="J501">
        <v>1628666.4144968074</v>
      </c>
      <c r="K501">
        <v>36685.609763636356</v>
      </c>
      <c r="L501">
        <v>293159954.60942537</v>
      </c>
      <c r="M501">
        <v>5516486.0172727266</v>
      </c>
      <c r="N501">
        <v>2442999621.7452111</v>
      </c>
      <c r="O501">
        <v>121160000</v>
      </c>
      <c r="P501">
        <v>22.242290518181814</v>
      </c>
      <c r="Q501">
        <v>24348.562896727271</v>
      </c>
      <c r="R501">
        <v>293196640.21918899</v>
      </c>
      <c r="S501">
        <v>2569.6761077624842</v>
      </c>
      <c r="T501">
        <v>24370.805187245453</v>
      </c>
      <c r="U501">
        <f>Pro_Economic_Table[[#This Row],[Total Energy(MJ)]]*AHP!$P$3/TOPSIS!$B$4</f>
        <v>8.7638813536178549E-3</v>
      </c>
      <c r="V501">
        <f>Pro_Economic_Table[[#This Row],[Total Cost(LKR Million)]]*AHP!$P$4/TOPSIS!$C$4</f>
        <v>3.3917551576660168E-2</v>
      </c>
      <c r="W501">
        <f>Pro_Economic_Table[[#This Row],[Total Carbon (Metric T)]]*AHP!$P$5/TOPSIS!$D$4</f>
        <v>3.7627078856080584E-3</v>
      </c>
      <c r="X501">
        <f>((Pro_Economic_Table[[#This Row],[Weighted Energy]]-TOPSIS!$B$5)^2+(Pro_Economic_Table[[#This Row],[Weighted Cost]]-TOPSIS!$C$5)^2+(Pro_Economic_Table[[#This Row],[Weighted Co2]]-TOPSIS!$D$5)^2)^0.5</f>
        <v>6.0684753312350301E-3</v>
      </c>
      <c r="Y501">
        <f>((Pro_Economic_Table[[#This Row],[Weighted Energy]]-TOPSIS!$B$6)^2+(Pro_Economic_Table[[#This Row],[Weighted Cost]]-TOPSIS!$C$6)^2+(Pro_Economic_Table[[#This Row],[Weighted Co2]]-TOPSIS!$D$6)^2)^0.5</f>
        <v>7.5913765507715496E-4</v>
      </c>
      <c r="Z501">
        <f>Pro_Economic_Table[[#This Row],[S- Worst-Euclidean Distance]]/(Pro_Economic_Table[[#This Row],[S+ Best-Euclidean Distance]]+Pro_Economic_Table[[#This Row],[S- Worst-Euclidean Distance]])</f>
        <v>0.11118639216942344</v>
      </c>
      <c r="AA501">
        <v>500</v>
      </c>
    </row>
    <row r="502" spans="1:27" x14ac:dyDescent="0.3">
      <c r="A502">
        <v>363</v>
      </c>
      <c r="B502" t="s">
        <v>142</v>
      </c>
      <c r="C502" t="s">
        <v>148</v>
      </c>
      <c r="D502" t="s">
        <v>151</v>
      </c>
      <c r="E502" t="s">
        <v>152</v>
      </c>
      <c r="F502" t="s">
        <v>154</v>
      </c>
      <c r="G502" t="s">
        <v>218</v>
      </c>
      <c r="H502">
        <v>453.03192264499262</v>
      </c>
      <c r="I502">
        <v>33</v>
      </c>
      <c r="J502">
        <v>1628216.8149532259</v>
      </c>
      <c r="K502">
        <v>36685.609763636356</v>
      </c>
      <c r="L502">
        <v>293079026.69158065</v>
      </c>
      <c r="M502">
        <v>5511880.9422727264</v>
      </c>
      <c r="N502">
        <v>2442325222.4298387</v>
      </c>
      <c r="O502">
        <v>123624600</v>
      </c>
      <c r="P502">
        <v>22.251500668181812</v>
      </c>
      <c r="Q502">
        <v>24341.841383550727</v>
      </c>
      <c r="R502">
        <v>293115712.30134428</v>
      </c>
      <c r="S502">
        <v>2571.4617033721115</v>
      </c>
      <c r="T502">
        <v>24364.09288421891</v>
      </c>
      <c r="U502">
        <f>Pro_Economic_Table[[#This Row],[Total Energy(MJ)]]*AHP!$P$3/TOPSIS!$B$4</f>
        <v>8.7614623536263932E-3</v>
      </c>
      <c r="V502">
        <f>Pro_Economic_Table[[#This Row],[Total Cost(LKR Million)]]*AHP!$P$4/TOPSIS!$C$4</f>
        <v>3.3941119928718871E-2</v>
      </c>
      <c r="W502">
        <f>Pro_Economic_Table[[#This Row],[Total Carbon (Metric T)]]*AHP!$P$5/TOPSIS!$D$4</f>
        <v>3.7616715458016993E-3</v>
      </c>
      <c r="X502">
        <f>((Pro_Economic_Table[[#This Row],[Weighted Energy]]-TOPSIS!$B$5)^2+(Pro_Economic_Table[[#This Row],[Weighted Cost]]-TOPSIS!$C$5)^2+(Pro_Economic_Table[[#This Row],[Weighted Co2]]-TOPSIS!$D$5)^2)^0.5</f>
        <v>6.0904717959422419E-3</v>
      </c>
      <c r="Y502">
        <f>((Pro_Economic_Table[[#This Row],[Weighted Energy]]-TOPSIS!$B$6)^2+(Pro_Economic_Table[[#This Row],[Weighted Cost]]-TOPSIS!$C$6)^2+(Pro_Economic_Table[[#This Row],[Weighted Co2]]-TOPSIS!$D$6)^2)^0.5</f>
        <v>7.3680316049500375E-4</v>
      </c>
      <c r="Z502">
        <f>Pro_Economic_Table[[#This Row],[S- Worst-Euclidean Distance]]/(Pro_Economic_Table[[#This Row],[S+ Best-Euclidean Distance]]+Pro_Economic_Table[[#This Row],[S- Worst-Euclidean Distance]])</f>
        <v>0.10792053420966922</v>
      </c>
      <c r="AA502">
        <v>501</v>
      </c>
    </row>
    <row r="503" spans="1:27" x14ac:dyDescent="0.3">
      <c r="A503">
        <v>381</v>
      </c>
      <c r="B503" t="s">
        <v>142</v>
      </c>
      <c r="C503" t="s">
        <v>148</v>
      </c>
      <c r="D503" t="s">
        <v>280</v>
      </c>
      <c r="E503" t="s">
        <v>152</v>
      </c>
      <c r="F503" t="s">
        <v>154</v>
      </c>
      <c r="G503" t="s">
        <v>218</v>
      </c>
      <c r="H503">
        <v>453.49638498340255</v>
      </c>
      <c r="I503">
        <v>33</v>
      </c>
      <c r="J503">
        <v>1628666.4144968074</v>
      </c>
      <c r="K503">
        <v>36685.609763636356</v>
      </c>
      <c r="L503">
        <v>293159954.60942537</v>
      </c>
      <c r="M503">
        <v>5516486.0172727266</v>
      </c>
      <c r="N503">
        <v>2442999621.7452111</v>
      </c>
      <c r="O503">
        <v>123624600</v>
      </c>
      <c r="P503">
        <v>22.242290518181814</v>
      </c>
      <c r="Q503">
        <v>24348.562896727271</v>
      </c>
      <c r="R503">
        <v>293196640.21918899</v>
      </c>
      <c r="S503">
        <v>2572.140707762484</v>
      </c>
      <c r="T503">
        <v>24370.805187245453</v>
      </c>
      <c r="U503">
        <f>Pro_Economic_Table[[#This Row],[Total Energy(MJ)]]*AHP!$P$3/TOPSIS!$B$4</f>
        <v>8.7638813536178549E-3</v>
      </c>
      <c r="V503">
        <f>Pro_Economic_Table[[#This Row],[Total Cost(LKR Million)]]*AHP!$P$4/TOPSIS!$C$4</f>
        <v>3.3950082212471935E-2</v>
      </c>
      <c r="W503">
        <f>Pro_Economic_Table[[#This Row],[Total Carbon (Metric T)]]*AHP!$P$5/TOPSIS!$D$4</f>
        <v>3.7627078856080584E-3</v>
      </c>
      <c r="X503">
        <f>((Pro_Economic_Table[[#This Row],[Weighted Energy]]-TOPSIS!$B$5)^2+(Pro_Economic_Table[[#This Row],[Weighted Cost]]-TOPSIS!$C$5)^2+(Pro_Economic_Table[[#This Row],[Weighted Co2]]-TOPSIS!$D$5)^2)^0.5</f>
        <v>6.0998114818057378E-3</v>
      </c>
      <c r="Y503">
        <f>((Pro_Economic_Table[[#This Row],[Weighted Energy]]-TOPSIS!$B$6)^2+(Pro_Economic_Table[[#This Row],[Weighted Cost]]-TOPSIS!$C$6)^2+(Pro_Economic_Table[[#This Row],[Weighted Co2]]-TOPSIS!$D$6)^2)^0.5</f>
        <v>7.2747365608404968E-4</v>
      </c>
      <c r="Z503">
        <f>Pro_Economic_Table[[#This Row],[S- Worst-Euclidean Distance]]/(Pro_Economic_Table[[#This Row],[S+ Best-Euclidean Distance]]+Pro_Economic_Table[[#This Row],[S- Worst-Euclidean Distance]])</f>
        <v>0.10655387044650387</v>
      </c>
      <c r="AA503">
        <v>502</v>
      </c>
    </row>
    <row r="504" spans="1:27" x14ac:dyDescent="0.3">
      <c r="A504">
        <v>478</v>
      </c>
      <c r="B504" t="s">
        <v>280</v>
      </c>
      <c r="C504" t="s">
        <v>148</v>
      </c>
      <c r="D504" t="s">
        <v>151</v>
      </c>
      <c r="E504" t="s">
        <v>280</v>
      </c>
      <c r="F504" t="s">
        <v>154</v>
      </c>
      <c r="G504" t="s">
        <v>219</v>
      </c>
      <c r="H504">
        <v>463.56747974797548</v>
      </c>
      <c r="I504">
        <v>66</v>
      </c>
      <c r="J504">
        <v>1629449.8921169133</v>
      </c>
      <c r="K504">
        <v>45787.463399999993</v>
      </c>
      <c r="L504">
        <v>293300980.58104438</v>
      </c>
      <c r="M504">
        <v>6705393.8877272718</v>
      </c>
      <c r="N504">
        <v>2444174838.1753697</v>
      </c>
      <c r="O504">
        <v>123024000</v>
      </c>
      <c r="P504">
        <v>28.438696849999996</v>
      </c>
      <c r="Q504">
        <v>24360.275887147851</v>
      </c>
      <c r="R504">
        <v>293346768.04444438</v>
      </c>
      <c r="S504">
        <v>2573.904232063097</v>
      </c>
      <c r="T504">
        <v>24388.714583997851</v>
      </c>
      <c r="U504">
        <f>Pro_Economic_Table[[#This Row],[Total Energy(MJ)]]*AHP!$P$3/TOPSIS!$B$4</f>
        <v>8.768368794017687E-3</v>
      </c>
      <c r="V504">
        <f>Pro_Economic_Table[[#This Row],[Total Cost(LKR Million)]]*AHP!$P$4/TOPSIS!$C$4</f>
        <v>3.3973359241916246E-2</v>
      </c>
      <c r="W504">
        <f>Pro_Economic_Table[[#This Row],[Total Carbon (Metric T)]]*AHP!$P$5/TOPSIS!$D$4</f>
        <v>3.7654729903253206E-3</v>
      </c>
      <c r="X504">
        <f>((Pro_Economic_Table[[#This Row],[Weighted Energy]]-TOPSIS!$B$5)^2+(Pro_Economic_Table[[#This Row],[Weighted Cost]]-TOPSIS!$C$5)^2+(Pro_Economic_Table[[#This Row],[Weighted Co2]]-TOPSIS!$D$5)^2)^0.5</f>
        <v>6.1236348067637333E-3</v>
      </c>
      <c r="Y504">
        <f>((Pro_Economic_Table[[#This Row],[Weighted Energy]]-TOPSIS!$B$6)^2+(Pro_Economic_Table[[#This Row],[Weighted Cost]]-TOPSIS!$C$6)^2+(Pro_Economic_Table[[#This Row],[Weighted Co2]]-TOPSIS!$D$6)^2)^0.5</f>
        <v>7.0362254816191993E-4</v>
      </c>
      <c r="Z504">
        <f>Pro_Economic_Table[[#This Row],[S- Worst-Euclidean Distance]]/(Pro_Economic_Table[[#This Row],[S+ Best-Euclidean Distance]]+Pro_Economic_Table[[#This Row],[S- Worst-Euclidean Distance]])</f>
        <v>0.10306079170346175</v>
      </c>
      <c r="AA504">
        <v>503</v>
      </c>
    </row>
    <row r="505" spans="1:27" x14ac:dyDescent="0.3">
      <c r="A505">
        <v>480</v>
      </c>
      <c r="B505" t="s">
        <v>280</v>
      </c>
      <c r="C505" t="s">
        <v>148</v>
      </c>
      <c r="D505" t="s">
        <v>151</v>
      </c>
      <c r="E505" t="s">
        <v>280</v>
      </c>
      <c r="F505" t="s">
        <v>154</v>
      </c>
      <c r="G505" t="s">
        <v>218</v>
      </c>
      <c r="H505">
        <v>463.56747974797548</v>
      </c>
      <c r="I505">
        <v>33</v>
      </c>
      <c r="J505">
        <v>1629449.8921169133</v>
      </c>
      <c r="K505">
        <v>45787.463399999993</v>
      </c>
      <c r="L505">
        <v>293300980.58104438</v>
      </c>
      <c r="M505">
        <v>6705393.8877272718</v>
      </c>
      <c r="N505">
        <v>2444174838.1753697</v>
      </c>
      <c r="O505">
        <v>123624600</v>
      </c>
      <c r="P505">
        <v>28.438696849999996</v>
      </c>
      <c r="Q505">
        <v>24360.275887147851</v>
      </c>
      <c r="R505">
        <v>293346768.04444438</v>
      </c>
      <c r="S505">
        <v>2574.5048320630972</v>
      </c>
      <c r="T505">
        <v>24388.714583997851</v>
      </c>
      <c r="U505">
        <f>Pro_Economic_Table[[#This Row],[Total Energy(MJ)]]*AHP!$P$3/TOPSIS!$B$4</f>
        <v>8.768368794017687E-3</v>
      </c>
      <c r="V505">
        <f>Pro_Economic_Table[[#This Row],[Total Cost(LKR Million)]]*AHP!$P$4/TOPSIS!$C$4</f>
        <v>3.3981286654019047E-2</v>
      </c>
      <c r="W505">
        <f>Pro_Economic_Table[[#This Row],[Total Carbon (Metric T)]]*AHP!$P$5/TOPSIS!$D$4</f>
        <v>3.7654729903253206E-3</v>
      </c>
      <c r="X505">
        <f>((Pro_Economic_Table[[#This Row],[Weighted Energy]]-TOPSIS!$B$5)^2+(Pro_Economic_Table[[#This Row],[Weighted Cost]]-TOPSIS!$C$5)^2+(Pro_Economic_Table[[#This Row],[Weighted Co2]]-TOPSIS!$D$5)^2)^0.5</f>
        <v>6.1312734441616628E-3</v>
      </c>
      <c r="Y505">
        <f>((Pro_Economic_Table[[#This Row],[Weighted Energy]]-TOPSIS!$B$6)^2+(Pro_Economic_Table[[#This Row],[Weighted Cost]]-TOPSIS!$C$6)^2+(Pro_Economic_Table[[#This Row],[Weighted Co2]]-TOPSIS!$D$6)^2)^0.5</f>
        <v>6.9591914040550995E-4</v>
      </c>
      <c r="Z505">
        <f>Pro_Economic_Table[[#This Row],[S- Worst-Euclidean Distance]]/(Pro_Economic_Table[[#This Row],[S+ Best-Euclidean Distance]]+Pro_Economic_Table[[#This Row],[S- Worst-Euclidean Distance]])</f>
        <v>0.10193342750849463</v>
      </c>
      <c r="AA505">
        <v>504</v>
      </c>
    </row>
    <row r="506" spans="1:27" x14ac:dyDescent="0.3">
      <c r="A506">
        <v>496</v>
      </c>
      <c r="B506" t="s">
        <v>280</v>
      </c>
      <c r="C506" t="s">
        <v>148</v>
      </c>
      <c r="D506" t="s">
        <v>280</v>
      </c>
      <c r="E506" t="s">
        <v>280</v>
      </c>
      <c r="F506" t="s">
        <v>154</v>
      </c>
      <c r="G506" t="s">
        <v>219</v>
      </c>
      <c r="H506">
        <v>464.03194208638547</v>
      </c>
      <c r="I506">
        <v>66</v>
      </c>
      <c r="J506">
        <v>1629899.4916604944</v>
      </c>
      <c r="K506">
        <v>45787.463399999993</v>
      </c>
      <c r="L506">
        <v>293381908.49888897</v>
      </c>
      <c r="M506">
        <v>6709998.962727272</v>
      </c>
      <c r="N506">
        <v>2444849237.4907413</v>
      </c>
      <c r="O506">
        <v>123024000</v>
      </c>
      <c r="P506">
        <v>28.429486699999998</v>
      </c>
      <c r="Q506">
        <v>24366.997400324384</v>
      </c>
      <c r="R506">
        <v>293427695.96228898</v>
      </c>
      <c r="S506">
        <v>2574.5832364534685</v>
      </c>
      <c r="T506">
        <v>24395.426887024383</v>
      </c>
      <c r="U506">
        <f>Pro_Economic_Table[[#This Row],[Total Energy(MJ)]]*AHP!$P$3/TOPSIS!$B$4</f>
        <v>8.7707877940091435E-3</v>
      </c>
      <c r="V506">
        <f>Pro_Economic_Table[[#This Row],[Total Cost(LKR Million)]]*AHP!$P$4/TOPSIS!$C$4</f>
        <v>3.3982321525669303E-2</v>
      </c>
      <c r="W506">
        <f>Pro_Economic_Table[[#This Row],[Total Carbon (Metric T)]]*AHP!$P$5/TOPSIS!$D$4</f>
        <v>3.766509330131678E-3</v>
      </c>
      <c r="X506">
        <f>((Pro_Economic_Table[[#This Row],[Weighted Energy]]-TOPSIS!$B$5)^2+(Pro_Economic_Table[[#This Row],[Weighted Cost]]-TOPSIS!$C$5)^2+(Pro_Economic_Table[[#This Row],[Weighted Co2]]-TOPSIS!$D$5)^2)^0.5</f>
        <v>6.132974468501415E-3</v>
      </c>
      <c r="Y506">
        <f>((Pro_Economic_Table[[#This Row],[Weighted Energy]]-TOPSIS!$B$6)^2+(Pro_Economic_Table[[#This Row],[Weighted Cost]]-TOPSIS!$C$6)^2+(Pro_Economic_Table[[#This Row],[Weighted Co2]]-TOPSIS!$D$6)^2)^0.5</f>
        <v>6.942930804376263E-4</v>
      </c>
      <c r="Z506">
        <f>Pro_Economic_Table[[#This Row],[S- Worst-Euclidean Distance]]/(Pro_Economic_Table[[#This Row],[S+ Best-Euclidean Distance]]+Pro_Economic_Table[[#This Row],[S- Worst-Euclidean Distance]])</f>
        <v>0.10169413685062328</v>
      </c>
      <c r="AA506">
        <v>505</v>
      </c>
    </row>
    <row r="507" spans="1:27" x14ac:dyDescent="0.3">
      <c r="A507">
        <v>498</v>
      </c>
      <c r="B507" t="s">
        <v>280</v>
      </c>
      <c r="C507" t="s">
        <v>148</v>
      </c>
      <c r="D507" t="s">
        <v>280</v>
      </c>
      <c r="E507" t="s">
        <v>280</v>
      </c>
      <c r="F507" t="s">
        <v>154</v>
      </c>
      <c r="G507" t="s">
        <v>218</v>
      </c>
      <c r="H507">
        <v>464.03194208638547</v>
      </c>
      <c r="I507">
        <v>33</v>
      </c>
      <c r="J507">
        <v>1629899.4916604944</v>
      </c>
      <c r="K507">
        <v>45787.463399999993</v>
      </c>
      <c r="L507">
        <v>293381908.49888897</v>
      </c>
      <c r="M507">
        <v>6709998.962727272</v>
      </c>
      <c r="N507">
        <v>2444849237.4907413</v>
      </c>
      <c r="O507">
        <v>123624600</v>
      </c>
      <c r="P507">
        <v>28.429486699999998</v>
      </c>
      <c r="Q507">
        <v>24366.997400324384</v>
      </c>
      <c r="R507">
        <v>293427695.96228898</v>
      </c>
      <c r="S507">
        <v>2575.1838364534683</v>
      </c>
      <c r="T507">
        <v>24395.426887024383</v>
      </c>
      <c r="U507">
        <f>Pro_Economic_Table[[#This Row],[Total Energy(MJ)]]*AHP!$P$3/TOPSIS!$B$4</f>
        <v>8.7707877940091435E-3</v>
      </c>
      <c r="V507">
        <f>Pro_Economic_Table[[#This Row],[Total Cost(LKR Million)]]*AHP!$P$4/TOPSIS!$C$4</f>
        <v>3.3990248937772097E-2</v>
      </c>
      <c r="W507">
        <f>Pro_Economic_Table[[#This Row],[Total Carbon (Metric T)]]*AHP!$P$5/TOPSIS!$D$4</f>
        <v>3.766509330131678E-3</v>
      </c>
      <c r="X507">
        <f>((Pro_Economic_Table[[#This Row],[Weighted Energy]]-TOPSIS!$B$5)^2+(Pro_Economic_Table[[#This Row],[Weighted Cost]]-TOPSIS!$C$5)^2+(Pro_Economic_Table[[#This Row],[Weighted Co2]]-TOPSIS!$D$5)^2)^0.5</f>
        <v>6.1406130579281116E-3</v>
      </c>
      <c r="Y507">
        <f>((Pro_Economic_Table[[#This Row],[Weighted Energy]]-TOPSIS!$B$6)^2+(Pro_Economic_Table[[#This Row],[Weighted Cost]]-TOPSIS!$C$6)^2+(Pro_Economic_Table[[#This Row],[Weighted Co2]]-TOPSIS!$D$6)^2)^0.5</f>
        <v>6.8658847694804315E-4</v>
      </c>
      <c r="Z507">
        <f>Pro_Economic_Table[[#This Row],[S- Worst-Euclidean Distance]]/(Pro_Economic_Table[[#This Row],[S+ Best-Euclidean Distance]]+Pro_Economic_Table[[#This Row],[S- Worst-Euclidean Distance]])</f>
        <v>0.1005666045510253</v>
      </c>
      <c r="AA507">
        <v>506</v>
      </c>
    </row>
    <row r="508" spans="1:27" x14ac:dyDescent="0.3">
      <c r="A508">
        <v>362</v>
      </c>
      <c r="B508" t="s">
        <v>142</v>
      </c>
      <c r="C508" t="s">
        <v>148</v>
      </c>
      <c r="D508" t="s">
        <v>151</v>
      </c>
      <c r="E508" t="s">
        <v>152</v>
      </c>
      <c r="F508" t="s">
        <v>154</v>
      </c>
      <c r="G508" t="s">
        <v>220</v>
      </c>
      <c r="H508">
        <v>453.03192264499262</v>
      </c>
      <c r="I508">
        <v>33</v>
      </c>
      <c r="J508">
        <v>1628216.8149532259</v>
      </c>
      <c r="K508">
        <v>36685.609763636356</v>
      </c>
      <c r="L508">
        <v>293079026.69158065</v>
      </c>
      <c r="M508">
        <v>5511880.9422727264</v>
      </c>
      <c r="N508">
        <v>2442325222.4298387</v>
      </c>
      <c r="O508">
        <v>128700000</v>
      </c>
      <c r="P508">
        <v>22.251500668181812</v>
      </c>
      <c r="Q508">
        <v>24341.841383550727</v>
      </c>
      <c r="R508">
        <v>293115712.30134428</v>
      </c>
      <c r="S508">
        <v>2576.5371033721112</v>
      </c>
      <c r="T508">
        <v>24364.09288421891</v>
      </c>
      <c r="U508">
        <f>Pro_Economic_Table[[#This Row],[Total Energy(MJ)]]*AHP!$P$3/TOPSIS!$B$4</f>
        <v>8.7614623536263932E-3</v>
      </c>
      <c r="V508">
        <f>Pro_Economic_Table[[#This Row],[Total Cost(LKR Million)]]*AHP!$P$4/TOPSIS!$C$4</f>
        <v>3.4008110916708433E-2</v>
      </c>
      <c r="W508">
        <f>Pro_Economic_Table[[#This Row],[Total Carbon (Metric T)]]*AHP!$P$5/TOPSIS!$D$4</f>
        <v>3.7616715458016993E-3</v>
      </c>
      <c r="X508">
        <f>((Pro_Economic_Table[[#This Row],[Weighted Energy]]-TOPSIS!$B$5)^2+(Pro_Economic_Table[[#This Row],[Weighted Cost]]-TOPSIS!$C$5)^2+(Pro_Economic_Table[[#This Row],[Weighted Co2]]-TOPSIS!$D$5)^2)^0.5</f>
        <v>6.1550423748413397E-3</v>
      </c>
      <c r="Y508">
        <f>((Pro_Economic_Table[[#This Row],[Weighted Energy]]-TOPSIS!$B$6)^2+(Pro_Economic_Table[[#This Row],[Weighted Cost]]-TOPSIS!$C$6)^2+(Pro_Economic_Table[[#This Row],[Weighted Co2]]-TOPSIS!$D$6)^2)^0.5</f>
        <v>6.7186958068206446E-4</v>
      </c>
      <c r="Z508">
        <f>Pro_Economic_Table[[#This Row],[S- Worst-Euclidean Distance]]/(Pro_Economic_Table[[#This Row],[S+ Best-Euclidean Distance]]+Pro_Economic_Table[[#This Row],[S- Worst-Euclidean Distance]])</f>
        <v>9.8414859464897517E-2</v>
      </c>
      <c r="AA508">
        <v>507</v>
      </c>
    </row>
    <row r="509" spans="1:27" x14ac:dyDescent="0.3">
      <c r="A509">
        <v>380</v>
      </c>
      <c r="B509" t="s">
        <v>142</v>
      </c>
      <c r="C509" t="s">
        <v>148</v>
      </c>
      <c r="D509" t="s">
        <v>280</v>
      </c>
      <c r="E509" t="s">
        <v>152</v>
      </c>
      <c r="F509" t="s">
        <v>154</v>
      </c>
      <c r="G509" t="s">
        <v>220</v>
      </c>
      <c r="H509">
        <v>453.49638498340255</v>
      </c>
      <c r="I509">
        <v>33</v>
      </c>
      <c r="J509">
        <v>1628666.4144968074</v>
      </c>
      <c r="K509">
        <v>36685.609763636356</v>
      </c>
      <c r="L509">
        <v>293159954.60942537</v>
      </c>
      <c r="M509">
        <v>5516486.0172727266</v>
      </c>
      <c r="N509">
        <v>2442999621.7452111</v>
      </c>
      <c r="O509">
        <v>128700000</v>
      </c>
      <c r="P509">
        <v>22.242290518181814</v>
      </c>
      <c r="Q509">
        <v>24348.562896727271</v>
      </c>
      <c r="R509">
        <v>293196640.21918899</v>
      </c>
      <c r="S509">
        <v>2577.2161077624842</v>
      </c>
      <c r="T509">
        <v>24370.805187245453</v>
      </c>
      <c r="U509">
        <f>Pro_Economic_Table[[#This Row],[Total Energy(MJ)]]*AHP!$P$3/TOPSIS!$B$4</f>
        <v>8.7638813536178549E-3</v>
      </c>
      <c r="V509">
        <f>Pro_Economic_Table[[#This Row],[Total Cost(LKR Million)]]*AHP!$P$4/TOPSIS!$C$4</f>
        <v>3.4017073200461503E-2</v>
      </c>
      <c r="W509">
        <f>Pro_Economic_Table[[#This Row],[Total Carbon (Metric T)]]*AHP!$P$5/TOPSIS!$D$4</f>
        <v>3.7627078856080584E-3</v>
      </c>
      <c r="X509">
        <f>((Pro_Economic_Table[[#This Row],[Weighted Energy]]-TOPSIS!$B$5)^2+(Pro_Economic_Table[[#This Row],[Weighted Cost]]-TOPSIS!$C$5)^2+(Pro_Economic_Table[[#This Row],[Weighted Co2]]-TOPSIS!$D$5)^2)^0.5</f>
        <v>6.1643816264877957E-3</v>
      </c>
      <c r="Y509">
        <f>((Pro_Economic_Table[[#This Row],[Weighted Energy]]-TOPSIS!$B$6)^2+(Pro_Economic_Table[[#This Row],[Weighted Cost]]-TOPSIS!$C$6)^2+(Pro_Economic_Table[[#This Row],[Weighted Co2]]-TOPSIS!$D$6)^2)^0.5</f>
        <v>6.6253191690157339E-4</v>
      </c>
      <c r="Z509">
        <f>Pro_Economic_Table[[#This Row],[S- Worst-Euclidean Distance]]/(Pro_Economic_Table[[#This Row],[S+ Best-Euclidean Distance]]+Pro_Economic_Table[[#This Row],[S- Worst-Euclidean Distance]])</f>
        <v>9.7047064195373581E-2</v>
      </c>
      <c r="AA509">
        <v>508</v>
      </c>
    </row>
    <row r="510" spans="1:27" x14ac:dyDescent="0.3">
      <c r="A510">
        <v>479</v>
      </c>
      <c r="B510" t="s">
        <v>280</v>
      </c>
      <c r="C510" t="s">
        <v>148</v>
      </c>
      <c r="D510" t="s">
        <v>151</v>
      </c>
      <c r="E510" t="s">
        <v>280</v>
      </c>
      <c r="F510" t="s">
        <v>154</v>
      </c>
      <c r="G510" t="s">
        <v>220</v>
      </c>
      <c r="H510">
        <v>463.56747974797548</v>
      </c>
      <c r="I510">
        <v>33</v>
      </c>
      <c r="J510">
        <v>1629449.8921169133</v>
      </c>
      <c r="K510">
        <v>45787.463399999993</v>
      </c>
      <c r="L510">
        <v>293300980.58104438</v>
      </c>
      <c r="M510">
        <v>6705393.8877272718</v>
      </c>
      <c r="N510">
        <v>2444174838.1753697</v>
      </c>
      <c r="O510">
        <v>128700000</v>
      </c>
      <c r="P510">
        <v>28.438696849999996</v>
      </c>
      <c r="Q510">
        <v>24360.275887147851</v>
      </c>
      <c r="R510">
        <v>293346768.04444438</v>
      </c>
      <c r="S510">
        <v>2579.5802320630969</v>
      </c>
      <c r="T510">
        <v>24388.714583997851</v>
      </c>
      <c r="U510">
        <f>Pro_Economic_Table[[#This Row],[Total Energy(MJ)]]*AHP!$P$3/TOPSIS!$B$4</f>
        <v>8.768368794017687E-3</v>
      </c>
      <c r="V510">
        <f>Pro_Economic_Table[[#This Row],[Total Cost(LKR Million)]]*AHP!$P$4/TOPSIS!$C$4</f>
        <v>3.4048277642008601E-2</v>
      </c>
      <c r="W510">
        <f>Pro_Economic_Table[[#This Row],[Total Carbon (Metric T)]]*AHP!$P$5/TOPSIS!$D$4</f>
        <v>3.7654729903253206E-3</v>
      </c>
      <c r="X510">
        <f>((Pro_Economic_Table[[#This Row],[Weighted Energy]]-TOPSIS!$B$5)^2+(Pro_Economic_Table[[#This Row],[Weighted Cost]]-TOPSIS!$C$5)^2+(Pro_Economic_Table[[#This Row],[Weighted Co2]]-TOPSIS!$D$5)^2)^0.5</f>
        <v>6.1958530972926456E-3</v>
      </c>
      <c r="Y510">
        <f>((Pro_Economic_Table[[#This Row],[Weighted Energy]]-TOPSIS!$B$6)^2+(Pro_Economic_Table[[#This Row],[Weighted Cost]]-TOPSIS!$C$6)^2+(Pro_Economic_Table[[#This Row],[Weighted Co2]]-TOPSIS!$D$6)^2)^0.5</f>
        <v>6.3104271118328225E-4</v>
      </c>
      <c r="Z510">
        <f>Pro_Economic_Table[[#This Row],[S- Worst-Euclidean Distance]]/(Pro_Economic_Table[[#This Row],[S+ Best-Euclidean Distance]]+Pro_Economic_Table[[#This Row],[S- Worst-Euclidean Distance]])</f>
        <v>9.2434794507895018E-2</v>
      </c>
      <c r="AA510">
        <v>509</v>
      </c>
    </row>
    <row r="511" spans="1:27" x14ac:dyDescent="0.3">
      <c r="A511">
        <v>497</v>
      </c>
      <c r="B511" t="s">
        <v>280</v>
      </c>
      <c r="C511" t="s">
        <v>148</v>
      </c>
      <c r="D511" t="s">
        <v>280</v>
      </c>
      <c r="E511" t="s">
        <v>280</v>
      </c>
      <c r="F511" t="s">
        <v>154</v>
      </c>
      <c r="G511" t="s">
        <v>220</v>
      </c>
      <c r="H511">
        <v>464.03194208638547</v>
      </c>
      <c r="I511">
        <v>33</v>
      </c>
      <c r="J511">
        <v>1629899.4916604944</v>
      </c>
      <c r="K511">
        <v>45787.463399999993</v>
      </c>
      <c r="L511">
        <v>293381908.49888897</v>
      </c>
      <c r="M511">
        <v>6709998.962727272</v>
      </c>
      <c r="N511">
        <v>2444849237.4907413</v>
      </c>
      <c r="O511">
        <v>128700000</v>
      </c>
      <c r="P511">
        <v>28.429486699999998</v>
      </c>
      <c r="Q511">
        <v>24366.997400324384</v>
      </c>
      <c r="R511">
        <v>293427695.96228898</v>
      </c>
      <c r="S511">
        <v>2580.2592364534685</v>
      </c>
      <c r="T511">
        <v>24395.426887024383</v>
      </c>
      <c r="U511">
        <f>Pro_Economic_Table[[#This Row],[Total Energy(MJ)]]*AHP!$P$3/TOPSIS!$B$4</f>
        <v>8.7707877940091435E-3</v>
      </c>
      <c r="V511">
        <f>Pro_Economic_Table[[#This Row],[Total Cost(LKR Million)]]*AHP!$P$4/TOPSIS!$C$4</f>
        <v>3.4057239925761658E-2</v>
      </c>
      <c r="W511">
        <f>Pro_Economic_Table[[#This Row],[Total Carbon (Metric T)]]*AHP!$P$5/TOPSIS!$D$4</f>
        <v>3.766509330131678E-3</v>
      </c>
      <c r="X511">
        <f>((Pro_Economic_Table[[#This Row],[Weighted Energy]]-TOPSIS!$B$5)^2+(Pro_Economic_Table[[#This Row],[Weighted Cost]]-TOPSIS!$C$5)^2+(Pro_Economic_Table[[#This Row],[Weighted Co2]]-TOPSIS!$D$5)^2)^0.5</f>
        <v>6.2051922667901828E-3</v>
      </c>
      <c r="Y511">
        <f>((Pro_Economic_Table[[#This Row],[Weighted Energy]]-TOPSIS!$B$6)^2+(Pro_Economic_Table[[#This Row],[Weighted Cost]]-TOPSIS!$C$6)^2+(Pro_Economic_Table[[#This Row],[Weighted Co2]]-TOPSIS!$D$6)^2)^0.5</f>
        <v>6.2170408919287937E-4</v>
      </c>
      <c r="Z511">
        <f>Pro_Economic_Table[[#This Row],[S- Worst-Euclidean Distance]]/(Pro_Economic_Table[[#This Row],[S+ Best-Euclidean Distance]]+Pro_Economic_Table[[#This Row],[S- Worst-Euclidean Distance]])</f>
        <v>9.1066870913899339E-2</v>
      </c>
      <c r="AA511">
        <v>510</v>
      </c>
    </row>
    <row r="512" spans="1:27" x14ac:dyDescent="0.3">
      <c r="A512">
        <v>367</v>
      </c>
      <c r="B512" t="s">
        <v>142</v>
      </c>
      <c r="C512" t="s">
        <v>148</v>
      </c>
      <c r="D512" t="s">
        <v>151</v>
      </c>
      <c r="E512" t="s">
        <v>152</v>
      </c>
      <c r="F512" t="s">
        <v>280</v>
      </c>
      <c r="G512" t="s">
        <v>219</v>
      </c>
      <c r="H512">
        <v>455.63001184066167</v>
      </c>
      <c r="I512">
        <v>65</v>
      </c>
      <c r="J512">
        <v>1636047.1547908343</v>
      </c>
      <c r="K512">
        <v>38869.02249090909</v>
      </c>
      <c r="L512">
        <v>294488487.86235017</v>
      </c>
      <c r="M512">
        <v>5500963.878636363</v>
      </c>
      <c r="N512">
        <v>2454070732.1862512</v>
      </c>
      <c r="O512">
        <v>121160000</v>
      </c>
      <c r="P512">
        <v>22.251500668181812</v>
      </c>
      <c r="Q512">
        <v>24458.904964122969</v>
      </c>
      <c r="R512">
        <v>294527356.88484108</v>
      </c>
      <c r="S512">
        <v>2580.7316960648877</v>
      </c>
      <c r="T512">
        <v>24481.156464791151</v>
      </c>
      <c r="U512">
        <f>Pro_Economic_Table[[#This Row],[Total Energy(MJ)]]*AHP!$P$3/TOPSIS!$B$4</f>
        <v>8.80365753578808E-3</v>
      </c>
      <c r="V512">
        <f>Pro_Economic_Table[[#This Row],[Total Cost(LKR Million)]]*AHP!$P$4/TOPSIS!$C$4</f>
        <v>3.4063475993097066E-2</v>
      </c>
      <c r="W512">
        <f>Pro_Economic_Table[[#This Row],[Total Carbon (Metric T)]]*AHP!$P$5/TOPSIS!$D$4</f>
        <v>3.7797454688564538E-3</v>
      </c>
      <c r="X512">
        <f>((Pro_Economic_Table[[#This Row],[Weighted Energy]]-TOPSIS!$B$5)^2+(Pro_Economic_Table[[#This Row],[Weighted Cost]]-TOPSIS!$C$5)^2+(Pro_Economic_Table[[#This Row],[Weighted Co2]]-TOPSIS!$D$5)^2)^0.5</f>
        <v>6.2206619623637414E-3</v>
      </c>
      <c r="Y512">
        <f>((Pro_Economic_Table[[#This Row],[Weighted Energy]]-TOPSIS!$B$6)^2+(Pro_Economic_Table[[#This Row],[Weighted Cost]]-TOPSIS!$C$6)^2+(Pro_Economic_Table[[#This Row],[Weighted Co2]]-TOPSIS!$D$6)^2)^0.5</f>
        <v>6.0729726847338623E-4</v>
      </c>
      <c r="Z512">
        <f>Pro_Economic_Table[[#This Row],[S- Worst-Euclidean Distance]]/(Pro_Economic_Table[[#This Row],[S+ Best-Euclidean Distance]]+Pro_Economic_Table[[#This Row],[S- Worst-Euclidean Distance]])</f>
        <v>8.8942720356420438E-2</v>
      </c>
      <c r="AA512">
        <v>511</v>
      </c>
    </row>
    <row r="513" spans="1:27" x14ac:dyDescent="0.3">
      <c r="A513">
        <v>385</v>
      </c>
      <c r="B513" t="s">
        <v>142</v>
      </c>
      <c r="C513" t="s">
        <v>148</v>
      </c>
      <c r="D513" t="s">
        <v>280</v>
      </c>
      <c r="E513" t="s">
        <v>152</v>
      </c>
      <c r="F513" t="s">
        <v>280</v>
      </c>
      <c r="G513" t="s">
        <v>219</v>
      </c>
      <c r="H513">
        <v>456.0944741790716</v>
      </c>
      <c r="I513">
        <v>65</v>
      </c>
      <c r="J513">
        <v>1636496.7543344153</v>
      </c>
      <c r="K513">
        <v>38869.02249090909</v>
      </c>
      <c r="L513">
        <v>294569415.78019476</v>
      </c>
      <c r="M513">
        <v>5505568.9536363631</v>
      </c>
      <c r="N513">
        <v>2454745131.5016227</v>
      </c>
      <c r="O513">
        <v>121160000</v>
      </c>
      <c r="P513">
        <v>22.242290518181814</v>
      </c>
      <c r="Q513">
        <v>24465.626477299509</v>
      </c>
      <c r="R513">
        <v>294608284.80268568</v>
      </c>
      <c r="S513">
        <v>2581.4107004552588</v>
      </c>
      <c r="T513">
        <v>24487.86876781769</v>
      </c>
      <c r="U513">
        <f>Pro_Economic_Table[[#This Row],[Total Energy(MJ)]]*AHP!$P$3/TOPSIS!$B$4</f>
        <v>8.8060765357795365E-3</v>
      </c>
      <c r="V513">
        <f>Pro_Economic_Table[[#This Row],[Total Cost(LKR Million)]]*AHP!$P$4/TOPSIS!$C$4</f>
        <v>3.4072438276850116E-2</v>
      </c>
      <c r="W513">
        <f>Pro_Economic_Table[[#This Row],[Total Carbon (Metric T)]]*AHP!$P$5/TOPSIS!$D$4</f>
        <v>3.7807818086628125E-3</v>
      </c>
      <c r="X513">
        <f>((Pro_Economic_Table[[#This Row],[Weighted Energy]]-TOPSIS!$B$5)^2+(Pro_Economic_Table[[#This Row],[Weighted Cost]]-TOPSIS!$C$5)^2+(Pro_Economic_Table[[#This Row],[Weighted Co2]]-TOPSIS!$D$5)^2)^0.5</f>
        <v>6.2300018818358532E-3</v>
      </c>
      <c r="Y513">
        <f>((Pro_Economic_Table[[#This Row],[Weighted Energy]]-TOPSIS!$B$6)^2+(Pro_Economic_Table[[#This Row],[Weighted Cost]]-TOPSIS!$C$6)^2+(Pro_Economic_Table[[#This Row],[Weighted Co2]]-TOPSIS!$D$6)^2)^0.5</f>
        <v>5.9798309052536581E-4</v>
      </c>
      <c r="Z513">
        <f>Pro_Economic_Table[[#This Row],[S- Worst-Euclidean Distance]]/(Pro_Economic_Table[[#This Row],[S+ Best-Euclidean Distance]]+Pro_Economic_Table[[#This Row],[S- Worst-Euclidean Distance]])</f>
        <v>8.7578266933205376E-2</v>
      </c>
      <c r="AA513">
        <v>512</v>
      </c>
    </row>
    <row r="514" spans="1:27" x14ac:dyDescent="0.3">
      <c r="A514">
        <v>369</v>
      </c>
      <c r="B514" t="s">
        <v>142</v>
      </c>
      <c r="C514" t="s">
        <v>148</v>
      </c>
      <c r="D514" t="s">
        <v>151</v>
      </c>
      <c r="E514" t="s">
        <v>152</v>
      </c>
      <c r="F514" t="s">
        <v>280</v>
      </c>
      <c r="G514" t="s">
        <v>218</v>
      </c>
      <c r="H514">
        <v>455.63001184066167</v>
      </c>
      <c r="I514">
        <v>33</v>
      </c>
      <c r="J514">
        <v>1636047.1547908343</v>
      </c>
      <c r="K514">
        <v>38869.02249090909</v>
      </c>
      <c r="L514">
        <v>294488487.86235017</v>
      </c>
      <c r="M514">
        <v>5500963.878636363</v>
      </c>
      <c r="N514">
        <v>2454070732.1862512</v>
      </c>
      <c r="O514">
        <v>123624600</v>
      </c>
      <c r="P514">
        <v>22.251500668181812</v>
      </c>
      <c r="Q514">
        <v>24458.904964122969</v>
      </c>
      <c r="R514">
        <v>294527356.88484108</v>
      </c>
      <c r="S514">
        <v>2583.1962960648875</v>
      </c>
      <c r="T514">
        <v>24481.156464791151</v>
      </c>
      <c r="U514">
        <f>Pro_Economic_Table[[#This Row],[Total Energy(MJ)]]*AHP!$P$3/TOPSIS!$B$4</f>
        <v>8.80365753578808E-3</v>
      </c>
      <c r="V514">
        <f>Pro_Economic_Table[[#This Row],[Total Cost(LKR Million)]]*AHP!$P$4/TOPSIS!$C$4</f>
        <v>3.409600662890884E-2</v>
      </c>
      <c r="W514">
        <f>Pro_Economic_Table[[#This Row],[Total Carbon (Metric T)]]*AHP!$P$5/TOPSIS!$D$4</f>
        <v>3.7797454688564538E-3</v>
      </c>
      <c r="X514">
        <f>((Pro_Economic_Table[[#This Row],[Weighted Energy]]-TOPSIS!$B$5)^2+(Pro_Economic_Table[[#This Row],[Weighted Cost]]-TOPSIS!$C$5)^2+(Pro_Economic_Table[[#This Row],[Weighted Co2]]-TOPSIS!$D$5)^2)^0.5</f>
        <v>6.2519946053923069E-3</v>
      </c>
      <c r="Y514">
        <f>((Pro_Economic_Table[[#This Row],[Weighted Energy]]-TOPSIS!$B$6)^2+(Pro_Economic_Table[[#This Row],[Weighted Cost]]-TOPSIS!$C$6)^2+(Pro_Economic_Table[[#This Row],[Weighted Co2]]-TOPSIS!$D$6)^2)^0.5</f>
        <v>5.7552753307707862E-4</v>
      </c>
      <c r="Z514">
        <f>Pro_Economic_Table[[#This Row],[S- Worst-Euclidean Distance]]/(Pro_Economic_Table[[#This Row],[S+ Best-Euclidean Distance]]+Pro_Economic_Table[[#This Row],[S- Worst-Euclidean Distance]])</f>
        <v>8.4295227668950798E-2</v>
      </c>
      <c r="AA514">
        <v>513</v>
      </c>
    </row>
    <row r="515" spans="1:27" x14ac:dyDescent="0.3">
      <c r="A515">
        <v>387</v>
      </c>
      <c r="B515" t="s">
        <v>142</v>
      </c>
      <c r="C515" t="s">
        <v>148</v>
      </c>
      <c r="D515" t="s">
        <v>280</v>
      </c>
      <c r="E515" t="s">
        <v>152</v>
      </c>
      <c r="F515" t="s">
        <v>280</v>
      </c>
      <c r="G515" t="s">
        <v>218</v>
      </c>
      <c r="H515">
        <v>456.0944741790716</v>
      </c>
      <c r="I515">
        <v>33</v>
      </c>
      <c r="J515">
        <v>1636496.7543344153</v>
      </c>
      <c r="K515">
        <v>38869.02249090909</v>
      </c>
      <c r="L515">
        <v>294569415.78019476</v>
      </c>
      <c r="M515">
        <v>5505568.9536363631</v>
      </c>
      <c r="N515">
        <v>2454745131.5016227</v>
      </c>
      <c r="O515">
        <v>123624600</v>
      </c>
      <c r="P515">
        <v>22.242290518181814</v>
      </c>
      <c r="Q515">
        <v>24465.626477299509</v>
      </c>
      <c r="R515">
        <v>294608284.80268568</v>
      </c>
      <c r="S515">
        <v>2583.8753004552586</v>
      </c>
      <c r="T515">
        <v>24487.86876781769</v>
      </c>
      <c r="U515">
        <f>Pro_Economic_Table[[#This Row],[Total Energy(MJ)]]*AHP!$P$3/TOPSIS!$B$4</f>
        <v>8.8060765357795365E-3</v>
      </c>
      <c r="V515">
        <f>Pro_Economic_Table[[#This Row],[Total Cost(LKR Million)]]*AHP!$P$4/TOPSIS!$C$4</f>
        <v>3.4104968912661883E-2</v>
      </c>
      <c r="W515">
        <f>Pro_Economic_Table[[#This Row],[Total Carbon (Metric T)]]*AHP!$P$5/TOPSIS!$D$4</f>
        <v>3.7807818086628125E-3</v>
      </c>
      <c r="X515">
        <f>((Pro_Economic_Table[[#This Row],[Weighted Energy]]-TOPSIS!$B$5)^2+(Pro_Economic_Table[[#This Row],[Weighted Cost]]-TOPSIS!$C$5)^2+(Pro_Economic_Table[[#This Row],[Weighted Co2]]-TOPSIS!$D$5)^2)^0.5</f>
        <v>6.2613343498899021E-3</v>
      </c>
      <c r="Y515">
        <f>((Pro_Economic_Table[[#This Row],[Weighted Energy]]-TOPSIS!$B$6)^2+(Pro_Economic_Table[[#This Row],[Weighted Cost]]-TOPSIS!$C$6)^2+(Pro_Economic_Table[[#This Row],[Weighted Co2]]-TOPSIS!$D$6)^2)^0.5</f>
        <v>5.6620565448117148E-4</v>
      </c>
      <c r="Z515">
        <f>Pro_Economic_Table[[#This Row],[S- Worst-Euclidean Distance]]/(Pro_Economic_Table[[#This Row],[S+ Best-Euclidean Distance]]+Pro_Economic_Table[[#This Row],[S- Worst-Euclidean Distance]])</f>
        <v>8.2929672197992216E-2</v>
      </c>
      <c r="AA515">
        <v>514</v>
      </c>
    </row>
    <row r="516" spans="1:27" x14ac:dyDescent="0.3">
      <c r="A516">
        <v>484</v>
      </c>
      <c r="B516" t="s">
        <v>280</v>
      </c>
      <c r="C516" t="s">
        <v>148</v>
      </c>
      <c r="D516" t="s">
        <v>151</v>
      </c>
      <c r="E516" t="s">
        <v>280</v>
      </c>
      <c r="F516" t="s">
        <v>280</v>
      </c>
      <c r="G516" t="s">
        <v>219</v>
      </c>
      <c r="H516">
        <v>466.16556894364453</v>
      </c>
      <c r="I516">
        <v>67</v>
      </c>
      <c r="J516">
        <v>1637280.2319545215</v>
      </c>
      <c r="K516">
        <v>47970.876127272728</v>
      </c>
      <c r="L516">
        <v>294710441.75181389</v>
      </c>
      <c r="M516">
        <v>6694476.8240909083</v>
      </c>
      <c r="N516">
        <v>2455920347.9317822</v>
      </c>
      <c r="O516">
        <v>124888000</v>
      </c>
      <c r="P516">
        <v>28.438696849999996</v>
      </c>
      <c r="Q516">
        <v>24477.339467720096</v>
      </c>
      <c r="R516">
        <v>294758412.62794113</v>
      </c>
      <c r="S516">
        <v>2587.502824755873</v>
      </c>
      <c r="T516">
        <v>24505.778164570096</v>
      </c>
      <c r="U516">
        <f>Pro_Economic_Table[[#This Row],[Total Energy(MJ)]]*AHP!$P$3/TOPSIS!$B$4</f>
        <v>8.8105639761793721E-3</v>
      </c>
      <c r="V516">
        <f>Pro_Economic_Table[[#This Row],[Total Cost(LKR Million)]]*AHP!$P$4/TOPSIS!$C$4</f>
        <v>3.4152849165815194E-2</v>
      </c>
      <c r="W516">
        <f>Pro_Economic_Table[[#This Row],[Total Carbon (Metric T)]]*AHP!$P$5/TOPSIS!$D$4</f>
        <v>3.7835469133800756E-3</v>
      </c>
      <c r="X516">
        <f>((Pro_Economic_Table[[#This Row],[Weighted Energy]]-TOPSIS!$B$5)^2+(Pro_Economic_Table[[#This Row],[Weighted Cost]]-TOPSIS!$C$5)^2+(Pro_Economic_Table[[#This Row],[Weighted Co2]]-TOPSIS!$D$5)^2)^0.5</f>
        <v>6.3088635234453752E-3</v>
      </c>
      <c r="Y516">
        <f>((Pro_Economic_Table[[#This Row],[Weighted Energy]]-TOPSIS!$B$6)^2+(Pro_Economic_Table[[#This Row],[Weighted Cost]]-TOPSIS!$C$6)^2+(Pro_Economic_Table[[#This Row],[Weighted Co2]]-TOPSIS!$D$6)^2)^0.5</f>
        <v>5.1837853969164197E-4</v>
      </c>
      <c r="Z516">
        <f>Pro_Economic_Table[[#This Row],[S- Worst-Euclidean Distance]]/(Pro_Economic_Table[[#This Row],[S+ Best-Euclidean Distance]]+Pro_Economic_Table[[#This Row],[S- Worst-Euclidean Distance]])</f>
        <v>7.5927956691410267E-2</v>
      </c>
      <c r="AA516">
        <v>515</v>
      </c>
    </row>
    <row r="517" spans="1:27" x14ac:dyDescent="0.3">
      <c r="A517">
        <v>368</v>
      </c>
      <c r="B517" t="s">
        <v>142</v>
      </c>
      <c r="C517" t="s">
        <v>148</v>
      </c>
      <c r="D517" t="s">
        <v>151</v>
      </c>
      <c r="E517" t="s">
        <v>152</v>
      </c>
      <c r="F517" t="s">
        <v>280</v>
      </c>
      <c r="G517" t="s">
        <v>220</v>
      </c>
      <c r="H517">
        <v>455.63001184066167</v>
      </c>
      <c r="I517">
        <v>33</v>
      </c>
      <c r="J517">
        <v>1636047.1547908343</v>
      </c>
      <c r="K517">
        <v>38869.02249090909</v>
      </c>
      <c r="L517">
        <v>294488487.86235017</v>
      </c>
      <c r="M517">
        <v>5500963.878636363</v>
      </c>
      <c r="N517">
        <v>2454070732.1862512</v>
      </c>
      <c r="O517">
        <v>128700000</v>
      </c>
      <c r="P517">
        <v>22.251500668181812</v>
      </c>
      <c r="Q517">
        <v>24458.904964122969</v>
      </c>
      <c r="R517">
        <v>294527356.88484108</v>
      </c>
      <c r="S517">
        <v>2588.2716960648877</v>
      </c>
      <c r="T517">
        <v>24481.156464791151</v>
      </c>
      <c r="U517">
        <f>Pro_Economic_Table[[#This Row],[Total Energy(MJ)]]*AHP!$P$3/TOPSIS!$B$4</f>
        <v>8.80365753578808E-3</v>
      </c>
      <c r="V517">
        <f>Pro_Economic_Table[[#This Row],[Total Cost(LKR Million)]]*AHP!$P$4/TOPSIS!$C$4</f>
        <v>3.4162997616898401E-2</v>
      </c>
      <c r="W517">
        <f>Pro_Economic_Table[[#This Row],[Total Carbon (Metric T)]]*AHP!$P$5/TOPSIS!$D$4</f>
        <v>3.7797454688564538E-3</v>
      </c>
      <c r="X517">
        <f>((Pro_Economic_Table[[#This Row],[Weighted Energy]]-TOPSIS!$B$5)^2+(Pro_Economic_Table[[#This Row],[Weighted Cost]]-TOPSIS!$C$5)^2+(Pro_Economic_Table[[#This Row],[Weighted Co2]]-TOPSIS!$D$5)^2)^0.5</f>
        <v>6.316556697356833E-3</v>
      </c>
      <c r="Y517">
        <f>((Pro_Economic_Table[[#This Row],[Weighted Energy]]-TOPSIS!$B$6)^2+(Pro_Economic_Table[[#This Row],[Weighted Cost]]-TOPSIS!$C$6)^2+(Pro_Economic_Table[[#This Row],[Weighted Co2]]-TOPSIS!$D$6)^2)^0.5</f>
        <v>5.1040552857957216E-4</v>
      </c>
      <c r="Z517">
        <f>Pro_Economic_Table[[#This Row],[S- Worst-Euclidean Distance]]/(Pro_Economic_Table[[#This Row],[S+ Best-Euclidean Distance]]+Pro_Economic_Table[[#This Row],[S- Worst-Euclidean Distance]])</f>
        <v>7.4763197991704652E-2</v>
      </c>
      <c r="AA517">
        <v>516</v>
      </c>
    </row>
    <row r="518" spans="1:27" x14ac:dyDescent="0.3">
      <c r="A518">
        <v>502</v>
      </c>
      <c r="B518" t="s">
        <v>280</v>
      </c>
      <c r="C518" t="s">
        <v>148</v>
      </c>
      <c r="D518" t="s">
        <v>280</v>
      </c>
      <c r="E518" t="s">
        <v>280</v>
      </c>
      <c r="F518" t="s">
        <v>280</v>
      </c>
      <c r="G518" t="s">
        <v>219</v>
      </c>
      <c r="H518">
        <v>466.63003128205463</v>
      </c>
      <c r="I518">
        <v>67</v>
      </c>
      <c r="J518">
        <v>1637729.8314981021</v>
      </c>
      <c r="K518">
        <v>47970.876127272728</v>
      </c>
      <c r="L518">
        <v>294791369.66965836</v>
      </c>
      <c r="M518">
        <v>6699081.8990909085</v>
      </c>
      <c r="N518">
        <v>2456594747.2471528</v>
      </c>
      <c r="O518">
        <v>124888000</v>
      </c>
      <c r="P518">
        <v>28.429486699999998</v>
      </c>
      <c r="Q518">
        <v>24484.060980896622</v>
      </c>
      <c r="R518">
        <v>294839340.54578561</v>
      </c>
      <c r="S518">
        <v>2588.1818291462437</v>
      </c>
      <c r="T518">
        <v>24512.490467596621</v>
      </c>
      <c r="U518">
        <f>Pro_Economic_Table[[#This Row],[Total Energy(MJ)]]*AHP!$P$3/TOPSIS!$B$4</f>
        <v>8.8129829761708252E-3</v>
      </c>
      <c r="V518">
        <f>Pro_Economic_Table[[#This Row],[Total Cost(LKR Million)]]*AHP!$P$4/TOPSIS!$C$4</f>
        <v>3.416181144956823E-2</v>
      </c>
      <c r="W518">
        <f>Pro_Economic_Table[[#This Row],[Total Carbon (Metric T)]]*AHP!$P$5/TOPSIS!$D$4</f>
        <v>3.7845832531864321E-3</v>
      </c>
      <c r="X518">
        <f>((Pro_Economic_Table[[#This Row],[Weighted Energy]]-TOPSIS!$B$5)^2+(Pro_Economic_Table[[#This Row],[Weighted Cost]]-TOPSIS!$C$5)^2+(Pro_Economic_Table[[#This Row],[Weighted Co2]]-TOPSIS!$D$5)^2)^0.5</f>
        <v>6.3182031008144424E-3</v>
      </c>
      <c r="Y518">
        <f>((Pro_Economic_Table[[#This Row],[Weighted Energy]]-TOPSIS!$B$6)^2+(Pro_Economic_Table[[#This Row],[Weighted Cost]]-TOPSIS!$C$6)^2+(Pro_Economic_Table[[#This Row],[Weighted Co2]]-TOPSIS!$D$6)^2)^0.5</f>
        <v>5.0905145385762732E-4</v>
      </c>
      <c r="Z518">
        <f>Pro_Economic_Table[[#This Row],[S- Worst-Euclidean Distance]]/(Pro_Economic_Table[[#This Row],[S+ Best-Euclidean Distance]]+Pro_Economic_Table[[#This Row],[S- Worst-Euclidean Distance]])</f>
        <v>7.4561663078648505E-2</v>
      </c>
      <c r="AA518">
        <v>517</v>
      </c>
    </row>
    <row r="519" spans="1:27" x14ac:dyDescent="0.3">
      <c r="A519">
        <v>386</v>
      </c>
      <c r="B519" t="s">
        <v>142</v>
      </c>
      <c r="C519" t="s">
        <v>148</v>
      </c>
      <c r="D519" t="s">
        <v>280</v>
      </c>
      <c r="E519" t="s">
        <v>152</v>
      </c>
      <c r="F519" t="s">
        <v>280</v>
      </c>
      <c r="G519" t="s">
        <v>220</v>
      </c>
      <c r="H519">
        <v>456.0944741790716</v>
      </c>
      <c r="I519">
        <v>33</v>
      </c>
      <c r="J519">
        <v>1636496.7543344153</v>
      </c>
      <c r="K519">
        <v>38869.02249090909</v>
      </c>
      <c r="L519">
        <v>294569415.78019476</v>
      </c>
      <c r="M519">
        <v>5505568.9536363631</v>
      </c>
      <c r="N519">
        <v>2454745131.5016227</v>
      </c>
      <c r="O519">
        <v>128700000</v>
      </c>
      <c r="P519">
        <v>22.242290518181814</v>
      </c>
      <c r="Q519">
        <v>24465.626477299509</v>
      </c>
      <c r="R519">
        <v>294608284.80268568</v>
      </c>
      <c r="S519">
        <v>2588.9507004552588</v>
      </c>
      <c r="T519">
        <v>24487.86876781769</v>
      </c>
      <c r="U519">
        <f>Pro_Economic_Table[[#This Row],[Total Energy(MJ)]]*AHP!$P$3/TOPSIS!$B$4</f>
        <v>8.8060765357795365E-3</v>
      </c>
      <c r="V519">
        <f>Pro_Economic_Table[[#This Row],[Total Cost(LKR Million)]]*AHP!$P$4/TOPSIS!$C$4</f>
        <v>3.4171959900651451E-2</v>
      </c>
      <c r="W519">
        <f>Pro_Economic_Table[[#This Row],[Total Carbon (Metric T)]]*AHP!$P$5/TOPSIS!$D$4</f>
        <v>3.7807818086628125E-3</v>
      </c>
      <c r="X519">
        <f>((Pro_Economic_Table[[#This Row],[Weighted Energy]]-TOPSIS!$B$5)^2+(Pro_Economic_Table[[#This Row],[Weighted Cost]]-TOPSIS!$C$5)^2+(Pro_Economic_Table[[#This Row],[Weighted Co2]]-TOPSIS!$D$5)^2)^0.5</f>
        <v>6.3258960306557957E-3</v>
      </c>
      <c r="Y519">
        <f>((Pro_Economic_Table[[#This Row],[Weighted Energy]]-TOPSIS!$B$6)^2+(Pro_Economic_Table[[#This Row],[Weighted Cost]]-TOPSIS!$C$6)^2+(Pro_Economic_Table[[#This Row],[Weighted Co2]]-TOPSIS!$D$6)^2)^0.5</f>
        <v>5.0107034429086692E-4</v>
      </c>
      <c r="Z519">
        <f>Pro_Economic_Table[[#This Row],[S- Worst-Euclidean Distance]]/(Pro_Economic_Table[[#This Row],[S+ Best-Euclidean Distance]]+Pro_Economic_Table[[#This Row],[S- Worst-Euclidean Distance]])</f>
        <v>7.3395753951517248E-2</v>
      </c>
      <c r="AA519">
        <v>518</v>
      </c>
    </row>
    <row r="520" spans="1:27" x14ac:dyDescent="0.3">
      <c r="A520">
        <v>373</v>
      </c>
      <c r="B520" t="s">
        <v>142</v>
      </c>
      <c r="C520" t="s">
        <v>148</v>
      </c>
      <c r="D520" t="s">
        <v>151</v>
      </c>
      <c r="E520" t="s">
        <v>280</v>
      </c>
      <c r="F520" t="s">
        <v>155</v>
      </c>
      <c r="G520" t="s">
        <v>219</v>
      </c>
      <c r="H520">
        <v>469.74545088018931</v>
      </c>
      <c r="I520">
        <v>67</v>
      </c>
      <c r="J520">
        <v>1638379.0258682186</v>
      </c>
      <c r="K520">
        <v>48421.45317272727</v>
      </c>
      <c r="L520">
        <v>294908224.65627933</v>
      </c>
      <c r="M520">
        <v>6696382.3468181808</v>
      </c>
      <c r="N520">
        <v>2457568538.8023276</v>
      </c>
      <c r="O520">
        <v>124888000</v>
      </c>
      <c r="P520">
        <v>28.528812259090909</v>
      </c>
      <c r="Q520">
        <v>24493.766436729868</v>
      </c>
      <c r="R520">
        <v>294956646.10945207</v>
      </c>
      <c r="S520">
        <v>2589.1529211491456</v>
      </c>
      <c r="T520">
        <v>24522.295248988958</v>
      </c>
      <c r="U520">
        <f>Pro_Economic_Table[[#This Row],[Total Energy(MJ)]]*AHP!$P$3/TOPSIS!$B$4</f>
        <v>8.816489333001257E-3</v>
      </c>
      <c r="V520">
        <f>Pro_Economic_Table[[#This Row],[Total Cost(LKR Million)]]*AHP!$P$4/TOPSIS!$C$4</f>
        <v>3.4174629042802884E-2</v>
      </c>
      <c r="W520">
        <f>Pro_Economic_Table[[#This Row],[Total Carbon (Metric T)]]*AHP!$P$5/TOPSIS!$D$4</f>
        <v>3.7860970533246776E-3</v>
      </c>
      <c r="X520">
        <f>((Pro_Economic_Table[[#This Row],[Weighted Energy]]-TOPSIS!$B$5)^2+(Pro_Economic_Table[[#This Row],[Weighted Cost]]-TOPSIS!$C$5)^2+(Pro_Economic_Table[[#This Row],[Weighted Co2]]-TOPSIS!$D$5)^2)^0.5</f>
        <v>6.3315751096680696E-3</v>
      </c>
      <c r="Y520">
        <f>((Pro_Economic_Table[[#This Row],[Weighted Energy]]-TOPSIS!$B$6)^2+(Pro_Economic_Table[[#This Row],[Weighted Cost]]-TOPSIS!$C$6)^2+(Pro_Economic_Table[[#This Row],[Weighted Co2]]-TOPSIS!$D$6)^2)^0.5</f>
        <v>4.957003929193357E-4</v>
      </c>
      <c r="Z520">
        <f>Pro_Economic_Table[[#This Row],[S- Worst-Euclidean Distance]]/(Pro_Economic_Table[[#This Row],[S+ Best-Euclidean Distance]]+Pro_Economic_Table[[#This Row],[S- Worst-Euclidean Distance]])</f>
        <v>7.2605886891700042E-2</v>
      </c>
      <c r="AA520">
        <v>519</v>
      </c>
    </row>
    <row r="521" spans="1:27" x14ac:dyDescent="0.3">
      <c r="A521">
        <v>486</v>
      </c>
      <c r="B521" t="s">
        <v>280</v>
      </c>
      <c r="C521" t="s">
        <v>148</v>
      </c>
      <c r="D521" t="s">
        <v>151</v>
      </c>
      <c r="E521" t="s">
        <v>280</v>
      </c>
      <c r="F521" t="s">
        <v>280</v>
      </c>
      <c r="G521" t="s">
        <v>218</v>
      </c>
      <c r="H521">
        <v>466.16556894364453</v>
      </c>
      <c r="I521">
        <v>34</v>
      </c>
      <c r="J521">
        <v>1637280.2319545215</v>
      </c>
      <c r="K521">
        <v>47970.876127272728</v>
      </c>
      <c r="L521">
        <v>294710441.75181389</v>
      </c>
      <c r="M521">
        <v>6694476.8240909083</v>
      </c>
      <c r="N521">
        <v>2455920347.9317822</v>
      </c>
      <c r="O521">
        <v>127370800</v>
      </c>
      <c r="P521">
        <v>28.438696849999996</v>
      </c>
      <c r="Q521">
        <v>24477.339467720096</v>
      </c>
      <c r="R521">
        <v>294758412.62794113</v>
      </c>
      <c r="S521">
        <v>2589.9856247558732</v>
      </c>
      <c r="T521">
        <v>24505.778164570096</v>
      </c>
      <c r="U521">
        <f>Pro_Economic_Table[[#This Row],[Total Energy(MJ)]]*AHP!$P$3/TOPSIS!$B$4</f>
        <v>8.8105639761793721E-3</v>
      </c>
      <c r="V521">
        <f>Pro_Economic_Table[[#This Row],[Total Cost(LKR Million)]]*AHP!$P$4/TOPSIS!$C$4</f>
        <v>3.4185620026236145E-2</v>
      </c>
      <c r="W521">
        <f>Pro_Economic_Table[[#This Row],[Total Carbon (Metric T)]]*AHP!$P$5/TOPSIS!$D$4</f>
        <v>3.7835469133800756E-3</v>
      </c>
      <c r="X521">
        <f>((Pro_Economic_Table[[#This Row],[Weighted Energy]]-TOPSIS!$B$5)^2+(Pro_Economic_Table[[#This Row],[Weighted Cost]]-TOPSIS!$C$5)^2+(Pro_Economic_Table[[#This Row],[Weighted Co2]]-TOPSIS!$D$5)^2)^0.5</f>
        <v>6.3404504331289503E-3</v>
      </c>
      <c r="Y521">
        <f>((Pro_Economic_Table[[#This Row],[Weighted Energy]]-TOPSIS!$B$6)^2+(Pro_Economic_Table[[#This Row],[Weighted Cost]]-TOPSIS!$C$6)^2+(Pro_Economic_Table[[#This Row],[Weighted Co2]]-TOPSIS!$D$6)^2)^0.5</f>
        <v>4.8654529688668203E-4</v>
      </c>
      <c r="Z521">
        <f>Pro_Economic_Table[[#This Row],[S- Worst-Euclidean Distance]]/(Pro_Economic_Table[[#This Row],[S+ Best-Euclidean Distance]]+Pro_Economic_Table[[#This Row],[S- Worst-Euclidean Distance]])</f>
        <v>7.1267848425264499E-2</v>
      </c>
      <c r="AA521">
        <v>520</v>
      </c>
    </row>
    <row r="522" spans="1:27" x14ac:dyDescent="0.3">
      <c r="A522">
        <v>391</v>
      </c>
      <c r="B522" t="s">
        <v>142</v>
      </c>
      <c r="C522" t="s">
        <v>148</v>
      </c>
      <c r="D522" t="s">
        <v>280</v>
      </c>
      <c r="E522" t="s">
        <v>280</v>
      </c>
      <c r="F522" t="s">
        <v>155</v>
      </c>
      <c r="G522" t="s">
        <v>219</v>
      </c>
      <c r="H522">
        <v>470.2099132185993</v>
      </c>
      <c r="I522">
        <v>67</v>
      </c>
      <c r="J522">
        <v>1638828.6254117994</v>
      </c>
      <c r="K522">
        <v>48421.45317272727</v>
      </c>
      <c r="L522">
        <v>294989152.57412392</v>
      </c>
      <c r="M522">
        <v>6700987.4218181809</v>
      </c>
      <c r="N522">
        <v>2458242938.1176991</v>
      </c>
      <c r="O522">
        <v>124888000</v>
      </c>
      <c r="P522">
        <v>28.519602109090904</v>
      </c>
      <c r="Q522">
        <v>24500.487949906401</v>
      </c>
      <c r="R522">
        <v>295037574.02729666</v>
      </c>
      <c r="S522">
        <v>2589.8319255395172</v>
      </c>
      <c r="T522">
        <v>24529.007552015493</v>
      </c>
      <c r="U522">
        <f>Pro_Economic_Table[[#This Row],[Total Energy(MJ)]]*AHP!$P$3/TOPSIS!$B$4</f>
        <v>8.8189083329927136E-3</v>
      </c>
      <c r="V522">
        <f>Pro_Economic_Table[[#This Row],[Total Cost(LKR Million)]]*AHP!$P$4/TOPSIS!$C$4</f>
        <v>3.4183591326555941E-2</v>
      </c>
      <c r="W522">
        <f>Pro_Economic_Table[[#This Row],[Total Carbon (Metric T)]]*AHP!$P$5/TOPSIS!$D$4</f>
        <v>3.7871333931310354E-3</v>
      </c>
      <c r="X522">
        <f>((Pro_Economic_Table[[#This Row],[Weighted Energy]]-TOPSIS!$B$5)^2+(Pro_Economic_Table[[#This Row],[Weighted Cost]]-TOPSIS!$C$5)^2+(Pro_Economic_Table[[#This Row],[Weighted Co2]]-TOPSIS!$D$5)^2)^0.5</f>
        <v>6.3409146960375327E-3</v>
      </c>
      <c r="Y522">
        <f>((Pro_Economic_Table[[#This Row],[Weighted Energy]]-TOPSIS!$B$6)^2+(Pro_Economic_Table[[#This Row],[Weighted Cost]]-TOPSIS!$C$6)^2+(Pro_Economic_Table[[#This Row],[Weighted Co2]]-TOPSIS!$D$6)^2)^0.5</f>
        <v>4.863746489864615E-4</v>
      </c>
      <c r="Z522">
        <f>Pro_Economic_Table[[#This Row],[S- Worst-Euclidean Distance]]/(Pro_Economic_Table[[#This Row],[S+ Best-Euclidean Distance]]+Pro_Economic_Table[[#This Row],[S- Worst-Euclidean Distance]])</f>
        <v>7.123978850273148E-2</v>
      </c>
      <c r="AA522">
        <v>521</v>
      </c>
    </row>
    <row r="523" spans="1:27" x14ac:dyDescent="0.3">
      <c r="A523">
        <v>504</v>
      </c>
      <c r="B523" t="s">
        <v>280</v>
      </c>
      <c r="C523" t="s">
        <v>148</v>
      </c>
      <c r="D523" t="s">
        <v>280</v>
      </c>
      <c r="E523" t="s">
        <v>280</v>
      </c>
      <c r="F523" t="s">
        <v>280</v>
      </c>
      <c r="G523" t="s">
        <v>218</v>
      </c>
      <c r="H523">
        <v>466.63003128205463</v>
      </c>
      <c r="I523">
        <v>34</v>
      </c>
      <c r="J523">
        <v>1637729.8314981021</v>
      </c>
      <c r="K523">
        <v>47970.876127272728</v>
      </c>
      <c r="L523">
        <v>294791369.66965836</v>
      </c>
      <c r="M523">
        <v>6699081.8990909085</v>
      </c>
      <c r="N523">
        <v>2456594747.2471528</v>
      </c>
      <c r="O523">
        <v>127370800</v>
      </c>
      <c r="P523">
        <v>28.429486699999998</v>
      </c>
      <c r="Q523">
        <v>24484.060980896622</v>
      </c>
      <c r="R523">
        <v>294839340.54578561</v>
      </c>
      <c r="S523">
        <v>2590.6646291462434</v>
      </c>
      <c r="T523">
        <v>24512.490467596621</v>
      </c>
      <c r="U523">
        <f>Pro_Economic_Table[[#This Row],[Total Energy(MJ)]]*AHP!$P$3/TOPSIS!$B$4</f>
        <v>8.8129829761708252E-3</v>
      </c>
      <c r="V523">
        <f>Pro_Economic_Table[[#This Row],[Total Cost(LKR Million)]]*AHP!$P$4/TOPSIS!$C$4</f>
        <v>3.4194582309989181E-2</v>
      </c>
      <c r="W523">
        <f>Pro_Economic_Table[[#This Row],[Total Carbon (Metric T)]]*AHP!$P$5/TOPSIS!$D$4</f>
        <v>3.7845832531864321E-3</v>
      </c>
      <c r="X523">
        <f>((Pro_Economic_Table[[#This Row],[Weighted Energy]]-TOPSIS!$B$5)^2+(Pro_Economic_Table[[#This Row],[Weighted Cost]]-TOPSIS!$C$5)^2+(Pro_Economic_Table[[#This Row],[Weighted Co2]]-TOPSIS!$D$5)^2)^0.5</f>
        <v>6.3497898047216164E-3</v>
      </c>
      <c r="Y523">
        <f>((Pro_Economic_Table[[#This Row],[Weighted Energy]]-TOPSIS!$B$6)^2+(Pro_Economic_Table[[#This Row],[Weighted Cost]]-TOPSIS!$C$6)^2+(Pro_Economic_Table[[#This Row],[Weighted Co2]]-TOPSIS!$D$6)^2)^0.5</f>
        <v>4.772114852810249E-4</v>
      </c>
      <c r="Z523">
        <f>Pro_Economic_Table[[#This Row],[S- Worst-Euclidean Distance]]/(Pro_Economic_Table[[#This Row],[S+ Best-Euclidean Distance]]+Pro_Economic_Table[[#This Row],[S- Worst-Euclidean Distance]])</f>
        <v>6.9900599840203095E-2</v>
      </c>
      <c r="AA523">
        <v>522</v>
      </c>
    </row>
    <row r="524" spans="1:27" x14ac:dyDescent="0.3">
      <c r="A524">
        <v>375</v>
      </c>
      <c r="B524" t="s">
        <v>142</v>
      </c>
      <c r="C524" t="s">
        <v>148</v>
      </c>
      <c r="D524" t="s">
        <v>151</v>
      </c>
      <c r="E524" t="s">
        <v>280</v>
      </c>
      <c r="F524" t="s">
        <v>155</v>
      </c>
      <c r="G524" t="s">
        <v>218</v>
      </c>
      <c r="H524">
        <v>469.74545088018931</v>
      </c>
      <c r="I524">
        <v>34</v>
      </c>
      <c r="J524">
        <v>1638379.0258682186</v>
      </c>
      <c r="K524">
        <v>48421.45317272727</v>
      </c>
      <c r="L524">
        <v>294908224.65627933</v>
      </c>
      <c r="M524">
        <v>6696382.3468181808</v>
      </c>
      <c r="N524">
        <v>2457568538.8023276</v>
      </c>
      <c r="O524">
        <v>127370800</v>
      </c>
      <c r="P524">
        <v>28.528812259090909</v>
      </c>
      <c r="Q524">
        <v>24493.766436729868</v>
      </c>
      <c r="R524">
        <v>294956646.10945207</v>
      </c>
      <c r="S524">
        <v>2591.6357211491454</v>
      </c>
      <c r="T524">
        <v>24522.295248988958</v>
      </c>
      <c r="U524">
        <f>Pro_Economic_Table[[#This Row],[Total Energy(MJ)]]*AHP!$P$3/TOPSIS!$B$4</f>
        <v>8.816489333001257E-3</v>
      </c>
      <c r="V524">
        <f>Pro_Economic_Table[[#This Row],[Total Cost(LKR Million)]]*AHP!$P$4/TOPSIS!$C$4</f>
        <v>3.4207399903223835E-2</v>
      </c>
      <c r="W524">
        <f>Pro_Economic_Table[[#This Row],[Total Carbon (Metric T)]]*AHP!$P$5/TOPSIS!$D$4</f>
        <v>3.7860970533246776E-3</v>
      </c>
      <c r="X524">
        <f>((Pro_Economic_Table[[#This Row],[Weighted Energy]]-TOPSIS!$B$5)^2+(Pro_Economic_Table[[#This Row],[Weighted Cost]]-TOPSIS!$C$5)^2+(Pro_Economic_Table[[#This Row],[Weighted Co2]]-TOPSIS!$D$5)^2)^0.5</f>
        <v>6.3631614467567314E-3</v>
      </c>
      <c r="Y524">
        <f>((Pro_Economic_Table[[#This Row],[Weighted Energy]]-TOPSIS!$B$6)^2+(Pro_Economic_Table[[#This Row],[Weighted Cost]]-TOPSIS!$C$6)^2+(Pro_Economic_Table[[#This Row],[Weighted Co2]]-TOPSIS!$D$6)^2)^0.5</f>
        <v>4.6384952912296057E-4</v>
      </c>
      <c r="Z524">
        <f>Pro_Economic_Table[[#This Row],[S- Worst-Euclidean Distance]]/(Pro_Economic_Table[[#This Row],[S+ Best-Euclidean Distance]]+Pro_Economic_Table[[#This Row],[S- Worst-Euclidean Distance]])</f>
        <v>6.7943281585714957E-2</v>
      </c>
      <c r="AA524">
        <v>523</v>
      </c>
    </row>
    <row r="525" spans="1:27" x14ac:dyDescent="0.3">
      <c r="A525">
        <v>393</v>
      </c>
      <c r="B525" t="s">
        <v>142</v>
      </c>
      <c r="C525" t="s">
        <v>148</v>
      </c>
      <c r="D525" t="s">
        <v>280</v>
      </c>
      <c r="E525" t="s">
        <v>280</v>
      </c>
      <c r="F525" t="s">
        <v>155</v>
      </c>
      <c r="G525" t="s">
        <v>218</v>
      </c>
      <c r="H525">
        <v>470.2099132185993</v>
      </c>
      <c r="I525">
        <v>34</v>
      </c>
      <c r="J525">
        <v>1638828.6254117994</v>
      </c>
      <c r="K525">
        <v>48421.45317272727</v>
      </c>
      <c r="L525">
        <v>294989152.57412392</v>
      </c>
      <c r="M525">
        <v>6700987.4218181809</v>
      </c>
      <c r="N525">
        <v>2458242938.1176991</v>
      </c>
      <c r="O525">
        <v>127370800</v>
      </c>
      <c r="P525">
        <v>28.519602109090904</v>
      </c>
      <c r="Q525">
        <v>24500.487949906401</v>
      </c>
      <c r="R525">
        <v>295037574.02729666</v>
      </c>
      <c r="S525">
        <v>2592.3147255395174</v>
      </c>
      <c r="T525">
        <v>24529.007552015493</v>
      </c>
      <c r="U525">
        <f>Pro_Economic_Table[[#This Row],[Total Energy(MJ)]]*AHP!$P$3/TOPSIS!$B$4</f>
        <v>8.8189083329927136E-3</v>
      </c>
      <c r="V525">
        <f>Pro_Economic_Table[[#This Row],[Total Cost(LKR Million)]]*AHP!$P$4/TOPSIS!$C$4</f>
        <v>3.4216362186976892E-2</v>
      </c>
      <c r="W525">
        <f>Pro_Economic_Table[[#This Row],[Total Carbon (Metric T)]]*AHP!$P$5/TOPSIS!$D$4</f>
        <v>3.7871333931310354E-3</v>
      </c>
      <c r="X525">
        <f>((Pro_Economic_Table[[#This Row],[Weighted Energy]]-TOPSIS!$B$5)^2+(Pro_Economic_Table[[#This Row],[Weighted Cost]]-TOPSIS!$C$5)^2+(Pro_Economic_Table[[#This Row],[Weighted Co2]]-TOPSIS!$D$5)^2)^0.5</f>
        <v>6.3725008288777509E-3</v>
      </c>
      <c r="Y525">
        <f>((Pro_Economic_Table[[#This Row],[Weighted Energy]]-TOPSIS!$B$6)^2+(Pro_Economic_Table[[#This Row],[Weighted Cost]]-TOPSIS!$C$6)^2+(Pro_Economic_Table[[#This Row],[Weighted Co2]]-TOPSIS!$D$6)^2)^0.5</f>
        <v>4.5451645603185905E-4</v>
      </c>
      <c r="Z525">
        <f>Pro_Economic_Table[[#This Row],[S- Worst-Euclidean Distance]]/(Pro_Economic_Table[[#This Row],[S+ Best-Euclidean Distance]]+Pro_Economic_Table[[#This Row],[S- Worst-Euclidean Distance]])</f>
        <v>6.6576139632240128E-2</v>
      </c>
      <c r="AA525">
        <v>524</v>
      </c>
    </row>
    <row r="526" spans="1:27" x14ac:dyDescent="0.3">
      <c r="A526">
        <v>485</v>
      </c>
      <c r="B526" t="s">
        <v>280</v>
      </c>
      <c r="C526" t="s">
        <v>148</v>
      </c>
      <c r="D526" t="s">
        <v>151</v>
      </c>
      <c r="E526" t="s">
        <v>280</v>
      </c>
      <c r="F526" t="s">
        <v>280</v>
      </c>
      <c r="G526" t="s">
        <v>220</v>
      </c>
      <c r="H526">
        <v>466.16556894364453</v>
      </c>
      <c r="I526">
        <v>34</v>
      </c>
      <c r="J526">
        <v>1637280.2319545215</v>
      </c>
      <c r="K526">
        <v>47970.876127272728</v>
      </c>
      <c r="L526">
        <v>294710441.75181389</v>
      </c>
      <c r="M526">
        <v>6694476.8240909083</v>
      </c>
      <c r="N526">
        <v>2455920347.9317822</v>
      </c>
      <c r="O526">
        <v>132600000</v>
      </c>
      <c r="P526">
        <v>28.438696849999996</v>
      </c>
      <c r="Q526">
        <v>24477.339467720096</v>
      </c>
      <c r="R526">
        <v>294758412.62794113</v>
      </c>
      <c r="S526">
        <v>2595.214824755873</v>
      </c>
      <c r="T526">
        <v>24505.778164570096</v>
      </c>
      <c r="U526">
        <f>Pro_Economic_Table[[#This Row],[Total Energy(MJ)]]*AHP!$P$3/TOPSIS!$B$4</f>
        <v>8.8105639761793721E-3</v>
      </c>
      <c r="V526">
        <f>Pro_Economic_Table[[#This Row],[Total Cost(LKR Million)]]*AHP!$P$4/TOPSIS!$C$4</f>
        <v>3.4254641044164785E-2</v>
      </c>
      <c r="W526">
        <f>Pro_Economic_Table[[#This Row],[Total Carbon (Metric T)]]*AHP!$P$5/TOPSIS!$D$4</f>
        <v>3.7835469133800756E-3</v>
      </c>
      <c r="X526">
        <f>((Pro_Economic_Table[[#This Row],[Weighted Energy]]-TOPSIS!$B$5)^2+(Pro_Economic_Table[[#This Row],[Weighted Cost]]-TOPSIS!$C$5)^2+(Pro_Economic_Table[[#This Row],[Weighted Co2]]-TOPSIS!$D$5)^2)^0.5</f>
        <v>6.4070167507242369E-3</v>
      </c>
      <c r="Y526">
        <f>((Pro_Economic_Table[[#This Row],[Weighted Energy]]-TOPSIS!$B$6)^2+(Pro_Economic_Table[[#This Row],[Weighted Cost]]-TOPSIS!$C$6)^2+(Pro_Economic_Table[[#This Row],[Weighted Co2]]-TOPSIS!$D$6)^2)^0.5</f>
        <v>4.1997112384884475E-4</v>
      </c>
      <c r="Z526">
        <f>Pro_Economic_Table[[#This Row],[S- Worst-Euclidean Distance]]/(Pro_Economic_Table[[#This Row],[S+ Best-Euclidean Distance]]+Pro_Economic_Table[[#This Row],[S- Worst-Euclidean Distance]])</f>
        <v>6.1516313133206962E-2</v>
      </c>
      <c r="AA526">
        <v>525</v>
      </c>
    </row>
    <row r="527" spans="1:27" x14ac:dyDescent="0.3">
      <c r="A527">
        <v>503</v>
      </c>
      <c r="B527" t="s">
        <v>280</v>
      </c>
      <c r="C527" t="s">
        <v>148</v>
      </c>
      <c r="D527" t="s">
        <v>280</v>
      </c>
      <c r="E527" t="s">
        <v>280</v>
      </c>
      <c r="F527" t="s">
        <v>280</v>
      </c>
      <c r="G527" t="s">
        <v>220</v>
      </c>
      <c r="H527">
        <v>466.63003128205463</v>
      </c>
      <c r="I527">
        <v>34</v>
      </c>
      <c r="J527">
        <v>1637729.8314981021</v>
      </c>
      <c r="K527">
        <v>47970.876127272728</v>
      </c>
      <c r="L527">
        <v>294791369.66965836</v>
      </c>
      <c r="M527">
        <v>6699081.8990909085</v>
      </c>
      <c r="N527">
        <v>2456594747.2471528</v>
      </c>
      <c r="O527">
        <v>132600000</v>
      </c>
      <c r="P527">
        <v>28.429486699999998</v>
      </c>
      <c r="Q527">
        <v>24484.060980896622</v>
      </c>
      <c r="R527">
        <v>294839340.54578561</v>
      </c>
      <c r="S527">
        <v>2595.8938291462437</v>
      </c>
      <c r="T527">
        <v>24512.490467596621</v>
      </c>
      <c r="U527">
        <f>Pro_Economic_Table[[#This Row],[Total Energy(MJ)]]*AHP!$P$3/TOPSIS!$B$4</f>
        <v>8.8129829761708252E-3</v>
      </c>
      <c r="V527">
        <f>Pro_Economic_Table[[#This Row],[Total Cost(LKR Million)]]*AHP!$P$4/TOPSIS!$C$4</f>
        <v>3.4263603327917821E-2</v>
      </c>
      <c r="W527">
        <f>Pro_Economic_Table[[#This Row],[Total Carbon (Metric T)]]*AHP!$P$5/TOPSIS!$D$4</f>
        <v>3.7845832531864321E-3</v>
      </c>
      <c r="X527">
        <f>((Pro_Economic_Table[[#This Row],[Weighted Energy]]-TOPSIS!$B$5)^2+(Pro_Economic_Table[[#This Row],[Weighted Cost]]-TOPSIS!$C$5)^2+(Pro_Economic_Table[[#This Row],[Weighted Co2]]-TOPSIS!$D$5)^2)^0.5</f>
        <v>6.4163556389228958E-3</v>
      </c>
      <c r="Y527">
        <f>((Pro_Economic_Table[[#This Row],[Weighted Energy]]-TOPSIS!$B$6)^2+(Pro_Economic_Table[[#This Row],[Weighted Cost]]-TOPSIS!$C$6)^2+(Pro_Economic_Table[[#This Row],[Weighted Co2]]-TOPSIS!$D$6)^2)^0.5</f>
        <v>4.1063048172734773E-4</v>
      </c>
      <c r="Z527">
        <f>Pro_Economic_Table[[#This Row],[S- Worst-Euclidean Distance]]/(Pro_Economic_Table[[#This Row],[S+ Best-Euclidean Distance]]+Pro_Economic_Table[[#This Row],[S- Worst-Euclidean Distance]])</f>
        <v>6.0148134838779607E-2</v>
      </c>
      <c r="AA527">
        <v>526</v>
      </c>
    </row>
    <row r="528" spans="1:27" x14ac:dyDescent="0.3">
      <c r="A528">
        <v>374</v>
      </c>
      <c r="B528" t="s">
        <v>142</v>
      </c>
      <c r="C528" t="s">
        <v>148</v>
      </c>
      <c r="D528" t="s">
        <v>151</v>
      </c>
      <c r="E528" t="s">
        <v>280</v>
      </c>
      <c r="F528" t="s">
        <v>155</v>
      </c>
      <c r="G528" t="s">
        <v>220</v>
      </c>
      <c r="H528">
        <v>469.74545088018931</v>
      </c>
      <c r="I528">
        <v>34</v>
      </c>
      <c r="J528">
        <v>1638379.0258682186</v>
      </c>
      <c r="K528">
        <v>48421.45317272727</v>
      </c>
      <c r="L528">
        <v>294908224.65627933</v>
      </c>
      <c r="M528">
        <v>6696382.3468181808</v>
      </c>
      <c r="N528">
        <v>2457568538.8023276</v>
      </c>
      <c r="O528">
        <v>132600000</v>
      </c>
      <c r="P528">
        <v>28.528812259090909</v>
      </c>
      <c r="Q528">
        <v>24493.766436729868</v>
      </c>
      <c r="R528">
        <v>294956646.10945207</v>
      </c>
      <c r="S528">
        <v>2596.8649211491456</v>
      </c>
      <c r="T528">
        <v>24522.295248988958</v>
      </c>
      <c r="U528">
        <f>Pro_Economic_Table[[#This Row],[Total Energy(MJ)]]*AHP!$P$3/TOPSIS!$B$4</f>
        <v>8.816489333001257E-3</v>
      </c>
      <c r="V528">
        <f>Pro_Economic_Table[[#This Row],[Total Cost(LKR Million)]]*AHP!$P$4/TOPSIS!$C$4</f>
        <v>3.4276420921152476E-2</v>
      </c>
      <c r="W528">
        <f>Pro_Economic_Table[[#This Row],[Total Carbon (Metric T)]]*AHP!$P$5/TOPSIS!$D$4</f>
        <v>3.7860970533246776E-3</v>
      </c>
      <c r="X528">
        <f>((Pro_Economic_Table[[#This Row],[Weighted Energy]]-TOPSIS!$B$5)^2+(Pro_Economic_Table[[#This Row],[Weighted Cost]]-TOPSIS!$C$5)^2+(Pro_Economic_Table[[#This Row],[Weighted Co2]]-TOPSIS!$D$5)^2)^0.5</f>
        <v>6.4297264393710562E-3</v>
      </c>
      <c r="Y528">
        <f>((Pro_Economic_Table[[#This Row],[Weighted Energy]]-TOPSIS!$B$6)^2+(Pro_Economic_Table[[#This Row],[Weighted Cost]]-TOPSIS!$C$6)^2+(Pro_Economic_Table[[#This Row],[Weighted Co2]]-TOPSIS!$D$6)^2)^0.5</f>
        <v>3.972560171627439E-4</v>
      </c>
      <c r="Z528">
        <f>Pro_Economic_Table[[#This Row],[S- Worst-Euclidean Distance]]/(Pro_Economic_Table[[#This Row],[S+ Best-Euclidean Distance]]+Pro_Economic_Table[[#This Row],[S- Worst-Euclidean Distance]])</f>
        <v>5.818910766096197E-2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470.2099132185993</v>
      </c>
      <c r="I529">
        <v>34</v>
      </c>
      <c r="J529">
        <v>1638828.6254117994</v>
      </c>
      <c r="K529">
        <v>48421.45317272727</v>
      </c>
      <c r="L529">
        <v>294989152.57412392</v>
      </c>
      <c r="M529">
        <v>6700987.4218181809</v>
      </c>
      <c r="N529">
        <v>2458242938.1176991</v>
      </c>
      <c r="O529">
        <v>132600000</v>
      </c>
      <c r="P529">
        <v>28.519602109090904</v>
      </c>
      <c r="Q529">
        <v>24500.487949906401</v>
      </c>
      <c r="R529">
        <v>295037574.02729666</v>
      </c>
      <c r="S529">
        <v>2597.5439255395172</v>
      </c>
      <c r="T529">
        <v>24529.007552015493</v>
      </c>
      <c r="U529">
        <f>Pro_Economic_Table[[#This Row],[Total Energy(MJ)]]*AHP!$P$3/TOPSIS!$B$4</f>
        <v>8.8189083329927136E-3</v>
      </c>
      <c r="V529">
        <f>Pro_Economic_Table[[#This Row],[Total Cost(LKR Million)]]*AHP!$P$4/TOPSIS!$C$4</f>
        <v>3.4285383204905526E-2</v>
      </c>
      <c r="W529">
        <f>Pro_Economic_Table[[#This Row],[Total Carbon (Metric T)]]*AHP!$P$5/TOPSIS!$D$4</f>
        <v>3.7871333931310354E-3</v>
      </c>
      <c r="X529">
        <f>((Pro_Economic_Table[[#This Row],[Weighted Energy]]-TOPSIS!$B$5)^2+(Pro_Economic_Table[[#This Row],[Weighted Cost]]-TOPSIS!$C$5)^2+(Pro_Economic_Table[[#This Row],[Weighted Co2]]-TOPSIS!$D$5)^2)^0.5</f>
        <v>6.4390653416158692E-3</v>
      </c>
      <c r="Y529">
        <f>((Pro_Economic_Table[[#This Row],[Weighted Energy]]-TOPSIS!$B$6)^2+(Pro_Economic_Table[[#This Row],[Weighted Cost]]-TOPSIS!$C$6)^2+(Pro_Economic_Table[[#This Row],[Weighted Co2]]-TOPSIS!$D$6)^2)^0.5</f>
        <v>3.8791537505412525E-4</v>
      </c>
      <c r="Z529">
        <f>Pro_Economic_Table[[#This Row],[S- Worst-Euclidean Distance]]/(Pro_Economic_Table[[#This Row],[S+ Best-Euclidean Distance]]+Pro_Economic_Table[[#This Row],[S- Worst-Euclidean Distance]])</f>
        <v>5.6820927310797985E-2</v>
      </c>
      <c r="AA529">
        <v>528</v>
      </c>
    </row>
    <row r="530" spans="1:27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474.87412854481067</v>
      </c>
      <c r="I530">
        <v>68</v>
      </c>
      <c r="J530">
        <v>1649360.07026425</v>
      </c>
      <c r="K530">
        <v>47602.6734</v>
      </c>
      <c r="L530">
        <v>296884812.64756501</v>
      </c>
      <c r="M530">
        <v>6669089.6877272716</v>
      </c>
      <c r="N530">
        <v>2474040105.3963752</v>
      </c>
      <c r="O530">
        <v>126752000</v>
      </c>
      <c r="P530">
        <v>28.80173885</v>
      </c>
      <c r="Q530">
        <v>24657.933050450538</v>
      </c>
      <c r="R530">
        <v>296932415.32096499</v>
      </c>
      <c r="S530">
        <v>2607.4611950841027</v>
      </c>
      <c r="T530">
        <v>24686.734789300539</v>
      </c>
      <c r="U530">
        <f>Pro_Economic_Table[[#This Row],[Total Energy(MJ)]]*AHP!$P$3/TOPSIS!$B$4</f>
        <v>8.8755466500935864E-3</v>
      </c>
      <c r="V530">
        <f>Pro_Economic_Table[[#This Row],[Total Cost(LKR Million)]]*AHP!$P$4/TOPSIS!$C$4</f>
        <v>3.4416282776358137E-2</v>
      </c>
      <c r="W530">
        <f>Pro_Economic_Table[[#This Row],[Total Carbon (Metric T)]]*AHP!$P$5/TOPSIS!$D$4</f>
        <v>3.811485543786206E-3</v>
      </c>
      <c r="X530">
        <f>((Pro_Economic_Table[[#This Row],[Weighted Energy]]-TOPSIS!$B$5)^2+(Pro_Economic_Table[[#This Row],[Weighted Cost]]-TOPSIS!$C$5)^2+(Pro_Economic_Table[[#This Row],[Weighted Co2]]-TOPSIS!$D$5)^2)^0.5</f>
        <v>6.5816198748976252E-3</v>
      </c>
      <c r="Y530">
        <f>((Pro_Economic_Table[[#This Row],[Weighted Energy]]-TOPSIS!$B$6)^2+(Pro_Economic_Table[[#This Row],[Weighted Cost]]-TOPSIS!$C$6)^2+(Pro_Economic_Table[[#This Row],[Weighted Co2]]-TOPSIS!$D$6)^2)^0.5</f>
        <v>2.4587551852468743E-4</v>
      </c>
      <c r="Z530">
        <f>Pro_Economic_Table[[#This Row],[S- Worst-Euclidean Distance]]/(Pro_Economic_Table[[#This Row],[S+ Best-Euclidean Distance]]+Pro_Economic_Table[[#This Row],[S- Worst-Euclidean Distance]])</f>
        <v>3.6012549896638046E-2</v>
      </c>
      <c r="AA530">
        <v>529</v>
      </c>
    </row>
    <row r="531" spans="1:27" x14ac:dyDescent="0.3">
      <c r="A531">
        <v>372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218</v>
      </c>
      <c r="H531">
        <v>474.87412854481067</v>
      </c>
      <c r="I531">
        <v>34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127370800</v>
      </c>
      <c r="P531">
        <v>28.80173885</v>
      </c>
      <c r="Q531">
        <v>24657.933050450538</v>
      </c>
      <c r="R531">
        <v>296932415.32096499</v>
      </c>
      <c r="S531">
        <v>2608.0799950841028</v>
      </c>
      <c r="T531">
        <v>24686.734789300539</v>
      </c>
      <c r="U531">
        <f>Pro_Economic_Table[[#This Row],[Total Energy(MJ)]]*AHP!$P$3/TOPSIS!$B$4</f>
        <v>8.8755466500935864E-3</v>
      </c>
      <c r="V531">
        <f>Pro_Economic_Table[[#This Row],[Total Cost(LKR Million)]]*AHP!$P$4/TOPSIS!$C$4</f>
        <v>3.4424450413070115E-2</v>
      </c>
      <c r="W531">
        <f>Pro_Economic_Table[[#This Row],[Total Carbon (Metric T)]]*AHP!$P$5/TOPSIS!$D$4</f>
        <v>3.811485543786206E-3</v>
      </c>
      <c r="X531">
        <f>((Pro_Economic_Table[[#This Row],[Weighted Energy]]-TOPSIS!$B$5)^2+(Pro_Economic_Table[[#This Row],[Weighted Cost]]-TOPSIS!$C$5)^2+(Pro_Economic_Table[[#This Row],[Weighted Co2]]-TOPSIS!$D$5)^2)^0.5</f>
        <v>6.5894920068358042E-3</v>
      </c>
      <c r="Y531">
        <f>((Pro_Economic_Table[[#This Row],[Weighted Energy]]-TOPSIS!$B$6)^2+(Pro_Economic_Table[[#This Row],[Weighted Cost]]-TOPSIS!$C$6)^2+(Pro_Economic_Table[[#This Row],[Weighted Co2]]-TOPSIS!$D$6)^2)^0.5</f>
        <v>2.3787405316157226E-4</v>
      </c>
      <c r="Z531">
        <f>Pro_Economic_Table[[#This Row],[S- Worst-Euclidean Distance]]/(Pro_Economic_Table[[#This Row],[S+ Best-Euclidean Distance]]+Pro_Economic_Table[[#This Row],[S- Worst-Euclidean Distance]])</f>
        <v>3.484126251195379E-2</v>
      </c>
      <c r="AA531">
        <v>530</v>
      </c>
    </row>
    <row r="532" spans="1:27" x14ac:dyDescent="0.3">
      <c r="A532">
        <v>388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219</v>
      </c>
      <c r="H532">
        <v>475.33859088322066</v>
      </c>
      <c r="I532">
        <v>68</v>
      </c>
      <c r="J532">
        <v>1649809.6698078311</v>
      </c>
      <c r="K532">
        <v>47602.6734</v>
      </c>
      <c r="L532">
        <v>296965740.5654096</v>
      </c>
      <c r="M532">
        <v>6673694.7627272718</v>
      </c>
      <c r="N532">
        <v>2474714504.7117467</v>
      </c>
      <c r="O532">
        <v>126752000</v>
      </c>
      <c r="P532">
        <v>28.792528699999995</v>
      </c>
      <c r="Q532">
        <v>24664.654563627071</v>
      </c>
      <c r="R532">
        <v>297013343.23880959</v>
      </c>
      <c r="S532">
        <v>2608.1401994744738</v>
      </c>
      <c r="T532">
        <v>24693.447092327071</v>
      </c>
      <c r="U532">
        <f>Pro_Economic_Table[[#This Row],[Total Energy(MJ)]]*AHP!$P$3/TOPSIS!$B$4</f>
        <v>8.8779656500850429E-3</v>
      </c>
      <c r="V532">
        <f>Pro_Economic_Table[[#This Row],[Total Cost(LKR Million)]]*AHP!$P$4/TOPSIS!$C$4</f>
        <v>3.442524506011118E-2</v>
      </c>
      <c r="W532">
        <f>Pro_Economic_Table[[#This Row],[Total Carbon (Metric T)]]*AHP!$P$5/TOPSIS!$D$4</f>
        <v>3.8125218835925634E-3</v>
      </c>
      <c r="X532">
        <f>((Pro_Economic_Table[[#This Row],[Weighted Energy]]-TOPSIS!$B$5)^2+(Pro_Economic_Table[[#This Row],[Weighted Cost]]-TOPSIS!$C$5)^2+(Pro_Economic_Table[[#This Row],[Weighted Co2]]-TOPSIS!$D$5)^2)^0.5</f>
        <v>6.5909594044319267E-3</v>
      </c>
      <c r="Y532">
        <f>((Pro_Economic_Table[[#This Row],[Weighted Energy]]-TOPSIS!$B$6)^2+(Pro_Economic_Table[[#This Row],[Weighted Cost]]-TOPSIS!$C$6)^2+(Pro_Economic_Table[[#This Row],[Weighted Co2]]-TOPSIS!$D$6)^2)^0.5</f>
        <v>2.3657149112263435E-4</v>
      </c>
      <c r="Z532">
        <f>Pro_Economic_Table[[#This Row],[S- Worst-Euclidean Distance]]/(Pro_Economic_Table[[#This Row],[S+ Best-Euclidean Distance]]+Pro_Economic_Table[[#This Row],[S- Worst-Euclidean Distance]])</f>
        <v>3.4649640513039232E-2</v>
      </c>
      <c r="AA532">
        <v>531</v>
      </c>
    </row>
    <row r="533" spans="1:27" x14ac:dyDescent="0.3">
      <c r="A533">
        <v>390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218</v>
      </c>
      <c r="H533">
        <v>475.33859088322066</v>
      </c>
      <c r="I533">
        <v>34</v>
      </c>
      <c r="J533">
        <v>1649809.6698078311</v>
      </c>
      <c r="K533">
        <v>47602.6734</v>
      </c>
      <c r="L533">
        <v>296965740.5654096</v>
      </c>
      <c r="M533">
        <v>6673694.7627272718</v>
      </c>
      <c r="N533">
        <v>2474714504.7117467</v>
      </c>
      <c r="O533">
        <v>127370800</v>
      </c>
      <c r="P533">
        <v>28.792528699999995</v>
      </c>
      <c r="Q533">
        <v>24664.654563627071</v>
      </c>
      <c r="R533">
        <v>297013343.23880959</v>
      </c>
      <c r="S533">
        <v>2608.758999474474</v>
      </c>
      <c r="T533">
        <v>24693.447092327071</v>
      </c>
      <c r="U533">
        <f>Pro_Economic_Table[[#This Row],[Total Energy(MJ)]]*AHP!$P$3/TOPSIS!$B$4</f>
        <v>8.8779656500850429E-3</v>
      </c>
      <c r="V533">
        <f>Pro_Economic_Table[[#This Row],[Total Cost(LKR Million)]]*AHP!$P$4/TOPSIS!$C$4</f>
        <v>3.4433412696823158E-2</v>
      </c>
      <c r="W533">
        <f>Pro_Economic_Table[[#This Row],[Total Carbon (Metric T)]]*AHP!$P$5/TOPSIS!$D$4</f>
        <v>3.8125218835925634E-3</v>
      </c>
      <c r="X533">
        <f>((Pro_Economic_Table[[#This Row],[Weighted Energy]]-TOPSIS!$B$5)^2+(Pro_Economic_Table[[#This Row],[Weighted Cost]]-TOPSIS!$C$5)^2+(Pro_Economic_Table[[#This Row],[Weighted Co2]]-TOPSIS!$D$5)^2)^0.5</f>
        <v>6.5988314876749806E-3</v>
      </c>
      <c r="Y533">
        <f>((Pro_Economic_Table[[#This Row],[Weighted Energy]]-TOPSIS!$B$6)^2+(Pro_Economic_Table[[#This Row],[Weighted Cost]]-TOPSIS!$C$6)^2+(Pro_Economic_Table[[#This Row],[Weighted Co2]]-TOPSIS!$D$6)^2)^0.5</f>
        <v>2.2856457801970608E-4</v>
      </c>
      <c r="Z533">
        <f>Pro_Economic_Table[[#This Row],[S- Worst-Euclidean Distance]]/(Pro_Economic_Table[[#This Row],[S+ Best-Euclidean Distance]]+Pro_Economic_Table[[#This Row],[S- Worst-Euclidean Distance]])</f>
        <v>3.3477562429425227E-2</v>
      </c>
      <c r="AA533">
        <v>532</v>
      </c>
    </row>
    <row r="534" spans="1:27" x14ac:dyDescent="0.3">
      <c r="A534">
        <v>371</v>
      </c>
      <c r="B534" t="s">
        <v>142</v>
      </c>
      <c r="C534" t="s">
        <v>148</v>
      </c>
      <c r="D534" t="s">
        <v>151</v>
      </c>
      <c r="E534" t="s">
        <v>280</v>
      </c>
      <c r="F534" t="s">
        <v>154</v>
      </c>
      <c r="G534" t="s">
        <v>220</v>
      </c>
      <c r="H534">
        <v>474.87412854481067</v>
      </c>
      <c r="I534">
        <v>34</v>
      </c>
      <c r="J534">
        <v>1649360.07026425</v>
      </c>
      <c r="K534">
        <v>47602.6734</v>
      </c>
      <c r="L534">
        <v>296884812.64756501</v>
      </c>
      <c r="M534">
        <v>6669089.6877272716</v>
      </c>
      <c r="N534">
        <v>2474040105.3963752</v>
      </c>
      <c r="O534">
        <v>132600000</v>
      </c>
      <c r="P534">
        <v>28.80173885</v>
      </c>
      <c r="Q534">
        <v>24657.933050450538</v>
      </c>
      <c r="R534">
        <v>296932415.32096499</v>
      </c>
      <c r="S534">
        <v>2613.3091950841026</v>
      </c>
      <c r="T534">
        <v>24686.734789300539</v>
      </c>
      <c r="U534">
        <f>Pro_Economic_Table[[#This Row],[Total Energy(MJ)]]*AHP!$P$3/TOPSIS!$B$4</f>
        <v>8.8755466500935864E-3</v>
      </c>
      <c r="V534">
        <f>Pro_Economic_Table[[#This Row],[Total Cost(LKR Million)]]*AHP!$P$4/TOPSIS!$C$4</f>
        <v>3.4493471430998748E-2</v>
      </c>
      <c r="W534">
        <f>Pro_Economic_Table[[#This Row],[Total Carbon (Metric T)]]*AHP!$P$5/TOPSIS!$D$4</f>
        <v>3.811485543786206E-3</v>
      </c>
      <c r="X534">
        <f>((Pro_Economic_Table[[#This Row],[Weighted Energy]]-TOPSIS!$B$5)^2+(Pro_Economic_Table[[#This Row],[Weighted Cost]]-TOPSIS!$C$5)^2+(Pro_Economic_Table[[#This Row],[Weighted Co2]]-TOPSIS!$D$5)^2)^0.5</f>
        <v>6.6560442824602564E-3</v>
      </c>
      <c r="Y534">
        <f>((Pro_Economic_Table[[#This Row],[Weighted Energy]]-TOPSIS!$B$6)^2+(Pro_Economic_Table[[#This Row],[Weighted Cost]]-TOPSIS!$C$6)^2+(Pro_Economic_Table[[#This Row],[Weighted Co2]]-TOPSIS!$D$6)^2)^0.5</f>
        <v>1.7088626900652935E-4</v>
      </c>
      <c r="Z534">
        <f>Pro_Economic_Table[[#This Row],[S- Worst-Euclidean Distance]]/(Pro_Economic_Table[[#This Row],[S+ Best-Euclidean Distance]]+Pro_Economic_Table[[#This Row],[S- Worst-Euclidean Distance]])</f>
        <v>2.5031200730438651E-2</v>
      </c>
      <c r="AA534">
        <v>533</v>
      </c>
    </row>
    <row r="535" spans="1:27" x14ac:dyDescent="0.3">
      <c r="A535">
        <v>389</v>
      </c>
      <c r="B535" t="s">
        <v>142</v>
      </c>
      <c r="C535" t="s">
        <v>148</v>
      </c>
      <c r="D535" t="s">
        <v>280</v>
      </c>
      <c r="E535" t="s">
        <v>280</v>
      </c>
      <c r="F535" t="s">
        <v>154</v>
      </c>
      <c r="G535" t="s">
        <v>220</v>
      </c>
      <c r="H535">
        <v>475.33859088322066</v>
      </c>
      <c r="I535">
        <v>34</v>
      </c>
      <c r="J535">
        <v>1649809.6698078311</v>
      </c>
      <c r="K535">
        <v>47602.6734</v>
      </c>
      <c r="L535">
        <v>296965740.5654096</v>
      </c>
      <c r="M535">
        <v>6673694.7627272718</v>
      </c>
      <c r="N535">
        <v>2474714504.7117467</v>
      </c>
      <c r="O535">
        <v>132600000</v>
      </c>
      <c r="P535">
        <v>28.792528699999995</v>
      </c>
      <c r="Q535">
        <v>24664.654563627071</v>
      </c>
      <c r="R535">
        <v>297013343.23880959</v>
      </c>
      <c r="S535">
        <v>2613.9881994744737</v>
      </c>
      <c r="T535">
        <v>24693.447092327071</v>
      </c>
      <c r="U535">
        <f>Pro_Economic_Table[[#This Row],[Total Energy(MJ)]]*AHP!$P$3/TOPSIS!$B$4</f>
        <v>8.8779656500850429E-3</v>
      </c>
      <c r="V535">
        <f>Pro_Economic_Table[[#This Row],[Total Cost(LKR Million)]]*AHP!$P$4/TOPSIS!$C$4</f>
        <v>3.4502433714751791E-2</v>
      </c>
      <c r="W535">
        <f>Pro_Economic_Table[[#This Row],[Total Carbon (Metric T)]]*AHP!$P$5/TOPSIS!$D$4</f>
        <v>3.8125218835925634E-3</v>
      </c>
      <c r="X535">
        <f>((Pro_Economic_Table[[#This Row],[Weighted Energy]]-TOPSIS!$B$5)^2+(Pro_Economic_Table[[#This Row],[Weighted Cost]]-TOPSIS!$C$5)^2+(Pro_Economic_Table[[#This Row],[Weighted Co2]]-TOPSIS!$D$5)^2)^0.5</f>
        <v>6.6653833165501381E-3</v>
      </c>
      <c r="Y535">
        <f>((Pro_Economic_Table[[#This Row],[Weighted Energy]]-TOPSIS!$B$6)^2+(Pro_Economic_Table[[#This Row],[Weighted Cost]]-TOPSIS!$C$6)^2+(Pro_Economic_Table[[#This Row],[Weighted Co2]]-TOPSIS!$D$6)^2)^0.5</f>
        <v>1.6154562819211261E-4</v>
      </c>
      <c r="Z535">
        <f>Pro_Economic_Table[[#This Row],[S- Worst-Euclidean Distance]]/(Pro_Economic_Table[[#This Row],[S+ Best-Euclidean Distance]]+Pro_Economic_Table[[#This Row],[S- Worst-Euclidean Distance]])</f>
        <v>2.3663001255714949E-2</v>
      </c>
      <c r="AA535">
        <v>534</v>
      </c>
    </row>
    <row r="536" spans="1:27" x14ac:dyDescent="0.3">
      <c r="A536">
        <v>376</v>
      </c>
      <c r="B536" t="s">
        <v>142</v>
      </c>
      <c r="C536" t="s">
        <v>148</v>
      </c>
      <c r="D536" t="s">
        <v>151</v>
      </c>
      <c r="E536" t="s">
        <v>280</v>
      </c>
      <c r="F536" t="s">
        <v>280</v>
      </c>
      <c r="G536" t="s">
        <v>219</v>
      </c>
      <c r="H536">
        <v>477.47221774047972</v>
      </c>
      <c r="I536">
        <v>68</v>
      </c>
      <c r="J536">
        <v>1657190.4101018582</v>
      </c>
      <c r="K536">
        <v>49786.08612727272</v>
      </c>
      <c r="L536">
        <v>298294273.81833446</v>
      </c>
      <c r="M536">
        <v>6658172.6240909081</v>
      </c>
      <c r="N536">
        <v>2485785615.1527872</v>
      </c>
      <c r="O536">
        <v>126752000</v>
      </c>
      <c r="P536">
        <v>28.80173885</v>
      </c>
      <c r="Q536">
        <v>24774.996631022779</v>
      </c>
      <c r="R536">
        <v>298344059.90446174</v>
      </c>
      <c r="S536">
        <v>2619.1957877768778</v>
      </c>
      <c r="T536">
        <v>24803.79836987278</v>
      </c>
      <c r="U536">
        <f>Pro_Economic_Table[[#This Row],[Total Energy(MJ)]]*AHP!$P$3/TOPSIS!$B$4</f>
        <v>8.9177418322552715E-3</v>
      </c>
      <c r="V536">
        <f>Pro_Economic_Table[[#This Row],[Total Cost(LKR Million)]]*AHP!$P$4/TOPSIS!$C$4</f>
        <v>3.4571169476548091E-2</v>
      </c>
      <c r="W536">
        <f>Pro_Economic_Table[[#This Row],[Total Carbon (Metric T)]]*AHP!$P$5/TOPSIS!$D$4</f>
        <v>3.829559466840961E-3</v>
      </c>
      <c r="X536">
        <f>((Pro_Economic_Table[[#This Row],[Weighted Energy]]-TOPSIS!$B$5)^2+(Pro_Economic_Table[[#This Row],[Weighted Cost]]-TOPSIS!$C$5)^2+(Pro_Economic_Table[[#This Row],[Weighted Co2]]-TOPSIS!$D$5)^2)^0.5</f>
        <v>6.7431395596900517E-3</v>
      </c>
      <c r="Y536">
        <f>((Pro_Economic_Table[[#This Row],[Weighted Energy]]-TOPSIS!$B$6)^2+(Pro_Economic_Table[[#This Row],[Weighted Cost]]-TOPSIS!$C$6)^2+(Pro_Economic_Table[[#This Row],[Weighted Co2]]-TOPSIS!$D$6)^2)^0.5</f>
        <v>8.6191123366983501E-5</v>
      </c>
      <c r="Z536">
        <f>Pro_Economic_Table[[#This Row],[S- Worst-Euclidean Distance]]/(Pro_Economic_Table[[#This Row],[S+ Best-Euclidean Distance]]+Pro_Economic_Table[[#This Row],[S- Worst-Euclidean Distance]])</f>
        <v>1.2620727764847593E-2</v>
      </c>
      <c r="AA536">
        <v>535</v>
      </c>
    </row>
    <row r="537" spans="1:27" x14ac:dyDescent="0.3">
      <c r="A537">
        <v>378</v>
      </c>
      <c r="B537" t="s">
        <v>142</v>
      </c>
      <c r="C537" t="s">
        <v>148</v>
      </c>
      <c r="D537" t="s">
        <v>151</v>
      </c>
      <c r="E537" t="s">
        <v>280</v>
      </c>
      <c r="F537" t="s">
        <v>280</v>
      </c>
      <c r="G537" t="s">
        <v>218</v>
      </c>
      <c r="H537">
        <v>477.47221774047972</v>
      </c>
      <c r="I537">
        <v>34</v>
      </c>
      <c r="J537">
        <v>1657190.4101018582</v>
      </c>
      <c r="K537">
        <v>49786.08612727272</v>
      </c>
      <c r="L537">
        <v>298294273.81833446</v>
      </c>
      <c r="M537">
        <v>6658172.6240909081</v>
      </c>
      <c r="N537">
        <v>2485785615.1527872</v>
      </c>
      <c r="O537">
        <v>127370800</v>
      </c>
      <c r="P537">
        <v>28.80173885</v>
      </c>
      <c r="Q537">
        <v>24774.996631022779</v>
      </c>
      <c r="R537">
        <v>298344059.90446174</v>
      </c>
      <c r="S537">
        <v>2619.8145877768779</v>
      </c>
      <c r="T537">
        <v>24803.79836987278</v>
      </c>
      <c r="U537">
        <f>Pro_Economic_Table[[#This Row],[Total Energy(MJ)]]*AHP!$P$3/TOPSIS!$B$4</f>
        <v>8.9177418322552715E-3</v>
      </c>
      <c r="V537">
        <f>Pro_Economic_Table[[#This Row],[Total Cost(LKR Million)]]*AHP!$P$4/TOPSIS!$C$4</f>
        <v>3.4579337113260063E-2</v>
      </c>
      <c r="W537">
        <f>Pro_Economic_Table[[#This Row],[Total Carbon (Metric T)]]*AHP!$P$5/TOPSIS!$D$4</f>
        <v>3.829559466840961E-3</v>
      </c>
      <c r="X537">
        <f>((Pro_Economic_Table[[#This Row],[Weighted Energy]]-TOPSIS!$B$5)^2+(Pro_Economic_Table[[#This Row],[Weighted Cost]]-TOPSIS!$C$5)^2+(Pro_Economic_Table[[#This Row],[Weighted Co2]]-TOPSIS!$D$5)^2)^0.5</f>
        <v>6.7510107368126534E-3</v>
      </c>
      <c r="Y537">
        <f>((Pro_Economic_Table[[#This Row],[Weighted Energy]]-TOPSIS!$B$6)^2+(Pro_Economic_Table[[#This Row],[Weighted Cost]]-TOPSIS!$C$6)^2+(Pro_Economic_Table[[#This Row],[Weighted Co2]]-TOPSIS!$D$6)^2)^0.5</f>
        <v>7.8027693175766207E-5</v>
      </c>
      <c r="Z537">
        <f>Pro_Economic_Table[[#This Row],[S- Worst-Euclidean Distance]]/(Pro_Economic_Table[[#This Row],[S+ Best-Euclidean Distance]]+Pro_Economic_Table[[#This Row],[S- Worst-Euclidean Distance]])</f>
        <v>1.1425868220791155E-2</v>
      </c>
      <c r="AA537">
        <v>536</v>
      </c>
    </row>
    <row r="538" spans="1:27" x14ac:dyDescent="0.3">
      <c r="A538">
        <v>394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219</v>
      </c>
      <c r="H538">
        <v>477.93668007888971</v>
      </c>
      <c r="I538">
        <v>68</v>
      </c>
      <c r="J538">
        <v>1657640.0096454392</v>
      </c>
      <c r="K538">
        <v>49786.08612727272</v>
      </c>
      <c r="L538">
        <v>298375201.73617905</v>
      </c>
      <c r="M538">
        <v>6662777.6990909083</v>
      </c>
      <c r="N538">
        <v>2486460014.4681587</v>
      </c>
      <c r="O538">
        <v>126752000</v>
      </c>
      <c r="P538">
        <v>28.792528699999995</v>
      </c>
      <c r="Q538">
        <v>24781.718144199313</v>
      </c>
      <c r="R538">
        <v>298424987.82230633</v>
      </c>
      <c r="S538">
        <v>2619.8747921672498</v>
      </c>
      <c r="T538">
        <v>24810.510672899312</v>
      </c>
      <c r="U538">
        <f>Pro_Economic_Table[[#This Row],[Total Energy(MJ)]]*AHP!$P$3/TOPSIS!$B$4</f>
        <v>8.9201608322467298E-3</v>
      </c>
      <c r="V538">
        <f>Pro_Economic_Table[[#This Row],[Total Cost(LKR Million)]]*AHP!$P$4/TOPSIS!$C$4</f>
        <v>3.4580131760301148E-2</v>
      </c>
      <c r="W538">
        <f>Pro_Economic_Table[[#This Row],[Total Carbon (Metric T)]]*AHP!$P$5/TOPSIS!$D$4</f>
        <v>3.830595806647318E-3</v>
      </c>
      <c r="X538">
        <f>((Pro_Economic_Table[[#This Row],[Weighted Energy]]-TOPSIS!$B$5)^2+(Pro_Economic_Table[[#This Row],[Weighted Cost]]-TOPSIS!$C$5)^2+(Pro_Economic_Table[[#This Row],[Weighted Co2]]-TOPSIS!$D$5)^2)^0.5</f>
        <v>6.7524791516549772E-3</v>
      </c>
      <c r="Y538">
        <f>((Pro_Economic_Table[[#This Row],[Weighted Energy]]-TOPSIS!$B$6)^2+(Pro_Economic_Table[[#This Row],[Weighted Cost]]-TOPSIS!$C$6)^2+(Pro_Economic_Table[[#This Row],[Weighted Co2]]-TOPSIS!$D$6)^2)^0.5</f>
        <v>7.718865464061142E-5</v>
      </c>
      <c r="Z538">
        <f>Pro_Economic_Table[[#This Row],[S- Worst-Euclidean Distance]]/(Pro_Economic_Table[[#This Row],[S+ Best-Euclidean Distance]]+Pro_Economic_Table[[#This Row],[S- Worst-Euclidean Distance]])</f>
        <v>1.1301963262321326E-2</v>
      </c>
      <c r="AA538">
        <v>537</v>
      </c>
    </row>
    <row r="539" spans="1:27" x14ac:dyDescent="0.3">
      <c r="A539">
        <v>396</v>
      </c>
      <c r="B539" t="s">
        <v>142</v>
      </c>
      <c r="C539" t="s">
        <v>148</v>
      </c>
      <c r="D539" t="s">
        <v>280</v>
      </c>
      <c r="E539" t="s">
        <v>280</v>
      </c>
      <c r="F539" t="s">
        <v>280</v>
      </c>
      <c r="G539" t="s">
        <v>218</v>
      </c>
      <c r="H539">
        <v>477.93668007888971</v>
      </c>
      <c r="I539">
        <v>34</v>
      </c>
      <c r="J539">
        <v>1657640.0096454392</v>
      </c>
      <c r="K539">
        <v>49786.08612727272</v>
      </c>
      <c r="L539">
        <v>298375201.73617905</v>
      </c>
      <c r="M539">
        <v>6662777.6990909083</v>
      </c>
      <c r="N539">
        <v>2486460014.4681587</v>
      </c>
      <c r="O539">
        <v>127370800</v>
      </c>
      <c r="P539">
        <v>28.792528699999995</v>
      </c>
      <c r="Q539">
        <v>24781.718144199313</v>
      </c>
      <c r="R539">
        <v>298424987.82230633</v>
      </c>
      <c r="S539">
        <v>2620.4935921672495</v>
      </c>
      <c r="T539">
        <v>24810.510672899312</v>
      </c>
      <c r="U539">
        <f>Pro_Economic_Table[[#This Row],[Total Energy(MJ)]]*AHP!$P$3/TOPSIS!$B$4</f>
        <v>8.9201608322467298E-3</v>
      </c>
      <c r="V539">
        <f>Pro_Economic_Table[[#This Row],[Total Cost(LKR Million)]]*AHP!$P$4/TOPSIS!$C$4</f>
        <v>3.458829939701312E-2</v>
      </c>
      <c r="W539">
        <f>Pro_Economic_Table[[#This Row],[Total Carbon (Metric T)]]*AHP!$P$5/TOPSIS!$D$4</f>
        <v>3.830595806647318E-3</v>
      </c>
      <c r="X539">
        <f>((Pro_Economic_Table[[#This Row],[Weighted Energy]]-TOPSIS!$B$5)^2+(Pro_Economic_Table[[#This Row],[Weighted Cost]]-TOPSIS!$C$5)^2+(Pro_Economic_Table[[#This Row],[Weighted Co2]]-TOPSIS!$D$5)^2)^0.5</f>
        <v>6.7603502824922848E-3</v>
      </c>
      <c r="Y539">
        <f>((Pro_Economic_Table[[#This Row],[Weighted Energy]]-TOPSIS!$B$6)^2+(Pro_Economic_Table[[#This Row],[Weighted Cost]]-TOPSIS!$C$6)^2+(Pro_Economic_Table[[#This Row],[Weighted Co2]]-TOPSIS!$D$6)^2)^0.5</f>
        <v>6.9021017928640183E-5</v>
      </c>
      <c r="Z539">
        <f>Pro_Economic_Table[[#This Row],[S- Worst-Euclidean Distance]]/(Pro_Economic_Table[[#This Row],[S+ Best-Euclidean Distance]]+Pro_Economic_Table[[#This Row],[S- Worst-Euclidean Distance]])</f>
        <v>1.0106496614759562E-2</v>
      </c>
      <c r="AA539">
        <v>538</v>
      </c>
    </row>
    <row r="540" spans="1:27" x14ac:dyDescent="0.3">
      <c r="A540">
        <v>377</v>
      </c>
      <c r="B540" t="s">
        <v>142</v>
      </c>
      <c r="C540" t="s">
        <v>148</v>
      </c>
      <c r="D540" t="s">
        <v>151</v>
      </c>
      <c r="E540" t="s">
        <v>280</v>
      </c>
      <c r="F540" t="s">
        <v>280</v>
      </c>
      <c r="G540" t="s">
        <v>220</v>
      </c>
      <c r="H540">
        <v>477.47221774047972</v>
      </c>
      <c r="I540">
        <v>34</v>
      </c>
      <c r="J540">
        <v>1657190.4101018582</v>
      </c>
      <c r="K540">
        <v>49786.08612727272</v>
      </c>
      <c r="L540">
        <v>298294273.81833446</v>
      </c>
      <c r="M540">
        <v>6658172.6240909081</v>
      </c>
      <c r="N540">
        <v>2485785615.1527872</v>
      </c>
      <c r="O540">
        <v>132600000</v>
      </c>
      <c r="P540">
        <v>28.80173885</v>
      </c>
      <c r="Q540">
        <v>24774.996631022779</v>
      </c>
      <c r="R540">
        <v>298344059.90446174</v>
      </c>
      <c r="S540">
        <v>2625.0437877768777</v>
      </c>
      <c r="T540">
        <v>24803.79836987278</v>
      </c>
      <c r="U540">
        <f>Pro_Economic_Table[[#This Row],[Total Energy(MJ)]]*AHP!$P$3/TOPSIS!$B$4</f>
        <v>8.9177418322552715E-3</v>
      </c>
      <c r="V540">
        <f>Pro_Economic_Table[[#This Row],[Total Cost(LKR Million)]]*AHP!$P$4/TOPSIS!$C$4</f>
        <v>3.4648358131188703E-2</v>
      </c>
      <c r="W540">
        <f>Pro_Economic_Table[[#This Row],[Total Carbon (Metric T)]]*AHP!$P$5/TOPSIS!$D$4</f>
        <v>3.829559466840961E-3</v>
      </c>
      <c r="X540">
        <f>((Pro_Economic_Table[[#This Row],[Weighted Energy]]-TOPSIS!$B$5)^2+(Pro_Economic_Table[[#This Row],[Weighted Cost]]-TOPSIS!$C$5)^2+(Pro_Economic_Table[[#This Row],[Weighted Co2]]-TOPSIS!$D$5)^2)^0.5</f>
        <v>6.8175543581184715E-3</v>
      </c>
      <c r="Y540">
        <f>((Pro_Economic_Table[[#This Row],[Weighted Energy]]-TOPSIS!$B$6)^2+(Pro_Economic_Table[[#This Row],[Weighted Cost]]-TOPSIS!$C$6)^2+(Pro_Economic_Table[[#This Row],[Weighted Co2]]-TOPSIS!$D$6)^2)^0.5</f>
        <v>9.3406686710976305E-6</v>
      </c>
      <c r="Z540">
        <f>Pro_Economic_Table[[#This Row],[S- Worst-Euclidean Distance]]/(Pro_Economic_Table[[#This Row],[S+ Best-Euclidean Distance]]+Pro_Economic_Table[[#This Row],[S- Worst-Euclidean Distance]])</f>
        <v>1.3682162439064476E-3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477.93668007888971</v>
      </c>
      <c r="I541">
        <v>34</v>
      </c>
      <c r="J541">
        <v>1657640.0096454392</v>
      </c>
      <c r="K541">
        <v>49786.08612727272</v>
      </c>
      <c r="L541">
        <v>298375201.73617905</v>
      </c>
      <c r="M541">
        <v>6662777.6990909083</v>
      </c>
      <c r="N541">
        <v>2486460014.4681587</v>
      </c>
      <c r="O541">
        <v>132600000</v>
      </c>
      <c r="P541">
        <v>28.792528699999995</v>
      </c>
      <c r="Q541">
        <v>24781.718144199313</v>
      </c>
      <c r="R541">
        <v>298424987.82230633</v>
      </c>
      <c r="S541">
        <v>2625.7227921672497</v>
      </c>
      <c r="T541">
        <v>24810.510672899312</v>
      </c>
      <c r="U541">
        <f>Pro_Economic_Table[[#This Row],[Total Energy(MJ)]]*AHP!$P$3/TOPSIS!$B$4</f>
        <v>8.9201608322467298E-3</v>
      </c>
      <c r="V541">
        <f>Pro_Economic_Table[[#This Row],[Total Cost(LKR Million)]]*AHP!$P$4/TOPSIS!$C$4</f>
        <v>3.465732041494176E-2</v>
      </c>
      <c r="W541">
        <f>Pro_Economic_Table[[#This Row],[Total Carbon (Metric T)]]*AHP!$P$5/TOPSIS!$D$4</f>
        <v>3.830595806647318E-3</v>
      </c>
      <c r="X541">
        <f>((Pro_Economic_Table[[#This Row],[Weighted Energy]]-TOPSIS!$B$5)^2+(Pro_Economic_Table[[#This Row],[Weighted Cost]]-TOPSIS!$C$5)^2+(Pro_Economic_Table[[#This Row],[Weighted Co2]]-TOPSIS!$D$5)^2)^0.5</f>
        <v>6.8268934788254286E-3</v>
      </c>
      <c r="Y541">
        <f>((Pro_Economic_Table[[#This Row],[Weighted Energy]]-TOPSIS!$B$6)^2+(Pro_Economic_Table[[#This Row],[Weighted Cost]]-TOPSIS!$C$6)^2+(Pro_Economic_Table[[#This Row],[Weighted Co2]]-TOPSIS!$D$6)^2)^0.5</f>
        <v>0</v>
      </c>
      <c r="Z541">
        <f>Pro_Economic_Table[[#This Row],[S- Worst-Euclidean Distance]]/(Pro_Economic_Table[[#This Row],[S+ Best-Euclidean Distance]]+Pro_Economic_Table[[#This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3184A-3B10-4CDC-AC5B-B545B9F3C679}">
  <sheetPr codeName="Sheet17"/>
  <dimension ref="A1:AA541"/>
  <sheetViews>
    <sheetView topLeftCell="R1" workbookViewId="0">
      <selection activeCell="Z2" sqref="Z2:Z54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17.6640625" bestFit="1" customWidth="1"/>
    <col min="22" max="22" width="15.5546875" bestFit="1" customWidth="1"/>
    <col min="23" max="23" width="15" bestFit="1" customWidth="1"/>
    <col min="24" max="24" width="25.88671875" bestFit="1" customWidth="1"/>
    <col min="25" max="25" width="27" bestFit="1" customWidth="1"/>
    <col min="26" max="26" width="19.44140625" bestFit="1" customWidth="1"/>
    <col min="27" max="27" width="7.44140625" bestFit="1" customWidth="1"/>
  </cols>
  <sheetData>
    <row r="1" spans="1:27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320</v>
      </c>
      <c r="V1" t="s">
        <v>321</v>
      </c>
      <c r="W1" t="s">
        <v>322</v>
      </c>
      <c r="X1" t="s">
        <v>323</v>
      </c>
      <c r="Y1" t="s">
        <v>324</v>
      </c>
      <c r="Z1" t="s">
        <v>325</v>
      </c>
      <c r="AA1" t="s">
        <v>326</v>
      </c>
    </row>
    <row r="2" spans="1:27" x14ac:dyDescent="0.3">
      <c r="A2">
        <v>4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49618.130336363625</v>
      </c>
      <c r="L2">
        <v>242922513.12099546</v>
      </c>
      <c r="M2">
        <v>5602148.7613636348</v>
      </c>
      <c r="N2">
        <v>2024354276.0082955</v>
      </c>
      <c r="O2">
        <v>96928000</v>
      </c>
      <c r="P2">
        <v>23.564096877272721</v>
      </c>
      <c r="Q2">
        <v>20176.064284216009</v>
      </c>
      <c r="R2">
        <v>242972131.25133184</v>
      </c>
      <c r="S2">
        <v>2126.8844247696593</v>
      </c>
      <c r="T2">
        <v>20199.62838109328</v>
      </c>
      <c r="U2">
        <f>Sustainable_Friendly_Table[[#This Row],[Total Energy(MJ)]]*AHP!$P$13/TOPSIS!$B$12</f>
        <v>2.0801037921244939E-2</v>
      </c>
      <c r="V2">
        <f>Sustainable_Friendly_Table[[#This Row],[Total Cost(LKR Million)]]*AHP!$P$14/TOPSIS!$C$12</f>
        <v>6.2777344833656046E-3</v>
      </c>
      <c r="W2">
        <f>Sustainable_Friendly_Table[[#This Row],[Total Carbon (Metric T)]]*AHP!$P$15/TOPSIS!$D$12</f>
        <v>1.1449379030053412E-2</v>
      </c>
      <c r="X2">
        <f>((Sustainable_Friendly_Table[[#This Row],[Weighted Energy]]-TOPSIS!$B$13)^2+(Sustainable_Friendly_Table[[#This Row],[Weighted Cost]]-TOPSIS!$C$13)^2+(Sustainable_Friendly_Table[[#This Row],[Weighted Co2]]-TOPSIS!$D$13)^2)^0.5</f>
        <v>0</v>
      </c>
      <c r="Y2">
        <f>((Sustainable_Friendly_Table[[#This Row],[Weighted Energy]]-TOPSIS!$B$14)^2+(Sustainable_Friendly_Table[[#This Row],[Weighted Cost]]-TOPSIS!$C$14)^2+(Sustainable_Friendly_Table[[#This Row],[Weighted Co2]]-TOPSIS!$D$14)^2)^0.5</f>
        <v>5.615668771614804E-3</v>
      </c>
      <c r="Z2">
        <f>Sustainable_Friendly_Table[[#This Row],[S- Worst-Euclidean Distance]]/(Sustainable_Friendly_Table[[#This Row],[S+ Best-Euclidean Distance]]+Sustainable_Friendly_Table[[#This Row],[S- Worst-Euclidean Distance]])</f>
        <v>1</v>
      </c>
      <c r="AA2">
        <v>1</v>
      </c>
    </row>
    <row r="3" spans="1:27" x14ac:dyDescent="0.3">
      <c r="A3">
        <v>6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218</v>
      </c>
      <c r="H3">
        <v>365.1855776520278</v>
      </c>
      <c r="I3">
        <v>26</v>
      </c>
      <c r="J3">
        <v>1349569.5173388636</v>
      </c>
      <c r="K3">
        <v>49618.130336363625</v>
      </c>
      <c r="L3">
        <v>242922513.12099546</v>
      </c>
      <c r="M3">
        <v>5602148.7613636348</v>
      </c>
      <c r="N3">
        <v>2024354276.0082955</v>
      </c>
      <c r="O3">
        <v>97401200</v>
      </c>
      <c r="P3">
        <v>23.564096877272721</v>
      </c>
      <c r="Q3">
        <v>20176.064284216009</v>
      </c>
      <c r="R3">
        <v>242972131.25133184</v>
      </c>
      <c r="S3">
        <v>2127.3576247696592</v>
      </c>
      <c r="T3">
        <v>20199.62838109328</v>
      </c>
      <c r="U3">
        <f>Sustainable_Friendly_Table[[#This Row],[Total Energy(MJ)]]*AHP!$P$13/TOPSIS!$B$12</f>
        <v>2.0801037921244939E-2</v>
      </c>
      <c r="V3">
        <f>Sustainable_Friendly_Table[[#This Row],[Total Cost(LKR Million)]]*AHP!$P$14/TOPSIS!$C$12</f>
        <v>6.2791311854726549E-3</v>
      </c>
      <c r="W3">
        <f>Sustainable_Friendly_Table[[#This Row],[Total Carbon (Metric T)]]*AHP!$P$15/TOPSIS!$D$12</f>
        <v>1.1449379030053412E-2</v>
      </c>
      <c r="X3">
        <f>((Sustainable_Friendly_Table[[#This Row],[Weighted Energy]]-TOPSIS!$B$13)^2+(Sustainable_Friendly_Table[[#This Row],[Weighted Cost]]-TOPSIS!$C$13)^2+(Sustainable_Friendly_Table[[#This Row],[Weighted Co2]]-TOPSIS!$D$13)^2)^0.5</f>
        <v>1.3967021070503127E-6</v>
      </c>
      <c r="Y3">
        <f>((Sustainable_Friendly_Table[[#This Row],[Weighted Energy]]-TOPSIS!$B$14)^2+(Sustainable_Friendly_Table[[#This Row],[Weighted Cost]]-TOPSIS!$C$14)^2+(Sustainable_Friendly_Table[[#This Row],[Weighted Co2]]-TOPSIS!$D$14)^2)^0.5</f>
        <v>5.6153027309590632E-3</v>
      </c>
      <c r="Z3">
        <f>Sustainable_Friendly_Table[[#This Row],[S- Worst-Euclidean Distance]]/(Sustainable_Friendly_Table[[#This Row],[S+ Best-Euclidean Distance]]+Sustainable_Friendly_Table[[#This Row],[S- Worst-Euclidean Distance]])</f>
        <v>0.99975133045239561</v>
      </c>
      <c r="AA3">
        <v>2</v>
      </c>
    </row>
    <row r="4" spans="1:27" x14ac:dyDescent="0.3">
      <c r="A4">
        <v>22</v>
      </c>
      <c r="B4" t="s">
        <v>139</v>
      </c>
      <c r="C4" t="s">
        <v>147</v>
      </c>
      <c r="D4" t="s">
        <v>280</v>
      </c>
      <c r="E4" t="s">
        <v>152</v>
      </c>
      <c r="F4" t="s">
        <v>155</v>
      </c>
      <c r="G4" t="s">
        <v>219</v>
      </c>
      <c r="H4">
        <v>365.6500399904379</v>
      </c>
      <c r="I4">
        <v>52</v>
      </c>
      <c r="J4">
        <v>1350019.1168824448</v>
      </c>
      <c r="K4">
        <v>49618.130336363625</v>
      </c>
      <c r="L4">
        <v>243003441.03884009</v>
      </c>
      <c r="M4">
        <v>5606753.836363635</v>
      </c>
      <c r="N4">
        <v>2025028675.3236673</v>
      </c>
      <c r="O4">
        <v>96928000</v>
      </c>
      <c r="P4">
        <v>23.554886727272724</v>
      </c>
      <c r="Q4">
        <v>20182.785797392549</v>
      </c>
      <c r="R4">
        <v>243053059.16917646</v>
      </c>
      <c r="S4">
        <v>2127.5634291600309</v>
      </c>
      <c r="T4">
        <v>20206.340684119823</v>
      </c>
      <c r="U4">
        <f>Sustainable_Friendly_Table[[#This Row],[Total Energy(MJ)]]*AHP!$P$13/TOPSIS!$B$12</f>
        <v>2.0807966224829819E-2</v>
      </c>
      <c r="V4">
        <f>Sustainable_Friendly_Table[[#This Row],[Total Cost(LKR Million)]]*AHP!$P$14/TOPSIS!$C$12</f>
        <v>6.279738639880246E-3</v>
      </c>
      <c r="W4">
        <f>Sustainable_Friendly_Table[[#This Row],[Total Carbon (Metric T)]]*AHP!$P$15/TOPSIS!$D$12</f>
        <v>1.1453183639725707E-2</v>
      </c>
      <c r="X4">
        <f>((Sustainable_Friendly_Table[[#This Row],[Weighted Energy]]-TOPSIS!$B$13)^2+(Sustainable_Friendly_Table[[#This Row],[Weighted Cost]]-TOPSIS!$C$13)^2+(Sustainable_Friendly_Table[[#This Row],[Weighted Co2]]-TOPSIS!$D$13)^2)^0.5</f>
        <v>8.1543294425691586E-6</v>
      </c>
      <c r="Y4">
        <f>((Sustainable_Friendly_Table[[#This Row],[Weighted Energy]]-TOPSIS!$B$14)^2+(Sustainable_Friendly_Table[[#This Row],[Weighted Cost]]-TOPSIS!$C$14)^2+(Sustainable_Friendly_Table[[#This Row],[Weighted Co2]]-TOPSIS!$D$14)^2)^0.5</f>
        <v>5.607515622158275E-3</v>
      </c>
      <c r="Z4">
        <f>Sustainable_Friendly_Table[[#This Row],[S- Worst-Euclidean Distance]]/(Sustainable_Friendly_Table[[#This Row],[S+ Best-Euclidean Distance]]+Sustainable_Friendly_Table[[#This Row],[S- Worst-Euclidean Distance]])</f>
        <v>0.99854793292468247</v>
      </c>
      <c r="AA4">
        <v>3</v>
      </c>
    </row>
    <row r="5" spans="1:27" x14ac:dyDescent="0.3">
      <c r="A5">
        <v>24</v>
      </c>
      <c r="B5" t="s">
        <v>139</v>
      </c>
      <c r="C5" t="s">
        <v>147</v>
      </c>
      <c r="D5" t="s">
        <v>280</v>
      </c>
      <c r="E5" t="s">
        <v>152</v>
      </c>
      <c r="F5" t="s">
        <v>155</v>
      </c>
      <c r="G5" t="s">
        <v>218</v>
      </c>
      <c r="H5">
        <v>365.6500399904379</v>
      </c>
      <c r="I5">
        <v>26</v>
      </c>
      <c r="J5">
        <v>1350019.1168824448</v>
      </c>
      <c r="K5">
        <v>49618.130336363625</v>
      </c>
      <c r="L5">
        <v>243003441.03884009</v>
      </c>
      <c r="M5">
        <v>5606753.836363635</v>
      </c>
      <c r="N5">
        <v>2025028675.3236673</v>
      </c>
      <c r="O5">
        <v>97401200</v>
      </c>
      <c r="P5">
        <v>23.554886727272724</v>
      </c>
      <c r="Q5">
        <v>20182.785797392549</v>
      </c>
      <c r="R5">
        <v>243053059.16917646</v>
      </c>
      <c r="S5">
        <v>2128.0366291600308</v>
      </c>
      <c r="T5">
        <v>20206.340684119823</v>
      </c>
      <c r="U5">
        <f>Sustainable_Friendly_Table[[#This Row],[Total Energy(MJ)]]*AHP!$P$13/TOPSIS!$B$12</f>
        <v>2.0807966224829819E-2</v>
      </c>
      <c r="V5">
        <f>Sustainable_Friendly_Table[[#This Row],[Total Cost(LKR Million)]]*AHP!$P$14/TOPSIS!$C$12</f>
        <v>6.2811353419872972E-3</v>
      </c>
      <c r="W5">
        <f>Sustainable_Friendly_Table[[#This Row],[Total Carbon (Metric T)]]*AHP!$P$15/TOPSIS!$D$12</f>
        <v>1.1453183639725707E-2</v>
      </c>
      <c r="X5">
        <f>((Sustainable_Friendly_Table[[#This Row],[Weighted Energy]]-TOPSIS!$B$13)^2+(Sustainable_Friendly_Table[[#This Row],[Weighted Cost]]-TOPSIS!$C$13)^2+(Sustainable_Friendly_Table[[#This Row],[Weighted Co2]]-TOPSIS!$D$13)^2)^0.5</f>
        <v>8.6047826635837527E-6</v>
      </c>
      <c r="Y5">
        <f>((Sustainable_Friendly_Table[[#This Row],[Weighted Energy]]-TOPSIS!$B$14)^2+(Sustainable_Friendly_Table[[#This Row],[Weighted Cost]]-TOPSIS!$C$14)^2+(Sustainable_Friendly_Table[[#This Row],[Weighted Co2]]-TOPSIS!$D$14)^2)^0.5</f>
        <v>5.6071495484778123E-3</v>
      </c>
      <c r="Z5">
        <f>Sustainable_Friendly_Table[[#This Row],[S- Worst-Euclidean Distance]]/(Sustainable_Friendly_Table[[#This Row],[S+ Best-Euclidean Distance]]+Sustainable_Friendly_Table[[#This Row],[S- Worst-Euclidean Distance]])</f>
        <v>0.99846774232699831</v>
      </c>
      <c r="AA5">
        <v>4</v>
      </c>
    </row>
    <row r="6" spans="1:27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220</v>
      </c>
      <c r="H6">
        <v>365.1855776520278</v>
      </c>
      <c r="I6">
        <v>26</v>
      </c>
      <c r="J6">
        <v>1349569.5173388636</v>
      </c>
      <c r="K6">
        <v>49618.130336363625</v>
      </c>
      <c r="L6">
        <v>242922513.12099546</v>
      </c>
      <c r="M6">
        <v>5602148.7613636348</v>
      </c>
      <c r="N6">
        <v>2024354276.0082955</v>
      </c>
      <c r="O6">
        <v>101400000</v>
      </c>
      <c r="P6">
        <v>23.564096877272721</v>
      </c>
      <c r="Q6">
        <v>20176.064284216009</v>
      </c>
      <c r="R6">
        <v>242972131.25133184</v>
      </c>
      <c r="S6">
        <v>2131.3564247696595</v>
      </c>
      <c r="T6">
        <v>20199.62838109328</v>
      </c>
      <c r="U6">
        <f>Sustainable_Friendly_Table[[#This Row],[Total Energy(MJ)]]*AHP!$P$13/TOPSIS!$B$12</f>
        <v>2.0801037921244939E-2</v>
      </c>
      <c r="V6">
        <f>Sustainable_Friendly_Table[[#This Row],[Total Cost(LKR Million)]]*AHP!$P$14/TOPSIS!$C$12</f>
        <v>6.2909340856959718E-3</v>
      </c>
      <c r="W6">
        <f>Sustainable_Friendly_Table[[#This Row],[Total Carbon (Metric T)]]*AHP!$P$15/TOPSIS!$D$12</f>
        <v>1.1449379030053412E-2</v>
      </c>
      <c r="X6">
        <f>((Sustainable_Friendly_Table[[#This Row],[Weighted Energy]]-TOPSIS!$B$13)^2+(Sustainable_Friendly_Table[[#This Row],[Weighted Cost]]-TOPSIS!$C$13)^2+(Sustainable_Friendly_Table[[#This Row],[Weighted Co2]]-TOPSIS!$D$13)^2)^0.5</f>
        <v>1.3199602330367204E-5</v>
      </c>
      <c r="Y6">
        <f>((Sustainable_Friendly_Table[[#This Row],[Weighted Energy]]-TOPSIS!$B$14)^2+(Sustainable_Friendly_Table[[#This Row],[Weighted Cost]]-TOPSIS!$C$14)^2+(Sustainable_Friendly_Table[[#This Row],[Weighted Co2]]-TOPSIS!$D$14)^2)^0.5</f>
        <v>5.6122224128462043E-3</v>
      </c>
      <c r="Z6">
        <f>Sustainable_Friendly_Table[[#This Row],[S- Worst-Euclidean Distance]]/(Sustainable_Friendly_Table[[#This Row],[S+ Best-Euclidean Distance]]+Sustainable_Friendly_Table[[#This Row],[S- Worst-Euclidean Distance]])</f>
        <v>0.99765358007012517</v>
      </c>
      <c r="AA6">
        <v>5</v>
      </c>
    </row>
    <row r="7" spans="1:27" x14ac:dyDescent="0.3">
      <c r="A7">
        <v>23</v>
      </c>
      <c r="B7" t="s">
        <v>139</v>
      </c>
      <c r="C7" t="s">
        <v>147</v>
      </c>
      <c r="D7" t="s">
        <v>280</v>
      </c>
      <c r="E7" t="s">
        <v>152</v>
      </c>
      <c r="F7" t="s">
        <v>155</v>
      </c>
      <c r="G7" t="s">
        <v>220</v>
      </c>
      <c r="H7">
        <v>365.6500399904379</v>
      </c>
      <c r="I7">
        <v>26</v>
      </c>
      <c r="J7">
        <v>1350019.1168824448</v>
      </c>
      <c r="K7">
        <v>49618.130336363625</v>
      </c>
      <c r="L7">
        <v>243003441.03884009</v>
      </c>
      <c r="M7">
        <v>5606753.836363635</v>
      </c>
      <c r="N7">
        <v>2025028675.3236673</v>
      </c>
      <c r="O7">
        <v>101400000</v>
      </c>
      <c r="P7">
        <v>23.554886727272724</v>
      </c>
      <c r="Q7">
        <v>20182.785797392549</v>
      </c>
      <c r="R7">
        <v>243053059.16917646</v>
      </c>
      <c r="S7">
        <v>2132.0354291600306</v>
      </c>
      <c r="T7">
        <v>20206.340684119823</v>
      </c>
      <c r="U7">
        <f>Sustainable_Friendly_Table[[#This Row],[Total Energy(MJ)]]*AHP!$P$13/TOPSIS!$B$12</f>
        <v>2.0807966224829819E-2</v>
      </c>
      <c r="V7">
        <f>Sustainable_Friendly_Table[[#This Row],[Total Cost(LKR Million)]]*AHP!$P$14/TOPSIS!$C$12</f>
        <v>6.2929382422106123E-3</v>
      </c>
      <c r="W7">
        <f>Sustainable_Friendly_Table[[#This Row],[Total Carbon (Metric T)]]*AHP!$P$15/TOPSIS!$D$12</f>
        <v>1.1453183639725707E-2</v>
      </c>
      <c r="X7">
        <f>((Sustainable_Friendly_Table[[#This Row],[Weighted Energy]]-TOPSIS!$B$13)^2+(Sustainable_Friendly_Table[[#This Row],[Weighted Cost]]-TOPSIS!$C$13)^2+(Sustainable_Friendly_Table[[#This Row],[Weighted Co2]]-TOPSIS!$D$13)^2)^0.5</f>
        <v>1.7135656635796661E-5</v>
      </c>
      <c r="Y7">
        <f>((Sustainable_Friendly_Table[[#This Row],[Weighted Energy]]-TOPSIS!$B$14)^2+(Sustainable_Friendly_Table[[#This Row],[Weighted Cost]]-TOPSIS!$C$14)^2+(Sustainable_Friendly_Table[[#This Row],[Weighted Co2]]-TOPSIS!$D$14)^2)^0.5</f>
        <v>5.6040689699227162E-3</v>
      </c>
      <c r="Z7">
        <f>Sustainable_Friendly_Table[[#This Row],[S- Worst-Euclidean Distance]]/(Sustainable_Friendly_Table[[#This Row],[S+ Best-Euclidean Distance]]+Sustainable_Friendly_Table[[#This Row],[S- Worst-Euclidean Distance]])</f>
        <v>0.99695160418910289</v>
      </c>
      <c r="AA7">
        <v>6</v>
      </c>
    </row>
    <row r="8" spans="1:27" x14ac:dyDescent="0.3">
      <c r="A8">
        <v>1</v>
      </c>
      <c r="B8" t="s">
        <v>139</v>
      </c>
      <c r="C8" t="s">
        <v>147</v>
      </c>
      <c r="D8" t="s">
        <v>151</v>
      </c>
      <c r="E8" t="s">
        <v>152</v>
      </c>
      <c r="F8" t="s">
        <v>154</v>
      </c>
      <c r="G8" t="s">
        <v>219</v>
      </c>
      <c r="H8">
        <v>370.31425531664922</v>
      </c>
      <c r="I8">
        <v>53</v>
      </c>
      <c r="J8">
        <v>1360550.5617348952</v>
      </c>
      <c r="K8">
        <v>48799.350563636355</v>
      </c>
      <c r="L8">
        <v>244899101.11228111</v>
      </c>
      <c r="M8">
        <v>5574856.1022727257</v>
      </c>
      <c r="N8">
        <v>2040825842.6023426</v>
      </c>
      <c r="O8">
        <v>98792000</v>
      </c>
      <c r="P8">
        <v>23.837023468181812</v>
      </c>
      <c r="Q8">
        <v>20340.230897936679</v>
      </c>
      <c r="R8">
        <v>244947900.46284476</v>
      </c>
      <c r="S8">
        <v>2145.1926987046154</v>
      </c>
      <c r="T8">
        <v>20364.067921404861</v>
      </c>
      <c r="U8">
        <f>Sustainable_Friendly_Table[[#This Row],[Total Energy(MJ)]]*AHP!$P$13/TOPSIS!$B$12</f>
        <v>2.097018509907414E-2</v>
      </c>
      <c r="V8">
        <f>Sustainable_Friendly_Table[[#This Row],[Total Cost(LKR Million)]]*AHP!$P$14/TOPSIS!$C$12</f>
        <v>6.3317733776627524E-3</v>
      </c>
      <c r="W8">
        <f>Sustainable_Friendly_Table[[#This Row],[Total Carbon (Metric T)]]*AHP!$P$15/TOPSIS!$D$12</f>
        <v>1.1542585231129728E-2</v>
      </c>
      <c r="X8">
        <f>((Sustainable_Friendly_Table[[#This Row],[Weighted Energy]]-TOPSIS!$B$13)^2+(Sustainable_Friendly_Table[[#This Row],[Weighted Cost]]-TOPSIS!$C$13)^2+(Sustainable_Friendly_Table[[#This Row],[Weighted Co2]]-TOPSIS!$D$13)^2)^0.5</f>
        <v>2.005451714290826E-4</v>
      </c>
      <c r="Y8">
        <f>((Sustainable_Friendly_Table[[#This Row],[Weighted Energy]]-TOPSIS!$B$14)^2+(Sustainable_Friendly_Table[[#This Row],[Weighted Cost]]-TOPSIS!$C$14)^2+(Sustainable_Friendly_Table[[#This Row],[Weighted Co2]]-TOPSIS!$D$14)^2)^0.5</f>
        <v>5.415129528090386E-3</v>
      </c>
      <c r="Z8">
        <f>Sustainable_Friendly_Table[[#This Row],[S- Worst-Euclidean Distance]]/(Sustainable_Friendly_Table[[#This Row],[S+ Best-Euclidean Distance]]+Sustainable_Friendly_Table[[#This Row],[S- Worst-Euclidean Distance]])</f>
        <v>0.96428832114398588</v>
      </c>
      <c r="AA8">
        <v>7</v>
      </c>
    </row>
    <row r="9" spans="1:27" x14ac:dyDescent="0.3">
      <c r="A9">
        <v>3</v>
      </c>
      <c r="B9" t="s">
        <v>139</v>
      </c>
      <c r="C9" t="s">
        <v>147</v>
      </c>
      <c r="D9" t="s">
        <v>151</v>
      </c>
      <c r="E9" t="s">
        <v>152</v>
      </c>
      <c r="F9" t="s">
        <v>154</v>
      </c>
      <c r="G9" t="s">
        <v>218</v>
      </c>
      <c r="H9">
        <v>370.31425531664922</v>
      </c>
      <c r="I9">
        <v>27</v>
      </c>
      <c r="J9">
        <v>1360550.5617348952</v>
      </c>
      <c r="K9">
        <v>48799.350563636355</v>
      </c>
      <c r="L9">
        <v>244899101.11228111</v>
      </c>
      <c r="M9">
        <v>5574856.1022727257</v>
      </c>
      <c r="N9">
        <v>2040825842.6023426</v>
      </c>
      <c r="O9">
        <v>101147400</v>
      </c>
      <c r="P9">
        <v>23.837023468181812</v>
      </c>
      <c r="Q9">
        <v>20340.230897936679</v>
      </c>
      <c r="R9">
        <v>244947900.46284476</v>
      </c>
      <c r="S9">
        <v>2147.5480987046158</v>
      </c>
      <c r="T9">
        <v>20364.067921404861</v>
      </c>
      <c r="U9">
        <f>Sustainable_Friendly_Table[[#This Row],[Total Energy(MJ)]]*AHP!$P$13/TOPSIS!$B$12</f>
        <v>2.097018509907414E-2</v>
      </c>
      <c r="V9">
        <f>Sustainable_Friendly_Table[[#This Row],[Total Cost(LKR Million)]]*AHP!$P$14/TOPSIS!$C$12</f>
        <v>6.3387256011262919E-3</v>
      </c>
      <c r="W9">
        <f>Sustainable_Friendly_Table[[#This Row],[Total Carbon (Metric T)]]*AHP!$P$15/TOPSIS!$D$12</f>
        <v>1.1542585231129728E-2</v>
      </c>
      <c r="X9">
        <f>((Sustainable_Friendly_Table[[#This Row],[Weighted Energy]]-TOPSIS!$B$13)^2+(Sustainable_Friendly_Table[[#This Row],[Weighted Cost]]-TOPSIS!$C$13)^2+(Sustainable_Friendly_Table[[#This Row],[Weighted Co2]]-TOPSIS!$D$13)^2)^0.5</f>
        <v>2.0252920809690596E-4</v>
      </c>
      <c r="Y9">
        <f>((Sustainable_Friendly_Table[[#This Row],[Weighted Energy]]-TOPSIS!$B$14)^2+(Sustainable_Friendly_Table[[#This Row],[Weighted Cost]]-TOPSIS!$C$14)^2+(Sustainable_Friendly_Table[[#This Row],[Weighted Co2]]-TOPSIS!$D$14)^2)^0.5</f>
        <v>5.4133127508299121E-3</v>
      </c>
      <c r="Z9">
        <f>Sustainable_Friendly_Table[[#This Row],[S- Worst-Euclidean Distance]]/(Sustainable_Friendly_Table[[#This Row],[S+ Best-Euclidean Distance]]+Sustainable_Friendly_Table[[#This Row],[S- Worst-Euclidean Distance]])</f>
        <v>0.96393609193809848</v>
      </c>
      <c r="AA9">
        <v>8</v>
      </c>
    </row>
    <row r="10" spans="1:27" x14ac:dyDescent="0.3">
      <c r="A10">
        <v>2</v>
      </c>
      <c r="B10" t="s">
        <v>139</v>
      </c>
      <c r="C10" t="s">
        <v>147</v>
      </c>
      <c r="D10" t="s">
        <v>151</v>
      </c>
      <c r="E10" t="s">
        <v>152</v>
      </c>
      <c r="F10" t="s">
        <v>154</v>
      </c>
      <c r="G10" t="s">
        <v>220</v>
      </c>
      <c r="H10">
        <v>370.31425531664922</v>
      </c>
      <c r="I10">
        <v>27</v>
      </c>
      <c r="J10">
        <v>1360550.5617348952</v>
      </c>
      <c r="K10">
        <v>48799.350563636355</v>
      </c>
      <c r="L10">
        <v>244899101.11228111</v>
      </c>
      <c r="M10">
        <v>5574856.1022727257</v>
      </c>
      <c r="N10">
        <v>2040825842.6023426</v>
      </c>
      <c r="O10">
        <v>105300000</v>
      </c>
      <c r="P10">
        <v>23.837023468181812</v>
      </c>
      <c r="Q10">
        <v>20340.230897936679</v>
      </c>
      <c r="R10">
        <v>244947900.46284476</v>
      </c>
      <c r="S10">
        <v>2151.7006987046157</v>
      </c>
      <c r="T10">
        <v>20364.067921404861</v>
      </c>
      <c r="U10">
        <f>Sustainable_Friendly_Table[[#This Row],[Total Energy(MJ)]]*AHP!$P$13/TOPSIS!$B$12</f>
        <v>2.097018509907414E-2</v>
      </c>
      <c r="V10">
        <f>Sustainable_Friendly_Table[[#This Row],[Total Cost(LKR Million)]]*AHP!$P$14/TOPSIS!$C$12</f>
        <v>6.3509824590505057E-3</v>
      </c>
      <c r="W10">
        <f>Sustainable_Friendly_Table[[#This Row],[Total Carbon (Metric T)]]*AHP!$P$15/TOPSIS!$D$12</f>
        <v>1.1542585231129728E-2</v>
      </c>
      <c r="X10">
        <f>((Sustainable_Friendly_Table[[#This Row],[Weighted Energy]]-TOPSIS!$B$13)^2+(Sustainable_Friendly_Table[[#This Row],[Weighted Cost]]-TOPSIS!$C$13)^2+(Sustainable_Friendly_Table[[#This Row],[Weighted Co2]]-TOPSIS!$D$13)^2)^0.5</f>
        <v>2.0655127602752226E-4</v>
      </c>
      <c r="Y10">
        <f>((Sustainable_Friendly_Table[[#This Row],[Weighted Energy]]-TOPSIS!$B$14)^2+(Sustainable_Friendly_Table[[#This Row],[Weighted Cost]]-TOPSIS!$C$14)^2+(Sustainable_Friendly_Table[[#This Row],[Weighted Co2]]-TOPSIS!$D$14)^2)^0.5</f>
        <v>5.4101300230798097E-3</v>
      </c>
      <c r="Z10">
        <f>Sustainable_Friendly_Table[[#This Row],[S- Worst-Euclidean Distance]]/(Sustainable_Friendly_Table[[#This Row],[S+ Best-Euclidean Distance]]+Sustainable_Friendly_Table[[#This Row],[S- Worst-Euclidean Distance]])</f>
        <v>0.96322538790649392</v>
      </c>
      <c r="AA10">
        <v>9</v>
      </c>
    </row>
    <row r="11" spans="1:27" x14ac:dyDescent="0.3">
      <c r="A11">
        <v>19</v>
      </c>
      <c r="B11" t="s">
        <v>139</v>
      </c>
      <c r="C11" t="s">
        <v>147</v>
      </c>
      <c r="D11" t="s">
        <v>280</v>
      </c>
      <c r="E11" t="s">
        <v>152</v>
      </c>
      <c r="F11" t="s">
        <v>154</v>
      </c>
      <c r="G11" t="s">
        <v>219</v>
      </c>
      <c r="H11">
        <v>370.77871765505932</v>
      </c>
      <c r="I11">
        <v>53</v>
      </c>
      <c r="J11">
        <v>1361000.1612784762</v>
      </c>
      <c r="K11">
        <v>48799.350563636355</v>
      </c>
      <c r="L11">
        <v>244980029.03012571</v>
      </c>
      <c r="M11">
        <v>5579461.1772727259</v>
      </c>
      <c r="N11">
        <v>2041500241.9177141</v>
      </c>
      <c r="O11">
        <v>98792000</v>
      </c>
      <c r="P11">
        <v>23.827813318181811</v>
      </c>
      <c r="Q11">
        <v>20346.952411113216</v>
      </c>
      <c r="R11">
        <v>245028828.38068935</v>
      </c>
      <c r="S11">
        <v>2145.871703094987</v>
      </c>
      <c r="T11">
        <v>20370.780224431397</v>
      </c>
      <c r="U11">
        <f>Sustainable_Friendly_Table[[#This Row],[Total Energy(MJ)]]*AHP!$P$13/TOPSIS!$B$12</f>
        <v>2.0977113402659012E-2</v>
      </c>
      <c r="V11">
        <f>Sustainable_Friendly_Table[[#This Row],[Total Cost(LKR Million)]]*AHP!$P$14/TOPSIS!$C$12</f>
        <v>6.3337775341773947E-3</v>
      </c>
      <c r="W11">
        <f>Sustainable_Friendly_Table[[#This Row],[Total Carbon (Metric T)]]*AHP!$P$15/TOPSIS!$D$12</f>
        <v>1.1546389840802019E-2</v>
      </c>
      <c r="X11">
        <f>((Sustainable_Friendly_Table[[#This Row],[Weighted Energy]]-TOPSIS!$B$13)^2+(Sustainable_Friendly_Table[[#This Row],[Weighted Cost]]-TOPSIS!$C$13)^2+(Sustainable_Friendly_Table[[#This Row],[Weighted Co2]]-TOPSIS!$D$13)^2)^0.5</f>
        <v>2.0869713965838749E-4</v>
      </c>
      <c r="Y11">
        <f>((Sustainable_Friendly_Table[[#This Row],[Weighted Energy]]-TOPSIS!$B$14)^2+(Sustainable_Friendly_Table[[#This Row],[Weighted Cost]]-TOPSIS!$C$14)^2+(Sustainable_Friendly_Table[[#This Row],[Weighted Co2]]-TOPSIS!$D$14)^2)^0.5</f>
        <v>5.406976340200249E-3</v>
      </c>
      <c r="Z11">
        <f>Sustainable_Friendly_Table[[#This Row],[S- Worst-Euclidean Distance]]/(Sustainable_Friendly_Table[[#This Row],[S+ Best-Euclidean Distance]]+Sustainable_Friendly_Table[[#This Row],[S- Worst-Euclidean Distance]])</f>
        <v>0.96283666769321485</v>
      </c>
      <c r="AA11">
        <v>10</v>
      </c>
    </row>
    <row r="12" spans="1:27" x14ac:dyDescent="0.3">
      <c r="A12">
        <v>21</v>
      </c>
      <c r="B12" t="s">
        <v>139</v>
      </c>
      <c r="C12" t="s">
        <v>147</v>
      </c>
      <c r="D12" t="s">
        <v>280</v>
      </c>
      <c r="E12" t="s">
        <v>152</v>
      </c>
      <c r="F12" t="s">
        <v>154</v>
      </c>
      <c r="G12" t="s">
        <v>218</v>
      </c>
      <c r="H12">
        <v>370.77871765505932</v>
      </c>
      <c r="I12">
        <v>27</v>
      </c>
      <c r="J12">
        <v>1361000.1612784762</v>
      </c>
      <c r="K12">
        <v>48799.350563636355</v>
      </c>
      <c r="L12">
        <v>244980029.03012571</v>
      </c>
      <c r="M12">
        <v>5579461.1772727259</v>
      </c>
      <c r="N12">
        <v>2041500241.9177141</v>
      </c>
      <c r="O12">
        <v>101147400</v>
      </c>
      <c r="P12">
        <v>23.827813318181811</v>
      </c>
      <c r="Q12">
        <v>20346.952411113216</v>
      </c>
      <c r="R12">
        <v>245028828.38068935</v>
      </c>
      <c r="S12">
        <v>2148.2271030949869</v>
      </c>
      <c r="T12">
        <v>20370.780224431397</v>
      </c>
      <c r="U12">
        <f>Sustainable_Friendly_Table[[#This Row],[Total Energy(MJ)]]*AHP!$P$13/TOPSIS!$B$12</f>
        <v>2.0977113402659012E-2</v>
      </c>
      <c r="V12">
        <f>Sustainable_Friendly_Table[[#This Row],[Total Cost(LKR Million)]]*AHP!$P$14/TOPSIS!$C$12</f>
        <v>6.3407297576409333E-3</v>
      </c>
      <c r="W12">
        <f>Sustainable_Friendly_Table[[#This Row],[Total Carbon (Metric T)]]*AHP!$P$15/TOPSIS!$D$12</f>
        <v>1.1546389840802019E-2</v>
      </c>
      <c r="X12">
        <f>((Sustainable_Friendly_Table[[#This Row],[Weighted Energy]]-TOPSIS!$B$13)^2+(Sustainable_Friendly_Table[[#This Row],[Weighted Cost]]-TOPSIS!$C$13)^2+(Sustainable_Friendly_Table[[#This Row],[Weighted Co2]]-TOPSIS!$D$13)^2)^0.5</f>
        <v>2.1067054169561416E-4</v>
      </c>
      <c r="Y12">
        <f>((Sustainable_Friendly_Table[[#This Row],[Weighted Energy]]-TOPSIS!$B$14)^2+(Sustainable_Friendly_Table[[#This Row],[Weighted Cost]]-TOPSIS!$C$14)^2+(Sustainable_Friendly_Table[[#This Row],[Weighted Co2]]-TOPSIS!$D$14)^2)^0.5</f>
        <v>5.405159400283628E-3</v>
      </c>
      <c r="Z12">
        <f>Sustainable_Friendly_Table[[#This Row],[S- Worst-Euclidean Distance]]/(Sustainable_Friendly_Table[[#This Row],[S+ Best-Euclidean Distance]]+Sustainable_Friendly_Table[[#This Row],[S- Worst-Euclidean Distance]])</f>
        <v>0.96248630320501383</v>
      </c>
      <c r="AA12">
        <v>11</v>
      </c>
    </row>
    <row r="13" spans="1:27" x14ac:dyDescent="0.3">
      <c r="A13">
        <v>20</v>
      </c>
      <c r="B13" t="s">
        <v>139</v>
      </c>
      <c r="C13" t="s">
        <v>147</v>
      </c>
      <c r="D13" t="s">
        <v>280</v>
      </c>
      <c r="E13" t="s">
        <v>152</v>
      </c>
      <c r="F13" t="s">
        <v>154</v>
      </c>
      <c r="G13" t="s">
        <v>220</v>
      </c>
      <c r="H13">
        <v>370.77871765505932</v>
      </c>
      <c r="I13">
        <v>27</v>
      </c>
      <c r="J13">
        <v>1361000.1612784762</v>
      </c>
      <c r="K13">
        <v>48799.350563636355</v>
      </c>
      <c r="L13">
        <v>244980029.03012571</v>
      </c>
      <c r="M13">
        <v>5579461.1772727259</v>
      </c>
      <c r="N13">
        <v>2041500241.9177141</v>
      </c>
      <c r="O13">
        <v>105300000</v>
      </c>
      <c r="P13">
        <v>23.827813318181811</v>
      </c>
      <c r="Q13">
        <v>20346.952411113216</v>
      </c>
      <c r="R13">
        <v>245028828.38068935</v>
      </c>
      <c r="S13">
        <v>2152.3797030949868</v>
      </c>
      <c r="T13">
        <v>20370.780224431397</v>
      </c>
      <c r="U13">
        <f>Sustainable_Friendly_Table[[#This Row],[Total Energy(MJ)]]*AHP!$P$13/TOPSIS!$B$12</f>
        <v>2.0977113402659012E-2</v>
      </c>
      <c r="V13">
        <f>Sustainable_Friendly_Table[[#This Row],[Total Cost(LKR Million)]]*AHP!$P$14/TOPSIS!$C$12</f>
        <v>6.3529866155651463E-3</v>
      </c>
      <c r="W13">
        <f>Sustainable_Friendly_Table[[#This Row],[Total Carbon (Metric T)]]*AHP!$P$15/TOPSIS!$D$12</f>
        <v>1.1546389840802019E-2</v>
      </c>
      <c r="X13">
        <f>((Sustainable_Friendly_Table[[#This Row],[Weighted Energy]]-TOPSIS!$B$13)^2+(Sustainable_Friendly_Table[[#This Row],[Weighted Cost]]-TOPSIS!$C$13)^2+(Sustainable_Friendly_Table[[#This Row],[Weighted Co2]]-TOPSIS!$D$13)^2)^0.5</f>
        <v>2.1465450369809834E-4</v>
      </c>
      <c r="Y13">
        <f>((Sustainable_Friendly_Table[[#This Row],[Weighted Energy]]-TOPSIS!$B$14)^2+(Sustainable_Friendly_Table[[#This Row],[Weighted Cost]]-TOPSIS!$C$14)^2+(Sustainable_Friendly_Table[[#This Row],[Weighted Co2]]-TOPSIS!$D$14)^2)^0.5</f>
        <v>5.4019764161026872E-3</v>
      </c>
      <c r="Z13">
        <f>Sustainable_Friendly_Table[[#This Row],[S- Worst-Euclidean Distance]]/(Sustainable_Friendly_Table[[#This Row],[S+ Best-Euclidean Distance]]+Sustainable_Friendly_Table[[#This Row],[S- Worst-Euclidean Distance]])</f>
        <v>0.96178233771043087</v>
      </c>
      <c r="AA13">
        <v>12</v>
      </c>
    </row>
    <row r="14" spans="1:27" x14ac:dyDescent="0.3">
      <c r="A14">
        <v>112</v>
      </c>
      <c r="B14" t="s">
        <v>140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371.20812984620699</v>
      </c>
      <c r="I14">
        <v>53</v>
      </c>
      <c r="J14">
        <v>1367351.0898509335</v>
      </c>
      <c r="K14">
        <v>45987.710336363627</v>
      </c>
      <c r="L14">
        <v>246123196.17316803</v>
      </c>
      <c r="M14">
        <v>5965190.7613636348</v>
      </c>
      <c r="N14">
        <v>2051026634.7764003</v>
      </c>
      <c r="O14">
        <v>98792000</v>
      </c>
      <c r="P14">
        <v>23.927138877272721</v>
      </c>
      <c r="Q14">
        <v>20441.898793271455</v>
      </c>
      <c r="R14">
        <v>246169183.88350439</v>
      </c>
      <c r="S14">
        <v>2155.7838255377642</v>
      </c>
      <c r="T14">
        <v>20465.825932148728</v>
      </c>
      <c r="U14">
        <f>Sustainable_Friendly_Table[[#This Row],[Total Energy(MJ)]]*AHP!$P$13/TOPSIS!$B$12</f>
        <v>2.1074740146662913E-2</v>
      </c>
      <c r="V14">
        <f>Sustainable_Friendly_Table[[#This Row],[Total Cost(LKR Million)]]*AHP!$P$14/TOPSIS!$C$12</f>
        <v>6.3630342592432632E-3</v>
      </c>
      <c r="W14">
        <f>Sustainable_Friendly_Table[[#This Row],[Total Carbon (Metric T)]]*AHP!$P$15/TOPSIS!$D$12</f>
        <v>1.1600262828577079E-2</v>
      </c>
      <c r="X14">
        <f>((Sustainable_Friendly_Table[[#This Row],[Weighted Energy]]-TOPSIS!$B$13)^2+(Sustainable_Friendly_Table[[#This Row],[Weighted Cost]]-TOPSIS!$C$13)^2+(Sustainable_Friendly_Table[[#This Row],[Weighted Co2]]-TOPSIS!$D$13)^2)^0.5</f>
        <v>3.239674067255226E-4</v>
      </c>
      <c r="Y14">
        <f>((Sustainable_Friendly_Table[[#This Row],[Weighted Energy]]-TOPSIS!$B$14)^2+(Sustainable_Friendly_Table[[#This Row],[Weighted Cost]]-TOPSIS!$C$14)^2+(Sustainable_Friendly_Table[[#This Row],[Weighted Co2]]-TOPSIS!$D$14)^2)^0.5</f>
        <v>5.2917016445116266E-3</v>
      </c>
      <c r="Z14">
        <f>Sustainable_Friendly_Table[[#This Row],[S- Worst-Euclidean Distance]]/(Sustainable_Friendly_Table[[#This Row],[S+ Best-Euclidean Distance]]+Sustainable_Friendly_Table[[#This Row],[S- Worst-Euclidean Distance]])</f>
        <v>0.9423100963091563</v>
      </c>
      <c r="AA14">
        <v>13</v>
      </c>
    </row>
    <row r="15" spans="1:27" x14ac:dyDescent="0.3">
      <c r="A15">
        <v>114</v>
      </c>
      <c r="B15" t="s">
        <v>140</v>
      </c>
      <c r="C15" t="s">
        <v>147</v>
      </c>
      <c r="D15" t="s">
        <v>151</v>
      </c>
      <c r="E15" t="s">
        <v>152</v>
      </c>
      <c r="F15" t="s">
        <v>155</v>
      </c>
      <c r="G15" t="s">
        <v>218</v>
      </c>
      <c r="H15">
        <v>371.20812984620699</v>
      </c>
      <c r="I15">
        <v>27</v>
      </c>
      <c r="J15">
        <v>1367351.0898509335</v>
      </c>
      <c r="K15">
        <v>45987.710336363627</v>
      </c>
      <c r="L15">
        <v>246123196.17316803</v>
      </c>
      <c r="M15">
        <v>5965190.7613636348</v>
      </c>
      <c r="N15">
        <v>2051026634.7764003</v>
      </c>
      <c r="O15">
        <v>101147400</v>
      </c>
      <c r="P15">
        <v>23.927138877272721</v>
      </c>
      <c r="Q15">
        <v>20441.898793271455</v>
      </c>
      <c r="R15">
        <v>246169183.88350439</v>
      </c>
      <c r="S15">
        <v>2158.1392255377641</v>
      </c>
      <c r="T15">
        <v>20465.825932148728</v>
      </c>
      <c r="U15">
        <f>Sustainable_Friendly_Table[[#This Row],[Total Energy(MJ)]]*AHP!$P$13/TOPSIS!$B$12</f>
        <v>2.1074740146662913E-2</v>
      </c>
      <c r="V15">
        <f>Sustainable_Friendly_Table[[#This Row],[Total Cost(LKR Million)]]*AHP!$P$14/TOPSIS!$C$12</f>
        <v>6.3699864827068018E-3</v>
      </c>
      <c r="W15">
        <f>Sustainable_Friendly_Table[[#This Row],[Total Carbon (Metric T)]]*AHP!$P$15/TOPSIS!$D$12</f>
        <v>1.1600262828577079E-2</v>
      </c>
      <c r="X15">
        <f>((Sustainable_Friendly_Table[[#This Row],[Weighted Energy]]-TOPSIS!$B$13)^2+(Sustainable_Friendly_Table[[#This Row],[Weighted Cost]]-TOPSIS!$C$13)^2+(Sustainable_Friendly_Table[[#This Row],[Weighted Co2]]-TOPSIS!$D$13)^2)^0.5</f>
        <v>3.2586693639909164E-4</v>
      </c>
      <c r="Y15">
        <f>((Sustainable_Friendly_Table[[#This Row],[Weighted Energy]]-TOPSIS!$B$14)^2+(Sustainable_Friendly_Table[[#This Row],[Weighted Cost]]-TOPSIS!$C$14)^2+(Sustainable_Friendly_Table[[#This Row],[Weighted Co2]]-TOPSIS!$D$14)^2)^0.5</f>
        <v>5.2898835612986026E-3</v>
      </c>
      <c r="Z15">
        <f>Sustainable_Friendly_Table[[#This Row],[S- Worst-Euclidean Distance]]/(Sustainable_Friendly_Table[[#This Row],[S+ Best-Euclidean Distance]]+Sustainable_Friendly_Table[[#This Row],[S- Worst-Euclidean Distance]])</f>
        <v>0.94197268263027567</v>
      </c>
      <c r="AA15">
        <v>14</v>
      </c>
    </row>
    <row r="16" spans="1:27" x14ac:dyDescent="0.3">
      <c r="A16">
        <v>113</v>
      </c>
      <c r="B16" t="s">
        <v>140</v>
      </c>
      <c r="C16" t="s">
        <v>147</v>
      </c>
      <c r="D16" t="s">
        <v>151</v>
      </c>
      <c r="E16" t="s">
        <v>152</v>
      </c>
      <c r="F16" t="s">
        <v>155</v>
      </c>
      <c r="G16" t="s">
        <v>220</v>
      </c>
      <c r="H16">
        <v>371.20812984620699</v>
      </c>
      <c r="I16">
        <v>27</v>
      </c>
      <c r="J16">
        <v>1367351.0898509335</v>
      </c>
      <c r="K16">
        <v>45987.710336363627</v>
      </c>
      <c r="L16">
        <v>246123196.17316803</v>
      </c>
      <c r="M16">
        <v>5965190.7613636348</v>
      </c>
      <c r="N16">
        <v>2051026634.7764003</v>
      </c>
      <c r="O16">
        <v>105300000</v>
      </c>
      <c r="P16">
        <v>23.927138877272721</v>
      </c>
      <c r="Q16">
        <v>20441.898793271455</v>
      </c>
      <c r="R16">
        <v>246169183.88350439</v>
      </c>
      <c r="S16">
        <v>2162.291825537764</v>
      </c>
      <c r="T16">
        <v>20465.825932148728</v>
      </c>
      <c r="U16">
        <f>Sustainable_Friendly_Table[[#This Row],[Total Energy(MJ)]]*AHP!$P$13/TOPSIS!$B$12</f>
        <v>2.1074740146662913E-2</v>
      </c>
      <c r="V16">
        <f>Sustainable_Friendly_Table[[#This Row],[Total Cost(LKR Million)]]*AHP!$P$14/TOPSIS!$C$12</f>
        <v>6.3822433406310148E-3</v>
      </c>
      <c r="W16">
        <f>Sustainable_Friendly_Table[[#This Row],[Total Carbon (Metric T)]]*AHP!$P$15/TOPSIS!$D$12</f>
        <v>1.1600262828577079E-2</v>
      </c>
      <c r="X16">
        <f>((Sustainable_Friendly_Table[[#This Row],[Weighted Energy]]-TOPSIS!$B$13)^2+(Sustainable_Friendly_Table[[#This Row],[Weighted Cost]]-TOPSIS!$C$13)^2+(Sustainable_Friendly_Table[[#This Row],[Weighted Co2]]-TOPSIS!$D$13)^2)^0.5</f>
        <v>3.2954655225415918E-4</v>
      </c>
      <c r="Y16">
        <f>((Sustainable_Friendly_Table[[#This Row],[Weighted Energy]]-TOPSIS!$B$14)^2+(Sustainable_Friendly_Table[[#This Row],[Weighted Cost]]-TOPSIS!$C$14)^2+(Sustainable_Friendly_Table[[#This Row],[Weighted Co2]]-TOPSIS!$D$14)^2)^0.5</f>
        <v>5.2866990022884097E-3</v>
      </c>
      <c r="Z16">
        <f>Sustainable_Friendly_Table[[#This Row],[S- Worst-Euclidean Distance]]/(Sustainable_Friendly_Table[[#This Row],[S+ Best-Euclidean Distance]]+Sustainable_Friendly_Table[[#This Row],[S- Worst-Euclidean Distance]])</f>
        <v>0.94132262397472755</v>
      </c>
      <c r="AA16">
        <v>15</v>
      </c>
    </row>
    <row r="17" spans="1:27" x14ac:dyDescent="0.3">
      <c r="A17">
        <v>130</v>
      </c>
      <c r="B17" t="s">
        <v>140</v>
      </c>
      <c r="C17" t="s">
        <v>147</v>
      </c>
      <c r="D17" t="s">
        <v>280</v>
      </c>
      <c r="E17" t="s">
        <v>152</v>
      </c>
      <c r="F17" t="s">
        <v>155</v>
      </c>
      <c r="G17" t="s">
        <v>219</v>
      </c>
      <c r="H17">
        <v>371.67259218461697</v>
      </c>
      <c r="I17">
        <v>53</v>
      </c>
      <c r="J17">
        <v>1367800.6893945143</v>
      </c>
      <c r="K17">
        <v>45987.710336363627</v>
      </c>
      <c r="L17">
        <v>246204124.09101257</v>
      </c>
      <c r="M17">
        <v>5969795.836363635</v>
      </c>
      <c r="N17">
        <v>2051701034.0917714</v>
      </c>
      <c r="O17">
        <v>98792000</v>
      </c>
      <c r="P17">
        <v>23.917928727272724</v>
      </c>
      <c r="Q17">
        <v>20448.620306447985</v>
      </c>
      <c r="R17">
        <v>246250111.80134892</v>
      </c>
      <c r="S17">
        <v>2156.4628299281349</v>
      </c>
      <c r="T17">
        <v>20472.538235175256</v>
      </c>
      <c r="U17">
        <f>Sustainable_Friendly_Table[[#This Row],[Total Energy(MJ)]]*AHP!$P$13/TOPSIS!$B$12</f>
        <v>2.1081668450247781E-2</v>
      </c>
      <c r="V17">
        <f>Sustainable_Friendly_Table[[#This Row],[Total Cost(LKR Million)]]*AHP!$P$14/TOPSIS!$C$12</f>
        <v>6.3650384157579029E-3</v>
      </c>
      <c r="W17">
        <f>Sustainable_Friendly_Table[[#This Row],[Total Carbon (Metric T)]]*AHP!$P$15/TOPSIS!$D$12</f>
        <v>1.1604067438249365E-2</v>
      </c>
      <c r="X17">
        <f>((Sustainable_Friendly_Table[[#This Row],[Weighted Energy]]-TOPSIS!$B$13)^2+(Sustainable_Friendly_Table[[#This Row],[Weighted Cost]]-TOPSIS!$C$13)^2+(Sustainable_Friendly_Table[[#This Row],[Weighted Co2]]-TOPSIS!$D$13)^2)^0.5</f>
        <v>3.3212042100685653E-4</v>
      </c>
      <c r="Y17">
        <f>((Sustainable_Friendly_Table[[#This Row],[Weighted Energy]]-TOPSIS!$B$14)^2+(Sustainable_Friendly_Table[[#This Row],[Weighted Cost]]-TOPSIS!$C$14)^2+(Sustainable_Friendly_Table[[#This Row],[Weighted Co2]]-TOPSIS!$D$14)^2)^0.5</f>
        <v>5.2835484851685832E-3</v>
      </c>
      <c r="Z17">
        <f>Sustainable_Friendly_Table[[#This Row],[S- Worst-Euclidean Distance]]/(Sustainable_Friendly_Table[[#This Row],[S+ Best-Euclidean Distance]]+Sustainable_Friendly_Table[[#This Row],[S- Worst-Euclidean Distance]])</f>
        <v>0.94085826166823516</v>
      </c>
      <c r="AA17">
        <v>16</v>
      </c>
    </row>
    <row r="18" spans="1:27" x14ac:dyDescent="0.3">
      <c r="A18">
        <v>132</v>
      </c>
      <c r="B18" t="s">
        <v>140</v>
      </c>
      <c r="C18" t="s">
        <v>147</v>
      </c>
      <c r="D18" t="s">
        <v>280</v>
      </c>
      <c r="E18" t="s">
        <v>152</v>
      </c>
      <c r="F18" t="s">
        <v>155</v>
      </c>
      <c r="G18" t="s">
        <v>218</v>
      </c>
      <c r="H18">
        <v>371.67259218461697</v>
      </c>
      <c r="I18">
        <v>27</v>
      </c>
      <c r="J18">
        <v>1367800.6893945143</v>
      </c>
      <c r="K18">
        <v>45987.710336363627</v>
      </c>
      <c r="L18">
        <v>246204124.09101257</v>
      </c>
      <c r="M18">
        <v>5969795.836363635</v>
      </c>
      <c r="N18">
        <v>2051701034.0917714</v>
      </c>
      <c r="O18">
        <v>101147400</v>
      </c>
      <c r="P18">
        <v>23.917928727272724</v>
      </c>
      <c r="Q18">
        <v>20448.620306447985</v>
      </c>
      <c r="R18">
        <v>246250111.80134892</v>
      </c>
      <c r="S18">
        <v>2158.8182299281348</v>
      </c>
      <c r="T18">
        <v>20472.538235175256</v>
      </c>
      <c r="U18">
        <f>Sustainable_Friendly_Table[[#This Row],[Total Energy(MJ)]]*AHP!$P$13/TOPSIS!$B$12</f>
        <v>2.1081668450247781E-2</v>
      </c>
      <c r="V18">
        <f>Sustainable_Friendly_Table[[#This Row],[Total Cost(LKR Million)]]*AHP!$P$14/TOPSIS!$C$12</f>
        <v>6.3719906392214415E-3</v>
      </c>
      <c r="W18">
        <f>Sustainable_Friendly_Table[[#This Row],[Total Carbon (Metric T)]]*AHP!$P$15/TOPSIS!$D$12</f>
        <v>1.1604067438249365E-2</v>
      </c>
      <c r="X18">
        <f>((Sustainable_Friendly_Table[[#This Row],[Weighted Energy]]-TOPSIS!$B$13)^2+(Sustainable_Friendly_Table[[#This Row],[Weighted Cost]]-TOPSIS!$C$13)^2+(Sustainable_Friendly_Table[[#This Row],[Weighted Co2]]-TOPSIS!$D$13)^2)^0.5</f>
        <v>3.3401529958271747E-4</v>
      </c>
      <c r="Y18">
        <f>((Sustainable_Friendly_Table[[#This Row],[Weighted Energy]]-TOPSIS!$B$14)^2+(Sustainable_Friendly_Table[[#This Row],[Weighted Cost]]-TOPSIS!$C$14)^2+(Sustainable_Friendly_Table[[#This Row],[Weighted Co2]]-TOPSIS!$D$14)^2)^0.5</f>
        <v>5.2817302334921701E-3</v>
      </c>
      <c r="Z18">
        <f>Sustainable_Friendly_Table[[#This Row],[S- Worst-Euclidean Distance]]/(Sustainable_Friendly_Table[[#This Row],[S+ Best-Euclidean Distance]]+Sustainable_Friendly_Table[[#This Row],[S- Worst-Euclidean Distance]])</f>
        <v>0.94052164621500789</v>
      </c>
      <c r="AA18">
        <v>17</v>
      </c>
    </row>
    <row r="19" spans="1:27" x14ac:dyDescent="0.3">
      <c r="A19">
        <v>131</v>
      </c>
      <c r="B19" t="s">
        <v>140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371.67259218461697</v>
      </c>
      <c r="I19">
        <v>27</v>
      </c>
      <c r="J19">
        <v>1367800.6893945143</v>
      </c>
      <c r="K19">
        <v>45987.710336363627</v>
      </c>
      <c r="L19">
        <v>246204124.09101257</v>
      </c>
      <c r="M19">
        <v>5969795.836363635</v>
      </c>
      <c r="N19">
        <v>2051701034.0917714</v>
      </c>
      <c r="O19">
        <v>105300000</v>
      </c>
      <c r="P19">
        <v>23.917928727272724</v>
      </c>
      <c r="Q19">
        <v>20448.620306447985</v>
      </c>
      <c r="R19">
        <v>246250111.80134892</v>
      </c>
      <c r="S19">
        <v>2162.9708299281351</v>
      </c>
      <c r="T19">
        <v>20472.538235175256</v>
      </c>
      <c r="U19">
        <f>Sustainable_Friendly_Table[[#This Row],[Total Energy(MJ)]]*AHP!$P$13/TOPSIS!$B$12</f>
        <v>2.1081668450247781E-2</v>
      </c>
      <c r="V19">
        <f>Sustainable_Friendly_Table[[#This Row],[Total Cost(LKR Million)]]*AHP!$P$14/TOPSIS!$C$12</f>
        <v>6.3842474971456554E-3</v>
      </c>
      <c r="W19">
        <f>Sustainable_Friendly_Table[[#This Row],[Total Carbon (Metric T)]]*AHP!$P$15/TOPSIS!$D$12</f>
        <v>1.1604067438249365E-2</v>
      </c>
      <c r="X19">
        <f>((Sustainable_Friendly_Table[[#This Row],[Weighted Energy]]-TOPSIS!$B$13)^2+(Sustainable_Friendly_Table[[#This Row],[Weighted Cost]]-TOPSIS!$C$13)^2+(Sustainable_Friendly_Table[[#This Row],[Weighted Co2]]-TOPSIS!$D$13)^2)^0.5</f>
        <v>3.3767887044220275E-4</v>
      </c>
      <c r="Y19">
        <f>((Sustainable_Friendly_Table[[#This Row],[Weighted Energy]]-TOPSIS!$B$14)^2+(Sustainable_Friendly_Table[[#This Row],[Weighted Cost]]-TOPSIS!$C$14)^2+(Sustainable_Friendly_Table[[#This Row],[Weighted Co2]]-TOPSIS!$D$14)^2)^0.5</f>
        <v>5.2785454092399969E-3</v>
      </c>
      <c r="Z19">
        <f>Sustainable_Friendly_Table[[#This Row],[S- Worst-Euclidean Distance]]/(Sustainable_Friendly_Table[[#This Row],[S+ Best-Euclidean Distance]]+Sustainable_Friendly_Table[[#This Row],[S- Worst-Euclidean Distance]])</f>
        <v>0.93987439717038668</v>
      </c>
      <c r="AA19">
        <v>18</v>
      </c>
    </row>
    <row r="20" spans="1:27" x14ac:dyDescent="0.3">
      <c r="A20">
        <v>7</v>
      </c>
      <c r="B20" t="s">
        <v>139</v>
      </c>
      <c r="C20" t="s">
        <v>147</v>
      </c>
      <c r="D20" t="s">
        <v>151</v>
      </c>
      <c r="E20" t="s">
        <v>152</v>
      </c>
      <c r="F20" t="s">
        <v>280</v>
      </c>
      <c r="G20" t="s">
        <v>219</v>
      </c>
      <c r="H20">
        <v>372.91234451231838</v>
      </c>
      <c r="I20">
        <v>54</v>
      </c>
      <c r="J20">
        <v>1368380.9015725036</v>
      </c>
      <c r="K20">
        <v>50982.763290909075</v>
      </c>
      <c r="L20">
        <v>246308562.28305069</v>
      </c>
      <c r="M20">
        <v>5563939.0386363622</v>
      </c>
      <c r="N20">
        <v>2052571352.3587556</v>
      </c>
      <c r="O20">
        <v>100656000</v>
      </c>
      <c r="P20">
        <v>23.837023468181812</v>
      </c>
      <c r="Q20">
        <v>20457.294478508931</v>
      </c>
      <c r="R20">
        <v>246359545.0463416</v>
      </c>
      <c r="S20">
        <v>2158.7912913973923</v>
      </c>
      <c r="T20">
        <v>20481.131501977114</v>
      </c>
      <c r="U20">
        <f>Sustainable_Friendly_Table[[#This Row],[Total Energy(MJ)]]*AHP!$P$13/TOPSIS!$B$12</f>
        <v>2.1091037117622159E-2</v>
      </c>
      <c r="V20">
        <f>Sustainable_Friendly_Table[[#This Row],[Total Cost(LKR Million)]]*AHP!$P$14/TOPSIS!$C$12</f>
        <v>6.3719111271701972E-3</v>
      </c>
      <c r="W20">
        <f>Sustainable_Friendly_Table[[#This Row],[Total Carbon (Metric T)]]*AHP!$P$15/TOPSIS!$D$12</f>
        <v>1.1608938199575498E-2</v>
      </c>
      <c r="X20">
        <f>((Sustainable_Friendly_Table[[#This Row],[Weighted Energy]]-TOPSIS!$B$13)^2+(Sustainable_Friendly_Table[[#This Row],[Weighted Cost]]-TOPSIS!$C$13)^2+(Sustainable_Friendly_Table[[#This Row],[Weighted Co2]]-TOPSIS!$D$13)^2)^0.5</f>
        <v>3.4413355360427689E-4</v>
      </c>
      <c r="Y20">
        <f>((Sustainable_Friendly_Table[[#This Row],[Weighted Energy]]-TOPSIS!$B$14)^2+(Sustainable_Friendly_Table[[#This Row],[Weighted Cost]]-TOPSIS!$C$14)^2+(Sustainable_Friendly_Table[[#This Row],[Weighted Co2]]-TOPSIS!$D$14)^2)^0.5</f>
        <v>5.2715612180727232E-3</v>
      </c>
      <c r="Z20">
        <f>Sustainable_Friendly_Table[[#This Row],[S- Worst-Euclidean Distance]]/(Sustainable_Friendly_Table[[#This Row],[S+ Best-Euclidean Distance]]+Sustainable_Friendly_Table[[#This Row],[S- Worst-Euclidean Distance]])</f>
        <v>0.93871932724336626</v>
      </c>
      <c r="AA20">
        <v>19</v>
      </c>
    </row>
    <row r="21" spans="1:27" x14ac:dyDescent="0.3">
      <c r="A21">
        <v>9</v>
      </c>
      <c r="B21" t="s">
        <v>139</v>
      </c>
      <c r="C21" t="s">
        <v>147</v>
      </c>
      <c r="D21" t="s">
        <v>151</v>
      </c>
      <c r="E21" t="s">
        <v>152</v>
      </c>
      <c r="F21" t="s">
        <v>280</v>
      </c>
      <c r="G21" t="s">
        <v>218</v>
      </c>
      <c r="H21">
        <v>372.91234451231838</v>
      </c>
      <c r="I21">
        <v>27</v>
      </c>
      <c r="J21">
        <v>1368380.9015725036</v>
      </c>
      <c r="K21">
        <v>50982.763290909075</v>
      </c>
      <c r="L21">
        <v>246308562.28305069</v>
      </c>
      <c r="M21">
        <v>5563939.0386363622</v>
      </c>
      <c r="N21">
        <v>2052571352.3587556</v>
      </c>
      <c r="O21">
        <v>101147400</v>
      </c>
      <c r="P21">
        <v>23.837023468181812</v>
      </c>
      <c r="Q21">
        <v>20457.294478508931</v>
      </c>
      <c r="R21">
        <v>246359545.0463416</v>
      </c>
      <c r="S21">
        <v>2159.2826913973922</v>
      </c>
      <c r="T21">
        <v>20481.131501977114</v>
      </c>
      <c r="U21">
        <f>Sustainable_Friendly_Table[[#This Row],[Total Energy(MJ)]]*AHP!$P$13/TOPSIS!$B$12</f>
        <v>2.1091037117622159E-2</v>
      </c>
      <c r="V21">
        <f>Sustainable_Friendly_Table[[#This Row],[Total Cost(LKR Million)]]*AHP!$P$14/TOPSIS!$C$12</f>
        <v>6.3733615485890563E-3</v>
      </c>
      <c r="W21">
        <f>Sustainable_Friendly_Table[[#This Row],[Total Carbon (Metric T)]]*AHP!$P$15/TOPSIS!$D$12</f>
        <v>1.1608938199575498E-2</v>
      </c>
      <c r="X21">
        <f>((Sustainable_Friendly_Table[[#This Row],[Weighted Energy]]-TOPSIS!$B$13)^2+(Sustainable_Friendly_Table[[#This Row],[Weighted Cost]]-TOPSIS!$C$13)^2+(Sustainable_Friendly_Table[[#This Row],[Weighted Co2]]-TOPSIS!$D$13)^2)^0.5</f>
        <v>3.4453330474899069E-4</v>
      </c>
      <c r="Y21">
        <f>((Sustainable_Friendly_Table[[#This Row],[Weighted Energy]]-TOPSIS!$B$14)^2+(Sustainable_Friendly_Table[[#This Row],[Weighted Cost]]-TOPSIS!$C$14)^2+(Sustainable_Friendly_Table[[#This Row],[Weighted Co2]]-TOPSIS!$D$14)^2)^0.5</f>
        <v>5.2711822049887119E-3</v>
      </c>
      <c r="Z21">
        <f>Sustainable_Friendly_Table[[#This Row],[S- Worst-Euclidean Distance]]/(Sustainable_Friendly_Table[[#This Row],[S+ Best-Euclidean Distance]]+Sustainable_Friendly_Table[[#This Row],[S- Worst-Euclidean Distance]])</f>
        <v>0.93864836917903571</v>
      </c>
      <c r="AA21">
        <v>20</v>
      </c>
    </row>
    <row r="22" spans="1:27" x14ac:dyDescent="0.3">
      <c r="A22">
        <v>8</v>
      </c>
      <c r="B22" t="s">
        <v>139</v>
      </c>
      <c r="C22" t="s">
        <v>147</v>
      </c>
      <c r="D22" t="s">
        <v>151</v>
      </c>
      <c r="E22" t="s">
        <v>152</v>
      </c>
      <c r="F22" t="s">
        <v>280</v>
      </c>
      <c r="G22" t="s">
        <v>220</v>
      </c>
      <c r="H22">
        <v>372.91234451231838</v>
      </c>
      <c r="I22">
        <v>27</v>
      </c>
      <c r="J22">
        <v>1368380.9015725036</v>
      </c>
      <c r="K22">
        <v>50982.763290909075</v>
      </c>
      <c r="L22">
        <v>246308562.28305069</v>
      </c>
      <c r="M22">
        <v>5563939.0386363622</v>
      </c>
      <c r="N22">
        <v>2052571352.3587556</v>
      </c>
      <c r="O22">
        <v>105300000</v>
      </c>
      <c r="P22">
        <v>23.837023468181812</v>
      </c>
      <c r="Q22">
        <v>20457.294478508931</v>
      </c>
      <c r="R22">
        <v>246359545.0463416</v>
      </c>
      <c r="S22">
        <v>2163.4352913973921</v>
      </c>
      <c r="T22">
        <v>20481.131501977114</v>
      </c>
      <c r="U22">
        <f>Sustainable_Friendly_Table[[#This Row],[Total Energy(MJ)]]*AHP!$P$13/TOPSIS!$B$12</f>
        <v>2.1091037117622159E-2</v>
      </c>
      <c r="V22">
        <f>Sustainable_Friendly_Table[[#This Row],[Total Cost(LKR Million)]]*AHP!$P$14/TOPSIS!$C$12</f>
        <v>6.3856184065132693E-3</v>
      </c>
      <c r="W22">
        <f>Sustainable_Friendly_Table[[#This Row],[Total Carbon (Metric T)]]*AHP!$P$15/TOPSIS!$D$12</f>
        <v>1.1608938199575498E-2</v>
      </c>
      <c r="X22">
        <f>((Sustainable_Friendly_Table[[#This Row],[Weighted Energy]]-TOPSIS!$B$13)^2+(Sustainable_Friendly_Table[[#This Row],[Weighted Cost]]-TOPSIS!$C$13)^2+(Sustainable_Friendly_Table[[#This Row],[Weighted Co2]]-TOPSIS!$D$13)^2)^0.5</f>
        <v>3.4813446159744343E-4</v>
      </c>
      <c r="Y22">
        <f>((Sustainable_Friendly_Table[[#This Row],[Weighted Energy]]-TOPSIS!$B$14)^2+(Sustainable_Friendly_Table[[#This Row],[Weighted Cost]]-TOPSIS!$C$14)^2+(Sustainable_Friendly_Table[[#This Row],[Weighted Co2]]-TOPSIS!$D$14)^2)^0.5</f>
        <v>5.2679941934569126E-3</v>
      </c>
      <c r="Z22">
        <f>Sustainable_Friendly_Table[[#This Row],[S- Worst-Euclidean Distance]]/(Sustainable_Friendly_Table[[#This Row],[S+ Best-Euclidean Distance]]+Sustainable_Friendly_Table[[#This Row],[S- Worst-Euclidean Distance]])</f>
        <v>0.93801166551194792</v>
      </c>
      <c r="AA22">
        <v>21</v>
      </c>
    </row>
    <row r="23" spans="1:27" x14ac:dyDescent="0.3">
      <c r="A23">
        <v>25</v>
      </c>
      <c r="B23" t="s">
        <v>139</v>
      </c>
      <c r="C23" t="s">
        <v>147</v>
      </c>
      <c r="D23" t="s">
        <v>280</v>
      </c>
      <c r="E23" t="s">
        <v>152</v>
      </c>
      <c r="F23" t="s">
        <v>280</v>
      </c>
      <c r="G23" t="s">
        <v>219</v>
      </c>
      <c r="H23">
        <v>373.37680685072837</v>
      </c>
      <c r="I23">
        <v>54</v>
      </c>
      <c r="J23">
        <v>1368830.5011160842</v>
      </c>
      <c r="K23">
        <v>50982.763290909075</v>
      </c>
      <c r="L23">
        <v>246389490.20089516</v>
      </c>
      <c r="M23">
        <v>5568544.1136363624</v>
      </c>
      <c r="N23">
        <v>2053245751.6741261</v>
      </c>
      <c r="O23">
        <v>100656000</v>
      </c>
      <c r="P23">
        <v>23.827813318181811</v>
      </c>
      <c r="Q23">
        <v>20464.015991685457</v>
      </c>
      <c r="R23">
        <v>246440472.96418607</v>
      </c>
      <c r="S23">
        <v>2159.4702957877626</v>
      </c>
      <c r="T23">
        <v>20487.843805003638</v>
      </c>
      <c r="U23">
        <f>Sustainable_Friendly_Table[[#This Row],[Total Energy(MJ)]]*AHP!$P$13/TOPSIS!$B$12</f>
        <v>2.109796542120702E-2</v>
      </c>
      <c r="V23">
        <f>Sustainable_Friendly_Table[[#This Row],[Total Cost(LKR Million)]]*AHP!$P$14/TOPSIS!$C$12</f>
        <v>6.3739152836848343E-3</v>
      </c>
      <c r="W23">
        <f>Sustainable_Friendly_Table[[#This Row],[Total Carbon (Metric T)]]*AHP!$P$15/TOPSIS!$D$12</f>
        <v>1.161274280924778E-2</v>
      </c>
      <c r="X23">
        <f>((Sustainable_Friendly_Table[[#This Row],[Weighted Energy]]-TOPSIS!$B$13)^2+(Sustainable_Friendly_Table[[#This Row],[Weighted Cost]]-TOPSIS!$C$13)^2+(Sustainable_Friendly_Table[[#This Row],[Weighted Co2]]-TOPSIS!$D$13)^2)^0.5</f>
        <v>3.5228455960550632E-4</v>
      </c>
      <c r="Y23">
        <f>((Sustainable_Friendly_Table[[#This Row],[Weighted Energy]]-TOPSIS!$B$14)^2+(Sustainable_Friendly_Table[[#This Row],[Weighted Cost]]-TOPSIS!$C$14)^2+(Sustainable_Friendly_Table[[#This Row],[Weighted Co2]]-TOPSIS!$D$14)^2)^0.5</f>
        <v>5.2634079635991982E-3</v>
      </c>
      <c r="Z23">
        <f>Sustainable_Friendly_Table[[#This Row],[S- Worst-Euclidean Distance]]/(Sustainable_Friendly_Table[[#This Row],[S+ Best-Euclidean Distance]]+Sustainable_Friendly_Table[[#This Row],[S- Worst-Euclidean Distance]])</f>
        <v>0.93726783328150087</v>
      </c>
      <c r="AA23">
        <v>22</v>
      </c>
    </row>
    <row r="24" spans="1:27" x14ac:dyDescent="0.3">
      <c r="A24">
        <v>27</v>
      </c>
      <c r="B24" t="s">
        <v>139</v>
      </c>
      <c r="C24" t="s">
        <v>147</v>
      </c>
      <c r="D24" t="s">
        <v>280</v>
      </c>
      <c r="E24" t="s">
        <v>152</v>
      </c>
      <c r="F24" t="s">
        <v>280</v>
      </c>
      <c r="G24" t="s">
        <v>218</v>
      </c>
      <c r="H24">
        <v>373.37680685072837</v>
      </c>
      <c r="I24">
        <v>27</v>
      </c>
      <c r="J24">
        <v>1368830.5011160842</v>
      </c>
      <c r="K24">
        <v>50982.763290909075</v>
      </c>
      <c r="L24">
        <v>246389490.20089516</v>
      </c>
      <c r="M24">
        <v>5568544.1136363624</v>
      </c>
      <c r="N24">
        <v>2053245751.6741261</v>
      </c>
      <c r="O24">
        <v>101147400</v>
      </c>
      <c r="P24">
        <v>23.827813318181811</v>
      </c>
      <c r="Q24">
        <v>20464.015991685457</v>
      </c>
      <c r="R24">
        <v>246440472.96418607</v>
      </c>
      <c r="S24">
        <v>2159.9616957877624</v>
      </c>
      <c r="T24">
        <v>20487.843805003638</v>
      </c>
      <c r="U24">
        <f>Sustainable_Friendly_Table[[#This Row],[Total Energy(MJ)]]*AHP!$P$13/TOPSIS!$B$12</f>
        <v>2.109796542120702E-2</v>
      </c>
      <c r="V24">
        <f>Sustainable_Friendly_Table[[#This Row],[Total Cost(LKR Million)]]*AHP!$P$14/TOPSIS!$C$12</f>
        <v>6.3753657051036942E-3</v>
      </c>
      <c r="W24">
        <f>Sustainable_Friendly_Table[[#This Row],[Total Carbon (Metric T)]]*AHP!$P$15/TOPSIS!$D$12</f>
        <v>1.161274280924778E-2</v>
      </c>
      <c r="X24">
        <f>((Sustainable_Friendly_Table[[#This Row],[Weighted Energy]]-TOPSIS!$B$13)^2+(Sustainable_Friendly_Table[[#This Row],[Weighted Cost]]-TOPSIS!$C$13)^2+(Sustainable_Friendly_Table[[#This Row],[Weighted Co2]]-TOPSIS!$D$13)^2)^0.5</f>
        <v>3.5268331409987351E-4</v>
      </c>
      <c r="Y24">
        <f>((Sustainable_Friendly_Table[[#This Row],[Weighted Energy]]-TOPSIS!$B$14)^2+(Sustainable_Friendly_Table[[#This Row],[Weighted Cost]]-TOPSIS!$C$14)^2+(Sustainable_Friendly_Table[[#This Row],[Weighted Co2]]-TOPSIS!$D$14)^2)^0.5</f>
        <v>5.2630289156838025E-3</v>
      </c>
      <c r="Z24">
        <f>Sustainable_Friendly_Table[[#This Row],[S- Worst-Euclidean Distance]]/(Sustainable_Friendly_Table[[#This Row],[S+ Best-Euclidean Distance]]+Sustainable_Friendly_Table[[#This Row],[S- Worst-Euclidean Distance]])</f>
        <v>0.93719704648871249</v>
      </c>
      <c r="AA24">
        <v>23</v>
      </c>
    </row>
    <row r="25" spans="1:27" x14ac:dyDescent="0.3">
      <c r="A25">
        <v>26</v>
      </c>
      <c r="B25" t="s">
        <v>139</v>
      </c>
      <c r="C25" t="s">
        <v>147</v>
      </c>
      <c r="D25" t="s">
        <v>280</v>
      </c>
      <c r="E25" t="s">
        <v>152</v>
      </c>
      <c r="F25" t="s">
        <v>280</v>
      </c>
      <c r="G25" t="s">
        <v>220</v>
      </c>
      <c r="H25">
        <v>373.37680685072837</v>
      </c>
      <c r="I25">
        <v>27</v>
      </c>
      <c r="J25">
        <v>1368830.5011160842</v>
      </c>
      <c r="K25">
        <v>50982.763290909075</v>
      </c>
      <c r="L25">
        <v>246389490.20089516</v>
      </c>
      <c r="M25">
        <v>5568544.1136363624</v>
      </c>
      <c r="N25">
        <v>2053245751.6741261</v>
      </c>
      <c r="O25">
        <v>105300000</v>
      </c>
      <c r="P25">
        <v>23.827813318181811</v>
      </c>
      <c r="Q25">
        <v>20464.015991685457</v>
      </c>
      <c r="R25">
        <v>246440472.96418607</v>
      </c>
      <c r="S25">
        <v>2164.1142957877628</v>
      </c>
      <c r="T25">
        <v>20487.843805003638</v>
      </c>
      <c r="U25">
        <f>Sustainable_Friendly_Table[[#This Row],[Total Energy(MJ)]]*AHP!$P$13/TOPSIS!$B$12</f>
        <v>2.109796542120702E-2</v>
      </c>
      <c r="V25">
        <f>Sustainable_Friendly_Table[[#This Row],[Total Cost(LKR Million)]]*AHP!$P$14/TOPSIS!$C$12</f>
        <v>6.3876225630279081E-3</v>
      </c>
      <c r="W25">
        <f>Sustainable_Friendly_Table[[#This Row],[Total Carbon (Metric T)]]*AHP!$P$15/TOPSIS!$D$12</f>
        <v>1.161274280924778E-2</v>
      </c>
      <c r="X25">
        <f>((Sustainable_Friendly_Table[[#This Row],[Weighted Energy]]-TOPSIS!$B$13)^2+(Sustainable_Friendly_Table[[#This Row],[Weighted Cost]]-TOPSIS!$C$13)^2+(Sustainable_Friendly_Table[[#This Row],[Weighted Co2]]-TOPSIS!$D$13)^2)^0.5</f>
        <v>3.5627104097620221E-4</v>
      </c>
      <c r="Y25">
        <f>((Sustainable_Friendly_Table[[#This Row],[Weighted Energy]]-TOPSIS!$B$14)^2+(Sustainable_Friendly_Table[[#This Row],[Weighted Cost]]-TOPSIS!$C$14)^2+(Sustainable_Friendly_Table[[#This Row],[Weighted Co2]]-TOPSIS!$D$14)^2)^0.5</f>
        <v>5.2598406326383332E-3</v>
      </c>
      <c r="Z25">
        <f>Sustainable_Friendly_Table[[#This Row],[S- Worst-Euclidean Distance]]/(Sustainable_Friendly_Table[[#This Row],[S+ Best-Euclidean Distance]]+Sustainable_Friendly_Table[[#This Row],[S- Worst-Euclidean Distance]])</f>
        <v>0.93656268577243118</v>
      </c>
      <c r="AA25">
        <v>24</v>
      </c>
    </row>
    <row r="26" spans="1:27" x14ac:dyDescent="0.3">
      <c r="A26">
        <v>13</v>
      </c>
      <c r="B26" t="s">
        <v>139</v>
      </c>
      <c r="C26" t="s">
        <v>147</v>
      </c>
      <c r="D26" t="s">
        <v>151</v>
      </c>
      <c r="E26" t="s">
        <v>280</v>
      </c>
      <c r="F26" t="s">
        <v>155</v>
      </c>
      <c r="G26" t="s">
        <v>219</v>
      </c>
      <c r="H26">
        <v>387.02778355184603</v>
      </c>
      <c r="I26">
        <v>56</v>
      </c>
      <c r="J26">
        <v>1370712.7726498879</v>
      </c>
      <c r="K26">
        <v>60535.193972727269</v>
      </c>
      <c r="L26">
        <v>246728299.07697982</v>
      </c>
      <c r="M26">
        <v>6759357.5068181809</v>
      </c>
      <c r="N26">
        <v>2056069158.9748316</v>
      </c>
      <c r="O26">
        <v>104384000</v>
      </c>
      <c r="P26">
        <v>30.114335059090905</v>
      </c>
      <c r="Q26">
        <v>20492.155951115819</v>
      </c>
      <c r="R26">
        <v>246788834.27095255</v>
      </c>
      <c r="S26">
        <v>2167.2125164816498</v>
      </c>
      <c r="T26">
        <v>20522.270286174909</v>
      </c>
      <c r="U26">
        <f>Sustainable_Friendly_Table[[#This Row],[Total Energy(MJ)]]*AHP!$P$13/TOPSIS!$B$12</f>
        <v>2.1127788910489619E-2</v>
      </c>
      <c r="V26">
        <f>Sustainable_Friendly_Table[[#This Row],[Total Cost(LKR Million)]]*AHP!$P$14/TOPSIS!$C$12</f>
        <v>6.3967673038801054E-3</v>
      </c>
      <c r="W26">
        <f>Sustainable_Friendly_Table[[#This Row],[Total Carbon (Metric T)]]*AHP!$P$15/TOPSIS!$D$12</f>
        <v>1.1632256130194309E-2</v>
      </c>
      <c r="X26">
        <f>((Sustainable_Friendly_Table[[#This Row],[Weighted Energy]]-TOPSIS!$B$13)^2+(Sustainable_Friendly_Table[[#This Row],[Weighted Cost]]-TOPSIS!$C$13)^2+(Sustainable_Friendly_Table[[#This Row],[Weighted Co2]]-TOPSIS!$D$13)^2)^0.5</f>
        <v>3.9291100148501558E-4</v>
      </c>
      <c r="Y26">
        <f>((Sustainable_Friendly_Table[[#This Row],[Weighted Energy]]-TOPSIS!$B$14)^2+(Sustainable_Friendly_Table[[#This Row],[Weighted Cost]]-TOPSIS!$C$14)^2+(Sustainable_Friendly_Table[[#This Row],[Weighted Co2]]-TOPSIS!$D$14)^2)^0.5</f>
        <v>5.2231487105802842E-3</v>
      </c>
      <c r="Z26">
        <f>Sustainable_Friendly_Table[[#This Row],[S- Worst-Euclidean Distance]]/(Sustainable_Friendly_Table[[#This Row],[S+ Best-Euclidean Distance]]+Sustainable_Friendly_Table[[#This Row],[S- Worst-Euclidean Distance]])</f>
        <v>0.93003795870601191</v>
      </c>
      <c r="AA26">
        <v>25</v>
      </c>
    </row>
    <row r="27" spans="1:27" x14ac:dyDescent="0.3">
      <c r="A27">
        <v>15</v>
      </c>
      <c r="B27" t="s">
        <v>139</v>
      </c>
      <c r="C27" t="s">
        <v>147</v>
      </c>
      <c r="D27" t="s">
        <v>151</v>
      </c>
      <c r="E27" t="s">
        <v>280</v>
      </c>
      <c r="F27" t="s">
        <v>155</v>
      </c>
      <c r="G27" t="s">
        <v>218</v>
      </c>
      <c r="H27">
        <v>387.02778355184603</v>
      </c>
      <c r="I27">
        <v>28</v>
      </c>
      <c r="J27">
        <v>1370712.7726498879</v>
      </c>
      <c r="K27">
        <v>60535.193972727269</v>
      </c>
      <c r="L27">
        <v>246728299.07697982</v>
      </c>
      <c r="M27">
        <v>6759357.5068181809</v>
      </c>
      <c r="N27">
        <v>2056069158.9748316</v>
      </c>
      <c r="O27">
        <v>104893600</v>
      </c>
      <c r="P27">
        <v>30.114335059090905</v>
      </c>
      <c r="Q27">
        <v>20492.155951115819</v>
      </c>
      <c r="R27">
        <v>246788834.27095255</v>
      </c>
      <c r="S27">
        <v>2167.7221164816497</v>
      </c>
      <c r="T27">
        <v>20522.270286174909</v>
      </c>
      <c r="U27">
        <f>Sustainable_Friendly_Table[[#This Row],[Total Energy(MJ)]]*AHP!$P$13/TOPSIS!$B$12</f>
        <v>2.1127788910489619E-2</v>
      </c>
      <c r="V27">
        <f>Sustainable_Friendly_Table[[#This Row],[Total Cost(LKR Million)]]*AHP!$P$14/TOPSIS!$C$12</f>
        <v>6.3982714446107749E-3</v>
      </c>
      <c r="W27">
        <f>Sustainable_Friendly_Table[[#This Row],[Total Carbon (Metric T)]]*AHP!$P$15/TOPSIS!$D$12</f>
        <v>1.1632256130194309E-2</v>
      </c>
      <c r="X27">
        <f>((Sustainable_Friendly_Table[[#This Row],[Weighted Energy]]-TOPSIS!$B$13)^2+(Sustainable_Friendly_Table[[#This Row],[Weighted Cost]]-TOPSIS!$C$13)^2+(Sustainable_Friendly_Table[[#This Row],[Weighted Co2]]-TOPSIS!$D$13)^2)^0.5</f>
        <v>3.9336929437176494E-4</v>
      </c>
      <c r="Y27">
        <f>((Sustainable_Friendly_Table[[#This Row],[Weighted Energy]]-TOPSIS!$B$14)^2+(Sustainable_Friendly_Table[[#This Row],[Weighted Cost]]-TOPSIS!$C$14)^2+(Sustainable_Friendly_Table[[#This Row],[Weighted Co2]]-TOPSIS!$D$14)^2)^0.5</f>
        <v>5.2227591823025823E-3</v>
      </c>
      <c r="Z27">
        <f>Sustainable_Friendly_Table[[#This Row],[S- Worst-Euclidean Distance]]/(Sustainable_Friendly_Table[[#This Row],[S+ Best-Euclidean Distance]]+Sustainable_Friendly_Table[[#This Row],[S- Worst-Euclidean Distance]])</f>
        <v>0.92995721233843587</v>
      </c>
      <c r="AA27">
        <v>26</v>
      </c>
    </row>
    <row r="28" spans="1:27" x14ac:dyDescent="0.3">
      <c r="A28">
        <v>14</v>
      </c>
      <c r="B28" t="s">
        <v>139</v>
      </c>
      <c r="C28" t="s">
        <v>147</v>
      </c>
      <c r="D28" t="s">
        <v>151</v>
      </c>
      <c r="E28" t="s">
        <v>280</v>
      </c>
      <c r="F28" t="s">
        <v>155</v>
      </c>
      <c r="G28" t="s">
        <v>220</v>
      </c>
      <c r="H28">
        <v>387.02778355184603</v>
      </c>
      <c r="I28">
        <v>28</v>
      </c>
      <c r="J28">
        <v>1370712.7726498879</v>
      </c>
      <c r="K28">
        <v>60535.193972727269</v>
      </c>
      <c r="L28">
        <v>246728299.07697982</v>
      </c>
      <c r="M28">
        <v>6759357.5068181809</v>
      </c>
      <c r="N28">
        <v>2056069158.9748316</v>
      </c>
      <c r="O28">
        <v>109200000</v>
      </c>
      <c r="P28">
        <v>30.114335059090905</v>
      </c>
      <c r="Q28">
        <v>20492.155951115819</v>
      </c>
      <c r="R28">
        <v>246788834.27095255</v>
      </c>
      <c r="S28">
        <v>2172.0285164816501</v>
      </c>
      <c r="T28">
        <v>20522.270286174909</v>
      </c>
      <c r="U28">
        <f>Sustainable_Friendly_Table[[#This Row],[Total Energy(MJ)]]*AHP!$P$13/TOPSIS!$B$12</f>
        <v>2.1127788910489619E-2</v>
      </c>
      <c r="V28">
        <f>Sustainable_Friendly_Table[[#This Row],[Total Cost(LKR Million)]]*AHP!$P$14/TOPSIS!$C$12</f>
        <v>6.4109822602358858E-3</v>
      </c>
      <c r="W28">
        <f>Sustainable_Friendly_Table[[#This Row],[Total Carbon (Metric T)]]*AHP!$P$15/TOPSIS!$D$12</f>
        <v>1.1632256130194309E-2</v>
      </c>
      <c r="X28">
        <f>((Sustainable_Friendly_Table[[#This Row],[Weighted Energy]]-TOPSIS!$B$13)^2+(Sustainable_Friendly_Table[[#This Row],[Weighted Cost]]-TOPSIS!$C$13)^2+(Sustainable_Friendly_Table[[#This Row],[Weighted Co2]]-TOPSIS!$D$13)^2)^0.5</f>
        <v>3.9744837748969717E-4</v>
      </c>
      <c r="Y28">
        <f>((Sustainable_Friendly_Table[[#This Row],[Weighted Energy]]-TOPSIS!$B$14)^2+(Sustainable_Friendly_Table[[#This Row],[Weighted Cost]]-TOPSIS!$C$14)^2+(Sustainable_Friendly_Table[[#This Row],[Weighted Co2]]-TOPSIS!$D$14)^2)^0.5</f>
        <v>5.2194836021200158E-3</v>
      </c>
      <c r="Z28">
        <f>Sustainable_Friendly_Table[[#This Row],[S- Worst-Euclidean Distance]]/(Sustainable_Friendly_Table[[#This Row],[S+ Best-Euclidean Distance]]+Sustainable_Friendly_Table[[#This Row],[S- Worst-Euclidean Distance]])</f>
        <v>0.92924102002080611</v>
      </c>
      <c r="AA28">
        <v>27</v>
      </c>
    </row>
    <row r="29" spans="1:27" x14ac:dyDescent="0.3">
      <c r="A29">
        <v>31</v>
      </c>
      <c r="B29" t="s">
        <v>139</v>
      </c>
      <c r="C29" t="s">
        <v>147</v>
      </c>
      <c r="D29" t="s">
        <v>280</v>
      </c>
      <c r="E29" t="s">
        <v>280</v>
      </c>
      <c r="F29" t="s">
        <v>155</v>
      </c>
      <c r="G29" t="s">
        <v>219</v>
      </c>
      <c r="H29">
        <v>387.49224589025602</v>
      </c>
      <c r="I29">
        <v>56</v>
      </c>
      <c r="J29">
        <v>1371162.3721934685</v>
      </c>
      <c r="K29">
        <v>60535.193972727269</v>
      </c>
      <c r="L29">
        <v>246809226.99482435</v>
      </c>
      <c r="M29">
        <v>6763962.5818181811</v>
      </c>
      <c r="N29">
        <v>2056743558.2902029</v>
      </c>
      <c r="O29">
        <v>104384000</v>
      </c>
      <c r="P29">
        <v>30.105124909090907</v>
      </c>
      <c r="Q29">
        <v>20498.877464292356</v>
      </c>
      <c r="R29">
        <v>246869762.18879709</v>
      </c>
      <c r="S29">
        <v>2167.8915208720209</v>
      </c>
      <c r="T29">
        <v>20528.982589201449</v>
      </c>
      <c r="U29">
        <f>Sustainable_Friendly_Table[[#This Row],[Total Energy(MJ)]]*AHP!$P$13/TOPSIS!$B$12</f>
        <v>2.1134717214074488E-2</v>
      </c>
      <c r="V29">
        <f>Sustainable_Friendly_Table[[#This Row],[Total Cost(LKR Million)]]*AHP!$P$14/TOPSIS!$C$12</f>
        <v>6.398771460394745E-3</v>
      </c>
      <c r="W29">
        <f>Sustainable_Friendly_Table[[#This Row],[Total Carbon (Metric T)]]*AHP!$P$15/TOPSIS!$D$12</f>
        <v>1.1636060739866602E-2</v>
      </c>
      <c r="X29">
        <f>((Sustainable_Friendly_Table[[#This Row],[Weighted Energy]]-TOPSIS!$B$13)^2+(Sustainable_Friendly_Table[[#This Row],[Weighted Cost]]-TOPSIS!$C$13)^2+(Sustainable_Friendly_Table[[#This Row],[Weighted Co2]]-TOPSIS!$D$13)^2)^0.5</f>
        <v>4.0105097063884108E-4</v>
      </c>
      <c r="Y29">
        <f>((Sustainable_Friendly_Table[[#This Row],[Weighted Energy]]-TOPSIS!$B$14)^2+(Sustainable_Friendly_Table[[#This Row],[Weighted Cost]]-TOPSIS!$C$14)^2+(Sustainable_Friendly_Table[[#This Row],[Weighted Co2]]-TOPSIS!$D$14)^2)^0.5</f>
        <v>5.214995156850072E-3</v>
      </c>
      <c r="Z29">
        <f>Sustainable_Friendly_Table[[#This Row],[S- Worst-Euclidean Distance]]/(Sustainable_Friendly_Table[[#This Row],[S+ Best-Euclidean Distance]]+Sustainable_Friendly_Table[[#This Row],[S- Worst-Euclidean Distance]])</f>
        <v>0.92858837667379313</v>
      </c>
      <c r="AA29">
        <v>28</v>
      </c>
    </row>
    <row r="30" spans="1:27" x14ac:dyDescent="0.3">
      <c r="A30">
        <v>33</v>
      </c>
      <c r="B30" t="s">
        <v>139</v>
      </c>
      <c r="C30" t="s">
        <v>147</v>
      </c>
      <c r="D30" t="s">
        <v>280</v>
      </c>
      <c r="E30" t="s">
        <v>280</v>
      </c>
      <c r="F30" t="s">
        <v>155</v>
      </c>
      <c r="G30" t="s">
        <v>218</v>
      </c>
      <c r="H30">
        <v>387.49224589025602</v>
      </c>
      <c r="I30">
        <v>28</v>
      </c>
      <c r="J30">
        <v>1371162.3721934685</v>
      </c>
      <c r="K30">
        <v>60535.193972727269</v>
      </c>
      <c r="L30">
        <v>246809226.99482435</v>
      </c>
      <c r="M30">
        <v>6763962.5818181811</v>
      </c>
      <c r="N30">
        <v>2056743558.2902029</v>
      </c>
      <c r="O30">
        <v>104893600</v>
      </c>
      <c r="P30">
        <v>30.105124909090907</v>
      </c>
      <c r="Q30">
        <v>20498.877464292356</v>
      </c>
      <c r="R30">
        <v>246869762.18879709</v>
      </c>
      <c r="S30">
        <v>2168.4011208720208</v>
      </c>
      <c r="T30">
        <v>20528.982589201449</v>
      </c>
      <c r="U30">
        <f>Sustainable_Friendly_Table[[#This Row],[Total Energy(MJ)]]*AHP!$P$13/TOPSIS!$B$12</f>
        <v>2.1134717214074488E-2</v>
      </c>
      <c r="V30">
        <f>Sustainable_Friendly_Table[[#This Row],[Total Cost(LKR Million)]]*AHP!$P$14/TOPSIS!$C$12</f>
        <v>6.4002756011254146E-3</v>
      </c>
      <c r="W30">
        <f>Sustainable_Friendly_Table[[#This Row],[Total Carbon (Metric T)]]*AHP!$P$15/TOPSIS!$D$12</f>
        <v>1.1636060739866602E-2</v>
      </c>
      <c r="X30">
        <f>((Sustainable_Friendly_Table[[#This Row],[Weighted Energy]]-TOPSIS!$B$13)^2+(Sustainable_Friendly_Table[[#This Row],[Weighted Cost]]-TOPSIS!$C$13)^2+(Sustainable_Friendly_Table[[#This Row],[Weighted Co2]]-TOPSIS!$D$13)^2)^0.5</f>
        <v>4.0150748035849533E-4</v>
      </c>
      <c r="Y30">
        <f>((Sustainable_Friendly_Table[[#This Row],[Weighted Energy]]-TOPSIS!$B$14)^2+(Sustainable_Friendly_Table[[#This Row],[Weighted Cost]]-TOPSIS!$C$14)^2+(Sustainable_Friendly_Table[[#This Row],[Weighted Co2]]-TOPSIS!$D$14)^2)^0.5</f>
        <v>5.2146055976004602E-3</v>
      </c>
      <c r="Z30">
        <f>Sustainable_Friendly_Table[[#This Row],[S- Worst-Euclidean Distance]]/(Sustainable_Friendly_Table[[#This Row],[S+ Best-Euclidean Distance]]+Sustainable_Friendly_Table[[#This Row],[S- Worst-Euclidean Distance]])</f>
        <v>0.92850794227519107</v>
      </c>
      <c r="AA30">
        <v>29</v>
      </c>
    </row>
    <row r="31" spans="1:27" x14ac:dyDescent="0.3">
      <c r="A31">
        <v>32</v>
      </c>
      <c r="B31" t="s">
        <v>139</v>
      </c>
      <c r="C31" t="s">
        <v>147</v>
      </c>
      <c r="D31" t="s">
        <v>280</v>
      </c>
      <c r="E31" t="s">
        <v>280</v>
      </c>
      <c r="F31" t="s">
        <v>155</v>
      </c>
      <c r="G31" t="s">
        <v>220</v>
      </c>
      <c r="H31">
        <v>387.49224589025602</v>
      </c>
      <c r="I31">
        <v>28</v>
      </c>
      <c r="J31">
        <v>1371162.3721934685</v>
      </c>
      <c r="K31">
        <v>60535.193972727269</v>
      </c>
      <c r="L31">
        <v>246809226.99482435</v>
      </c>
      <c r="M31">
        <v>6763962.5818181811</v>
      </c>
      <c r="N31">
        <v>2056743558.2902029</v>
      </c>
      <c r="O31">
        <v>109200000</v>
      </c>
      <c r="P31">
        <v>30.105124909090907</v>
      </c>
      <c r="Q31">
        <v>20498.877464292356</v>
      </c>
      <c r="R31">
        <v>246869762.18879709</v>
      </c>
      <c r="S31">
        <v>2172.7075208720207</v>
      </c>
      <c r="T31">
        <v>20528.982589201449</v>
      </c>
      <c r="U31">
        <f>Sustainable_Friendly_Table[[#This Row],[Total Energy(MJ)]]*AHP!$P$13/TOPSIS!$B$12</f>
        <v>2.1134717214074488E-2</v>
      </c>
      <c r="V31">
        <f>Sustainable_Friendly_Table[[#This Row],[Total Cost(LKR Million)]]*AHP!$P$14/TOPSIS!$C$12</f>
        <v>6.4129864167505254E-3</v>
      </c>
      <c r="W31">
        <f>Sustainable_Friendly_Table[[#This Row],[Total Carbon (Metric T)]]*AHP!$P$15/TOPSIS!$D$12</f>
        <v>1.1636060739866602E-2</v>
      </c>
      <c r="X31">
        <f>((Sustainable_Friendly_Table[[#This Row],[Weighted Energy]]-TOPSIS!$B$13)^2+(Sustainable_Friendly_Table[[#This Row],[Weighted Cost]]-TOPSIS!$C$13)^2+(Sustainable_Friendly_Table[[#This Row],[Weighted Co2]]-TOPSIS!$D$13)^2)^0.5</f>
        <v>4.0556752425010927E-4</v>
      </c>
      <c r="Y31">
        <f>((Sustainable_Friendly_Table[[#This Row],[Weighted Energy]]-TOPSIS!$B$14)^2+(Sustainable_Friendly_Table[[#This Row],[Weighted Cost]]-TOPSIS!$C$14)^2+(Sustainable_Friendly_Table[[#This Row],[Weighted Co2]]-TOPSIS!$D$14)^2)^0.5</f>
        <v>5.211329780768794E-3</v>
      </c>
      <c r="Z31">
        <f>Sustainable_Friendly_Table[[#This Row],[S- Worst-Euclidean Distance]]/(Sustainable_Friendly_Table[[#This Row],[S+ Best-Euclidean Distance]]+Sustainable_Friendly_Table[[#This Row],[S- Worst-Euclidean Distance]])</f>
        <v>0.9277950971459421</v>
      </c>
      <c r="AA31">
        <v>30</v>
      </c>
    </row>
    <row r="32" spans="1:27" x14ac:dyDescent="0.3">
      <c r="A32">
        <v>109</v>
      </c>
      <c r="B32" t="s">
        <v>140</v>
      </c>
      <c r="C32" t="s">
        <v>147</v>
      </c>
      <c r="D32" t="s">
        <v>151</v>
      </c>
      <c r="E32" t="s">
        <v>152</v>
      </c>
      <c r="F32" t="s">
        <v>154</v>
      </c>
      <c r="G32" t="s">
        <v>219</v>
      </c>
      <c r="H32">
        <v>376.33680751082835</v>
      </c>
      <c r="I32">
        <v>54</v>
      </c>
      <c r="J32">
        <v>1378332.1342469649</v>
      </c>
      <c r="K32">
        <v>45168.930563636357</v>
      </c>
      <c r="L32">
        <v>248099784.16445372</v>
      </c>
      <c r="M32">
        <v>5937898.1022727257</v>
      </c>
      <c r="N32">
        <v>2067498201.3704476</v>
      </c>
      <c r="O32">
        <v>100656000</v>
      </c>
      <c r="P32">
        <v>24.200065468181812</v>
      </c>
      <c r="Q32">
        <v>20606.065406992126</v>
      </c>
      <c r="R32">
        <v>248144953.09501734</v>
      </c>
      <c r="S32">
        <v>2174.0920994727203</v>
      </c>
      <c r="T32">
        <v>20630.265472460309</v>
      </c>
      <c r="U32">
        <f>Sustainable_Friendly_Table[[#This Row],[Total Energy(MJ)]]*AHP!$P$13/TOPSIS!$B$12</f>
        <v>2.1243887324492113E-2</v>
      </c>
      <c r="V32">
        <f>Sustainable_Friendly_Table[[#This Row],[Total Cost(LKR Million)]]*AHP!$P$14/TOPSIS!$C$12</f>
        <v>6.417073153540411E-3</v>
      </c>
      <c r="W32">
        <f>Sustainable_Friendly_Table[[#This Row],[Total Carbon (Metric T)]]*AHP!$P$15/TOPSIS!$D$12</f>
        <v>1.1693469029653394E-2</v>
      </c>
      <c r="X32">
        <f>((Sustainable_Friendly_Table[[#This Row],[Weighted Energy]]-TOPSIS!$B$13)^2+(Sustainable_Friendly_Table[[#This Row],[Weighted Cost]]-TOPSIS!$C$13)^2+(Sustainable_Friendly_Table[[#This Row],[Weighted Co2]]-TOPSIS!$D$13)^2)^0.5</f>
        <v>5.2451004458177984E-4</v>
      </c>
      <c r="Y32">
        <f>((Sustainable_Friendly_Table[[#This Row],[Weighted Energy]]-TOPSIS!$B$14)^2+(Sustainable_Friendly_Table[[#This Row],[Weighted Cost]]-TOPSIS!$C$14)^2+(Sustainable_Friendly_Table[[#This Row],[Weighted Co2]]-TOPSIS!$D$14)^2)^0.5</f>
        <v>5.0911625281950031E-3</v>
      </c>
      <c r="Z32">
        <f>Sustainable_Friendly_Table[[#This Row],[S- Worst-Euclidean Distance]]/(Sustainable_Friendly_Table[[#This Row],[S+ Best-Euclidean Distance]]+Sustainable_Friendly_Table[[#This Row],[S- Worst-Euclidean Distance]])</f>
        <v>0.9065988912664783</v>
      </c>
      <c r="AA32">
        <v>31</v>
      </c>
    </row>
    <row r="33" spans="1:27" x14ac:dyDescent="0.3">
      <c r="A33">
        <v>111</v>
      </c>
      <c r="B33" t="s">
        <v>140</v>
      </c>
      <c r="C33" t="s">
        <v>147</v>
      </c>
      <c r="D33" t="s">
        <v>151</v>
      </c>
      <c r="E33" t="s">
        <v>152</v>
      </c>
      <c r="F33" t="s">
        <v>154</v>
      </c>
      <c r="G33" t="s">
        <v>218</v>
      </c>
      <c r="H33">
        <v>376.33680751082835</v>
      </c>
      <c r="I33">
        <v>27</v>
      </c>
      <c r="J33">
        <v>1378332.1342469649</v>
      </c>
      <c r="K33">
        <v>45168.930563636357</v>
      </c>
      <c r="L33">
        <v>248099784.16445372</v>
      </c>
      <c r="M33">
        <v>5937898.1022727257</v>
      </c>
      <c r="N33">
        <v>2067498201.3704476</v>
      </c>
      <c r="O33">
        <v>101147400</v>
      </c>
      <c r="P33">
        <v>24.200065468181812</v>
      </c>
      <c r="Q33">
        <v>20606.065406992126</v>
      </c>
      <c r="R33">
        <v>248144953.09501734</v>
      </c>
      <c r="S33">
        <v>2174.5834994727202</v>
      </c>
      <c r="T33">
        <v>20630.265472460309</v>
      </c>
      <c r="U33">
        <f>Sustainable_Friendly_Table[[#This Row],[Total Energy(MJ)]]*AHP!$P$13/TOPSIS!$B$12</f>
        <v>2.1243887324492113E-2</v>
      </c>
      <c r="V33">
        <f>Sustainable_Friendly_Table[[#This Row],[Total Cost(LKR Million)]]*AHP!$P$14/TOPSIS!$C$12</f>
        <v>6.4185235749592701E-3</v>
      </c>
      <c r="W33">
        <f>Sustainable_Friendly_Table[[#This Row],[Total Carbon (Metric T)]]*AHP!$P$15/TOPSIS!$D$12</f>
        <v>1.1693469029653394E-2</v>
      </c>
      <c r="X33">
        <f>((Sustainable_Friendly_Table[[#This Row],[Weighted Energy]]-TOPSIS!$B$13)^2+(Sustainable_Friendly_Table[[#This Row],[Weighted Cost]]-TOPSIS!$C$13)^2+(Sustainable_Friendly_Table[[#This Row],[Weighted Co2]]-TOPSIS!$D$13)^2)^0.5</f>
        <v>5.2489721867511054E-4</v>
      </c>
      <c r="Y33">
        <f>((Sustainable_Friendly_Table[[#This Row],[Weighted Energy]]-TOPSIS!$B$14)^2+(Sustainable_Friendly_Table[[#This Row],[Weighted Cost]]-TOPSIS!$C$14)^2+(Sustainable_Friendly_Table[[#This Row],[Weighted Co2]]-TOPSIS!$D$14)^2)^0.5</f>
        <v>5.0907829514465607E-3</v>
      </c>
      <c r="Z33">
        <f>Sustainable_Friendly_Table[[#This Row],[S- Worst-Euclidean Distance]]/(Sustainable_Friendly_Table[[#This Row],[S+ Best-Euclidean Distance]]+Sustainable_Friendly_Table[[#This Row],[S- Worst-Euclidean Distance]])</f>
        <v>0.90653007244468153</v>
      </c>
      <c r="AA33">
        <v>32</v>
      </c>
    </row>
    <row r="34" spans="1:27" x14ac:dyDescent="0.3">
      <c r="A34">
        <v>110</v>
      </c>
      <c r="B34" t="s">
        <v>140</v>
      </c>
      <c r="C34" t="s">
        <v>147</v>
      </c>
      <c r="D34" t="s">
        <v>151</v>
      </c>
      <c r="E34" t="s">
        <v>152</v>
      </c>
      <c r="F34" t="s">
        <v>154</v>
      </c>
      <c r="G34" t="s">
        <v>220</v>
      </c>
      <c r="H34">
        <v>376.33680751082835</v>
      </c>
      <c r="I34">
        <v>27</v>
      </c>
      <c r="J34">
        <v>1378332.1342469649</v>
      </c>
      <c r="K34">
        <v>45168.930563636357</v>
      </c>
      <c r="L34">
        <v>248099784.16445372</v>
      </c>
      <c r="M34">
        <v>5937898.1022727257</v>
      </c>
      <c r="N34">
        <v>2067498201.3704476</v>
      </c>
      <c r="O34">
        <v>105300000</v>
      </c>
      <c r="P34">
        <v>24.200065468181812</v>
      </c>
      <c r="Q34">
        <v>20606.065406992126</v>
      </c>
      <c r="R34">
        <v>248144953.09501734</v>
      </c>
      <c r="S34">
        <v>2178.7360994727201</v>
      </c>
      <c r="T34">
        <v>20630.265472460309</v>
      </c>
      <c r="U34">
        <f>Sustainable_Friendly_Table[[#This Row],[Total Energy(MJ)]]*AHP!$P$13/TOPSIS!$B$12</f>
        <v>2.1243887324492113E-2</v>
      </c>
      <c r="V34">
        <f>Sustainable_Friendly_Table[[#This Row],[Total Cost(LKR Million)]]*AHP!$P$14/TOPSIS!$C$12</f>
        <v>6.4307804328834839E-3</v>
      </c>
      <c r="W34">
        <f>Sustainable_Friendly_Table[[#This Row],[Total Carbon (Metric T)]]*AHP!$P$15/TOPSIS!$D$12</f>
        <v>1.1693469029653394E-2</v>
      </c>
      <c r="X34">
        <f>((Sustainable_Friendly_Table[[#This Row],[Weighted Energy]]-TOPSIS!$B$13)^2+(Sustainable_Friendly_Table[[#This Row],[Weighted Cost]]-TOPSIS!$C$13)^2+(Sustainable_Friendly_Table[[#This Row],[Weighted Co2]]-TOPSIS!$D$13)^2)^0.5</f>
        <v>5.2831674639833867E-4</v>
      </c>
      <c r="Y34">
        <f>((Sustainable_Friendly_Table[[#This Row],[Weighted Energy]]-TOPSIS!$B$14)^2+(Sustainable_Friendly_Table[[#This Row],[Weighted Cost]]-TOPSIS!$C$14)^2+(Sustainable_Friendly_Table[[#This Row],[Weighted Co2]]-TOPSIS!$D$14)^2)^0.5</f>
        <v>5.0875907001179466E-3</v>
      </c>
      <c r="Z34">
        <f>Sustainable_Friendly_Table[[#This Row],[S- Worst-Euclidean Distance]]/(Sustainable_Friendly_Table[[#This Row],[S+ Best-Euclidean Distance]]+Sustainable_Friendly_Table[[#This Row],[S- Worst-Euclidean Distance]])</f>
        <v>0.90592495488399305</v>
      </c>
      <c r="AA34">
        <v>33</v>
      </c>
    </row>
    <row r="35" spans="1:27" x14ac:dyDescent="0.3">
      <c r="A35">
        <v>127</v>
      </c>
      <c r="B35" t="s">
        <v>140</v>
      </c>
      <c r="C35" t="s">
        <v>147</v>
      </c>
      <c r="D35" t="s">
        <v>280</v>
      </c>
      <c r="E35" t="s">
        <v>152</v>
      </c>
      <c r="F35" t="s">
        <v>154</v>
      </c>
      <c r="G35" t="s">
        <v>219</v>
      </c>
      <c r="H35">
        <v>376.80126984923834</v>
      </c>
      <c r="I35">
        <v>54</v>
      </c>
      <c r="J35">
        <v>1378781.7337905457</v>
      </c>
      <c r="K35">
        <v>45168.930563636357</v>
      </c>
      <c r="L35">
        <v>248180712.08229825</v>
      </c>
      <c r="M35">
        <v>5942503.1772727259</v>
      </c>
      <c r="N35">
        <v>2068172600.6858187</v>
      </c>
      <c r="O35">
        <v>100656000</v>
      </c>
      <c r="P35">
        <v>24.190855318181814</v>
      </c>
      <c r="Q35">
        <v>20612.786920168655</v>
      </c>
      <c r="R35">
        <v>248225881.01286188</v>
      </c>
      <c r="S35">
        <v>2174.7711038630914</v>
      </c>
      <c r="T35">
        <v>20636.977775486837</v>
      </c>
      <c r="U35">
        <f>Sustainable_Friendly_Table[[#This Row],[Total Energy(MJ)]]*AHP!$P$13/TOPSIS!$B$12</f>
        <v>2.1250815628076986E-2</v>
      </c>
      <c r="V35">
        <f>Sustainable_Friendly_Table[[#This Row],[Total Cost(LKR Million)]]*AHP!$P$14/TOPSIS!$C$12</f>
        <v>6.4190773100550515E-3</v>
      </c>
      <c r="W35">
        <f>Sustainable_Friendly_Table[[#This Row],[Total Carbon (Metric T)]]*AHP!$P$15/TOPSIS!$D$12</f>
        <v>1.1697273639325682E-2</v>
      </c>
      <c r="X35">
        <f>((Sustainable_Friendly_Table[[#This Row],[Weighted Energy]]-TOPSIS!$B$13)^2+(Sustainable_Friendly_Table[[#This Row],[Weighted Cost]]-TOPSIS!$C$13)^2+(Sustainable_Friendly_Table[[#This Row],[Weighted Co2]]-TOPSIS!$D$13)^2)^0.5</f>
        <v>5.32662667666797E-4</v>
      </c>
      <c r="Y35">
        <f>((Sustainable_Friendly_Table[[#This Row],[Weighted Energy]]-TOPSIS!$B$14)^2+(Sustainable_Friendly_Table[[#This Row],[Weighted Cost]]-TOPSIS!$C$14)^2+(Sustainable_Friendly_Table[[#This Row],[Weighted Co2]]-TOPSIS!$D$14)^2)^0.5</f>
        <v>5.0830093277827535E-3</v>
      </c>
      <c r="Z35">
        <f>Sustainable_Friendly_Table[[#This Row],[S- Worst-Euclidean Distance]]/(Sustainable_Friendly_Table[[#This Row],[S+ Best-Euclidean Distance]]+Sustainable_Friendly_Table[[#This Row],[S- Worst-Euclidean Distance]])</f>
        <v>0.90514711897375422</v>
      </c>
      <c r="AA35">
        <v>34</v>
      </c>
    </row>
    <row r="36" spans="1:27" x14ac:dyDescent="0.3">
      <c r="A36">
        <v>129</v>
      </c>
      <c r="B36" t="s">
        <v>140</v>
      </c>
      <c r="C36" t="s">
        <v>147</v>
      </c>
      <c r="D36" t="s">
        <v>280</v>
      </c>
      <c r="E36" t="s">
        <v>152</v>
      </c>
      <c r="F36" t="s">
        <v>154</v>
      </c>
      <c r="G36" t="s">
        <v>218</v>
      </c>
      <c r="H36">
        <v>376.80126984923834</v>
      </c>
      <c r="I36">
        <v>27</v>
      </c>
      <c r="J36">
        <v>1378781.7337905457</v>
      </c>
      <c r="K36">
        <v>45168.930563636357</v>
      </c>
      <c r="L36">
        <v>248180712.08229825</v>
      </c>
      <c r="M36">
        <v>5942503.1772727259</v>
      </c>
      <c r="N36">
        <v>2068172600.6858187</v>
      </c>
      <c r="O36">
        <v>101147400</v>
      </c>
      <c r="P36">
        <v>24.190855318181814</v>
      </c>
      <c r="Q36">
        <v>20612.786920168655</v>
      </c>
      <c r="R36">
        <v>248225881.01286188</v>
      </c>
      <c r="S36">
        <v>2175.2625038630913</v>
      </c>
      <c r="T36">
        <v>20636.977775486837</v>
      </c>
      <c r="U36">
        <f>Sustainable_Friendly_Table[[#This Row],[Total Energy(MJ)]]*AHP!$P$13/TOPSIS!$B$12</f>
        <v>2.1250815628076986E-2</v>
      </c>
      <c r="V36">
        <f>Sustainable_Friendly_Table[[#This Row],[Total Cost(LKR Million)]]*AHP!$P$14/TOPSIS!$C$12</f>
        <v>6.4205277314739115E-3</v>
      </c>
      <c r="W36">
        <f>Sustainable_Friendly_Table[[#This Row],[Total Carbon (Metric T)]]*AHP!$P$15/TOPSIS!$D$12</f>
        <v>1.1697273639325682E-2</v>
      </c>
      <c r="X36">
        <f>((Sustainable_Friendly_Table[[#This Row],[Weighted Energy]]-TOPSIS!$B$13)^2+(Sustainable_Friendly_Table[[#This Row],[Weighted Cost]]-TOPSIS!$C$13)^2+(Sustainable_Friendly_Table[[#This Row],[Weighted Co2]]-TOPSIS!$D$13)^2)^0.5</f>
        <v>5.3304937348679624E-4</v>
      </c>
      <c r="Y36">
        <f>((Sustainable_Friendly_Table[[#This Row],[Weighted Energy]]-TOPSIS!$B$14)^2+(Sustainable_Friendly_Table[[#This Row],[Weighted Cost]]-TOPSIS!$C$14)^2+(Sustainable_Friendly_Table[[#This Row],[Weighted Co2]]-TOPSIS!$D$14)^2)^0.5</f>
        <v>5.0826297140664856E-3</v>
      </c>
      <c r="Z36">
        <f>Sustainable_Friendly_Table[[#This Row],[S- Worst-Euclidean Distance]]/(Sustainable_Friendly_Table[[#This Row],[S+ Best-Euclidean Distance]]+Sustainable_Friendly_Table[[#This Row],[S- Worst-Euclidean Distance]])</f>
        <v>0.90507837695564575</v>
      </c>
      <c r="AA36">
        <v>35</v>
      </c>
    </row>
    <row r="37" spans="1:27" x14ac:dyDescent="0.3">
      <c r="A37">
        <v>128</v>
      </c>
      <c r="B37" t="s">
        <v>140</v>
      </c>
      <c r="C37" t="s">
        <v>147</v>
      </c>
      <c r="D37" t="s">
        <v>280</v>
      </c>
      <c r="E37" t="s">
        <v>152</v>
      </c>
      <c r="F37" t="s">
        <v>154</v>
      </c>
      <c r="G37" t="s">
        <v>220</v>
      </c>
      <c r="H37">
        <v>376.80126984923834</v>
      </c>
      <c r="I37">
        <v>27</v>
      </c>
      <c r="J37">
        <v>1378781.7337905457</v>
      </c>
      <c r="K37">
        <v>45168.930563636357</v>
      </c>
      <c r="L37">
        <v>248180712.08229825</v>
      </c>
      <c r="M37">
        <v>5942503.1772727259</v>
      </c>
      <c r="N37">
        <v>2068172600.6858187</v>
      </c>
      <c r="O37">
        <v>105300000</v>
      </c>
      <c r="P37">
        <v>24.190855318181814</v>
      </c>
      <c r="Q37">
        <v>20612.786920168655</v>
      </c>
      <c r="R37">
        <v>248225881.01286188</v>
      </c>
      <c r="S37">
        <v>2179.4151038630916</v>
      </c>
      <c r="T37">
        <v>20636.977775486837</v>
      </c>
      <c r="U37">
        <f>Sustainable_Friendly_Table[[#This Row],[Total Energy(MJ)]]*AHP!$P$13/TOPSIS!$B$12</f>
        <v>2.1250815628076986E-2</v>
      </c>
      <c r="V37">
        <f>Sustainable_Friendly_Table[[#This Row],[Total Cost(LKR Million)]]*AHP!$P$14/TOPSIS!$C$12</f>
        <v>6.4327845893981253E-3</v>
      </c>
      <c r="W37">
        <f>Sustainable_Friendly_Table[[#This Row],[Total Carbon (Metric T)]]*AHP!$P$15/TOPSIS!$D$12</f>
        <v>1.1697273639325682E-2</v>
      </c>
      <c r="X37">
        <f>((Sustainable_Friendly_Table[[#This Row],[Weighted Energy]]-TOPSIS!$B$13)^2+(Sustainable_Friendly_Table[[#This Row],[Weighted Cost]]-TOPSIS!$C$13)^2+(Sustainable_Friendly_Table[[#This Row],[Weighted Co2]]-TOPSIS!$D$13)^2)^0.5</f>
        <v>5.3646272773608561E-4</v>
      </c>
      <c r="Y37">
        <f>((Sustainable_Friendly_Table[[#This Row],[Weighted Energy]]-TOPSIS!$B$14)^2+(Sustainable_Friendly_Table[[#This Row],[Weighted Cost]]-TOPSIS!$C$14)^2+(Sustainable_Friendly_Table[[#This Row],[Weighted Co2]]-TOPSIS!$D$14)^2)^0.5</f>
        <v>5.0794371748081055E-3</v>
      </c>
      <c r="Z37">
        <f>Sustainable_Friendly_Table[[#This Row],[S- Worst-Euclidean Distance]]/(Sustainable_Friendly_Table[[#This Row],[S+ Best-Euclidean Distance]]+Sustainable_Friendly_Table[[#This Row],[S- Worst-Euclidean Distance]])</f>
        <v>0.90447430740475809</v>
      </c>
      <c r="AA37">
        <v>36</v>
      </c>
    </row>
    <row r="38" spans="1:27" x14ac:dyDescent="0.3">
      <c r="A38">
        <v>10</v>
      </c>
      <c r="B38" t="s">
        <v>139</v>
      </c>
      <c r="C38" t="s">
        <v>147</v>
      </c>
      <c r="D38" t="s">
        <v>151</v>
      </c>
      <c r="E38" t="s">
        <v>280</v>
      </c>
      <c r="F38" t="s">
        <v>154</v>
      </c>
      <c r="G38" t="s">
        <v>219</v>
      </c>
      <c r="H38">
        <v>392.15646121646745</v>
      </c>
      <c r="I38">
        <v>56</v>
      </c>
      <c r="J38">
        <v>1381693.8170459191</v>
      </c>
      <c r="K38">
        <v>59716.414199999999</v>
      </c>
      <c r="L38">
        <v>248704887.06826544</v>
      </c>
      <c r="M38">
        <v>6732064.8477272717</v>
      </c>
      <c r="N38">
        <v>2072540725.5688784</v>
      </c>
      <c r="O38">
        <v>104384000</v>
      </c>
      <c r="P38">
        <v>30.387261649999996</v>
      </c>
      <c r="Q38">
        <v>20656.322564836486</v>
      </c>
      <c r="R38">
        <v>248764603.48246545</v>
      </c>
      <c r="S38">
        <v>2183.6567904166059</v>
      </c>
      <c r="T38">
        <v>20686.709826486487</v>
      </c>
      <c r="U38">
        <f>Sustainable_Friendly_Table[[#This Row],[Total Energy(MJ)]]*AHP!$P$13/TOPSIS!$B$12</f>
        <v>2.1296936088318816E-2</v>
      </c>
      <c r="V38">
        <f>Sustainable_Friendly_Table[[#This Row],[Total Cost(LKR Million)]]*AHP!$P$14/TOPSIS!$C$12</f>
        <v>6.4453043961325744E-3</v>
      </c>
      <c r="W38">
        <f>Sustainable_Friendly_Table[[#This Row],[Total Carbon (Metric T)]]*AHP!$P$15/TOPSIS!$D$12</f>
        <v>1.1725462331270623E-2</v>
      </c>
      <c r="X38">
        <f>((Sustainable_Friendly_Table[[#This Row],[Weighted Energy]]-TOPSIS!$B$13)^2+(Sustainable_Friendly_Table[[#This Row],[Weighted Cost]]-TOPSIS!$C$13)^2+(Sustainable_Friendly_Table[[#This Row],[Weighted Co2]]-TOPSIS!$D$13)^2)^0.5</f>
        <v>5.9179105855272434E-4</v>
      </c>
      <c r="Y38">
        <f>((Sustainable_Friendly_Table[[#This Row],[Weighted Energy]]-TOPSIS!$B$14)^2+(Sustainable_Friendly_Table[[#This Row],[Weighted Cost]]-TOPSIS!$C$14)^2+(Sustainable_Friendly_Table[[#This Row],[Weighted Co2]]-TOPSIS!$D$14)^2)^0.5</f>
        <v>5.0240417187199541E-3</v>
      </c>
      <c r="Z38">
        <f>Sustainable_Friendly_Table[[#This Row],[S- Worst-Euclidean Distance]]/(Sustainable_Friendly_Table[[#This Row],[S+ Best-Euclidean Distance]]+Sustainable_Friendly_Table[[#This Row],[S- Worst-Euclidean Distance]])</f>
        <v>0.89462096148095649</v>
      </c>
      <c r="AA38">
        <v>37</v>
      </c>
    </row>
    <row r="39" spans="1:27" x14ac:dyDescent="0.3">
      <c r="A39">
        <v>12</v>
      </c>
      <c r="B39" t="s">
        <v>139</v>
      </c>
      <c r="C39" t="s">
        <v>147</v>
      </c>
      <c r="D39" t="s">
        <v>151</v>
      </c>
      <c r="E39" t="s">
        <v>280</v>
      </c>
      <c r="F39" t="s">
        <v>154</v>
      </c>
      <c r="G39" t="s">
        <v>218</v>
      </c>
      <c r="H39">
        <v>392.15646121646745</v>
      </c>
      <c r="I39">
        <v>28</v>
      </c>
      <c r="J39">
        <v>1381693.8170459191</v>
      </c>
      <c r="K39">
        <v>59716.414199999999</v>
      </c>
      <c r="L39">
        <v>248704887.06826544</v>
      </c>
      <c r="M39">
        <v>6732064.8477272717</v>
      </c>
      <c r="N39">
        <v>2072540725.5688784</v>
      </c>
      <c r="O39">
        <v>104893600</v>
      </c>
      <c r="P39">
        <v>30.387261649999996</v>
      </c>
      <c r="Q39">
        <v>20656.322564836486</v>
      </c>
      <c r="R39">
        <v>248764603.48246545</v>
      </c>
      <c r="S39">
        <v>2184.1663904166057</v>
      </c>
      <c r="T39">
        <v>20686.709826486487</v>
      </c>
      <c r="U39">
        <f>Sustainable_Friendly_Table[[#This Row],[Total Energy(MJ)]]*AHP!$P$13/TOPSIS!$B$12</f>
        <v>2.1296936088318816E-2</v>
      </c>
      <c r="V39">
        <f>Sustainable_Friendly_Table[[#This Row],[Total Cost(LKR Million)]]*AHP!$P$14/TOPSIS!$C$12</f>
        <v>6.446808536863244E-3</v>
      </c>
      <c r="W39">
        <f>Sustainable_Friendly_Table[[#This Row],[Total Carbon (Metric T)]]*AHP!$P$15/TOPSIS!$D$12</f>
        <v>1.1725462331270623E-2</v>
      </c>
      <c r="X39">
        <f>((Sustainable_Friendly_Table[[#This Row],[Weighted Energy]]-TOPSIS!$B$13)^2+(Sustainable_Friendly_Table[[#This Row],[Weighted Cost]]-TOPSIS!$C$13)^2+(Sustainable_Friendly_Table[[#This Row],[Weighted Co2]]-TOPSIS!$D$13)^2)^0.5</f>
        <v>5.9221872385491724E-4</v>
      </c>
      <c r="Y39">
        <f>((Sustainable_Friendly_Table[[#This Row],[Weighted Energy]]-TOPSIS!$B$14)^2+(Sustainable_Friendly_Table[[#This Row],[Weighted Cost]]-TOPSIS!$C$14)^2+(Sustainable_Friendly_Table[[#This Row],[Weighted Co2]]-TOPSIS!$D$14)^2)^0.5</f>
        <v>5.023651284490476E-3</v>
      </c>
      <c r="Z39">
        <f>Sustainable_Friendly_Table[[#This Row],[S- Worst-Euclidean Distance]]/(Sustainable_Friendly_Table[[#This Row],[S+ Best-Euclidean Distance]]+Sustainable_Friendly_Table[[#This Row],[S- Worst-Euclidean Distance]])</f>
        <v>0.89454550711201331</v>
      </c>
      <c r="AA39">
        <v>38</v>
      </c>
    </row>
    <row r="40" spans="1:27" x14ac:dyDescent="0.3">
      <c r="A40">
        <v>11</v>
      </c>
      <c r="B40" t="s">
        <v>139</v>
      </c>
      <c r="C40" t="s">
        <v>147</v>
      </c>
      <c r="D40" t="s">
        <v>151</v>
      </c>
      <c r="E40" t="s">
        <v>280</v>
      </c>
      <c r="F40" t="s">
        <v>154</v>
      </c>
      <c r="G40" t="s">
        <v>220</v>
      </c>
      <c r="H40">
        <v>392.15646121646745</v>
      </c>
      <c r="I40">
        <v>28</v>
      </c>
      <c r="J40">
        <v>1381693.8170459191</v>
      </c>
      <c r="K40">
        <v>59716.414199999999</v>
      </c>
      <c r="L40">
        <v>248704887.06826544</v>
      </c>
      <c r="M40">
        <v>6732064.8477272717</v>
      </c>
      <c r="N40">
        <v>2072540725.5688784</v>
      </c>
      <c r="O40">
        <v>109200000</v>
      </c>
      <c r="P40">
        <v>30.387261649999996</v>
      </c>
      <c r="Q40">
        <v>20656.322564836486</v>
      </c>
      <c r="R40">
        <v>248764603.48246545</v>
      </c>
      <c r="S40">
        <v>2188.4727904166061</v>
      </c>
      <c r="T40">
        <v>20686.709826486487</v>
      </c>
      <c r="U40">
        <f>Sustainable_Friendly_Table[[#This Row],[Total Energy(MJ)]]*AHP!$P$13/TOPSIS!$B$12</f>
        <v>2.1296936088318816E-2</v>
      </c>
      <c r="V40">
        <f>Sustainable_Friendly_Table[[#This Row],[Total Cost(LKR Million)]]*AHP!$P$14/TOPSIS!$C$12</f>
        <v>6.4595193524883548E-3</v>
      </c>
      <c r="W40">
        <f>Sustainable_Friendly_Table[[#This Row],[Total Carbon (Metric T)]]*AHP!$P$15/TOPSIS!$D$12</f>
        <v>1.1725462331270623E-2</v>
      </c>
      <c r="X40">
        <f>((Sustainable_Friendly_Table[[#This Row],[Weighted Energy]]-TOPSIS!$B$13)^2+(Sustainable_Friendly_Table[[#This Row],[Weighted Cost]]-TOPSIS!$C$13)^2+(Sustainable_Friendly_Table[[#This Row],[Weighted Co2]]-TOPSIS!$D$13)^2)^0.5</f>
        <v>5.9597207984955097E-4</v>
      </c>
      <c r="Y40">
        <f>((Sustainable_Friendly_Table[[#This Row],[Weighted Energy]]-TOPSIS!$B$14)^2+(Sustainable_Friendly_Table[[#This Row],[Weighted Cost]]-TOPSIS!$C$14)^2+(Sustainable_Friendly_Table[[#This Row],[Weighted Co2]]-TOPSIS!$D$14)^2)^0.5</f>
        <v>5.0203686833436654E-3</v>
      </c>
      <c r="Z40">
        <f>Sustainable_Friendly_Table[[#This Row],[S- Worst-Euclidean Distance]]/(Sustainable_Friendly_Table[[#This Row],[S+ Best-Euclidean Distance]]+Sustainable_Friendly_Table[[#This Row],[S- Worst-Euclidean Distance]])</f>
        <v>0.89388605410924071</v>
      </c>
      <c r="AA40">
        <v>39</v>
      </c>
    </row>
    <row r="41" spans="1:27" x14ac:dyDescent="0.3">
      <c r="A41">
        <v>28</v>
      </c>
      <c r="B41" t="s">
        <v>139</v>
      </c>
      <c r="C41" t="s">
        <v>147</v>
      </c>
      <c r="D41" t="s">
        <v>280</v>
      </c>
      <c r="E41" t="s">
        <v>280</v>
      </c>
      <c r="F41" t="s">
        <v>154</v>
      </c>
      <c r="G41" t="s">
        <v>219</v>
      </c>
      <c r="H41">
        <v>392.62092355487738</v>
      </c>
      <c r="I41">
        <v>56</v>
      </c>
      <c r="J41">
        <v>1382143.4165895001</v>
      </c>
      <c r="K41">
        <v>59716.414199999999</v>
      </c>
      <c r="L41">
        <v>248785814.98611</v>
      </c>
      <c r="M41">
        <v>6736669.9227272719</v>
      </c>
      <c r="N41">
        <v>2073215124.8842499</v>
      </c>
      <c r="O41">
        <v>104384000</v>
      </c>
      <c r="P41">
        <v>30.378051499999998</v>
      </c>
      <c r="Q41">
        <v>20663.044078013027</v>
      </c>
      <c r="R41">
        <v>248845531.40031001</v>
      </c>
      <c r="S41">
        <v>2184.3357948069774</v>
      </c>
      <c r="T41">
        <v>20693.422129513026</v>
      </c>
      <c r="U41">
        <f>Sustainable_Friendly_Table[[#This Row],[Total Energy(MJ)]]*AHP!$P$13/TOPSIS!$B$12</f>
        <v>2.1303864391903689E-2</v>
      </c>
      <c r="V41">
        <f>Sustainable_Friendly_Table[[#This Row],[Total Cost(LKR Million)]]*AHP!$P$14/TOPSIS!$C$12</f>
        <v>6.4473085526472159E-3</v>
      </c>
      <c r="W41">
        <f>Sustainable_Friendly_Table[[#This Row],[Total Carbon (Metric T)]]*AHP!$P$15/TOPSIS!$D$12</f>
        <v>1.1729266940942916E-2</v>
      </c>
      <c r="X41">
        <f>((Sustainable_Friendly_Table[[#This Row],[Weighted Energy]]-TOPSIS!$B$13)^2+(Sustainable_Friendly_Table[[#This Row],[Weighted Cost]]-TOPSIS!$C$13)^2+(Sustainable_Friendly_Table[[#This Row],[Weighted Co2]]-TOPSIS!$D$13)^2)^0.5</f>
        <v>5.9993921961307866E-4</v>
      </c>
      <c r="Y41">
        <f>((Sustainable_Friendly_Table[[#This Row],[Weighted Energy]]-TOPSIS!$B$14)^2+(Sustainable_Friendly_Table[[#This Row],[Weighted Cost]]-TOPSIS!$C$14)^2+(Sustainable_Friendly_Table[[#This Row],[Weighted Co2]]-TOPSIS!$D$14)^2)^0.5</f>
        <v>5.0158882372772565E-3</v>
      </c>
      <c r="Z41">
        <f>Sustainable_Friendly_Table[[#This Row],[S- Worst-Euclidean Distance]]/(Sustainable_Friendly_Table[[#This Row],[S+ Best-Euclidean Distance]]+Sustainable_Friendly_Table[[#This Row],[S- Worst-Euclidean Distance]])</f>
        <v>0.89316993368858166</v>
      </c>
      <c r="AA41">
        <v>40</v>
      </c>
    </row>
    <row r="42" spans="1:27" x14ac:dyDescent="0.3">
      <c r="A42">
        <v>30</v>
      </c>
      <c r="B42" t="s">
        <v>139</v>
      </c>
      <c r="C42" t="s">
        <v>147</v>
      </c>
      <c r="D42" t="s">
        <v>280</v>
      </c>
      <c r="E42" t="s">
        <v>280</v>
      </c>
      <c r="F42" t="s">
        <v>154</v>
      </c>
      <c r="G42" t="s">
        <v>218</v>
      </c>
      <c r="H42">
        <v>392.62092355487738</v>
      </c>
      <c r="I42">
        <v>28</v>
      </c>
      <c r="J42">
        <v>1382143.4165895001</v>
      </c>
      <c r="K42">
        <v>59716.414199999999</v>
      </c>
      <c r="L42">
        <v>248785814.98611</v>
      </c>
      <c r="M42">
        <v>6736669.9227272719</v>
      </c>
      <c r="N42">
        <v>2073215124.8842499</v>
      </c>
      <c r="O42">
        <v>104893600</v>
      </c>
      <c r="P42">
        <v>30.378051499999998</v>
      </c>
      <c r="Q42">
        <v>20663.044078013027</v>
      </c>
      <c r="R42">
        <v>248845531.40031001</v>
      </c>
      <c r="S42">
        <v>2184.8453948069773</v>
      </c>
      <c r="T42">
        <v>20693.422129513026</v>
      </c>
      <c r="U42">
        <f>Sustainable_Friendly_Table[[#This Row],[Total Energy(MJ)]]*AHP!$P$13/TOPSIS!$B$12</f>
        <v>2.1303864391903689E-2</v>
      </c>
      <c r="V42">
        <f>Sustainable_Friendly_Table[[#This Row],[Total Cost(LKR Million)]]*AHP!$P$14/TOPSIS!$C$12</f>
        <v>6.4488126933778854E-3</v>
      </c>
      <c r="W42">
        <f>Sustainable_Friendly_Table[[#This Row],[Total Carbon (Metric T)]]*AHP!$P$15/TOPSIS!$D$12</f>
        <v>1.1729266940942916E-2</v>
      </c>
      <c r="X42">
        <f>((Sustainable_Friendly_Table[[#This Row],[Weighted Energy]]-TOPSIS!$B$13)^2+(Sustainable_Friendly_Table[[#This Row],[Weighted Cost]]-TOPSIS!$C$13)^2+(Sustainable_Friendly_Table[[#This Row],[Weighted Co2]]-TOPSIS!$D$13)^2)^0.5</f>
        <v>6.0036610180641548E-4</v>
      </c>
      <c r="Y42">
        <f>((Sustainable_Friendly_Table[[#This Row],[Weighted Energy]]-TOPSIS!$B$14)^2+(Sustainable_Friendly_Table[[#This Row],[Weighted Cost]]-TOPSIS!$C$14)^2+(Sustainable_Friendly_Table[[#This Row],[Weighted Co2]]-TOPSIS!$D$14)^2)^0.5</f>
        <v>5.0154977693791757E-3</v>
      </c>
      <c r="Z42">
        <f>Sustainable_Friendly_Table[[#This Row],[S- Worst-Euclidean Distance]]/(Sustainable_Friendly_Table[[#This Row],[S+ Best-Euclidean Distance]]+Sustainable_Friendly_Table[[#This Row],[S- Worst-Euclidean Distance]])</f>
        <v>0.89309461276530744</v>
      </c>
      <c r="AA42">
        <v>41</v>
      </c>
    </row>
    <row r="43" spans="1:27" x14ac:dyDescent="0.3">
      <c r="A43">
        <v>29</v>
      </c>
      <c r="B43" t="s">
        <v>139</v>
      </c>
      <c r="C43" t="s">
        <v>147</v>
      </c>
      <c r="D43" t="s">
        <v>280</v>
      </c>
      <c r="E43" t="s">
        <v>280</v>
      </c>
      <c r="F43" t="s">
        <v>154</v>
      </c>
      <c r="G43" t="s">
        <v>220</v>
      </c>
      <c r="H43">
        <v>392.62092355487738</v>
      </c>
      <c r="I43">
        <v>28</v>
      </c>
      <c r="J43">
        <v>1382143.4165895001</v>
      </c>
      <c r="K43">
        <v>59716.414199999999</v>
      </c>
      <c r="L43">
        <v>248785814.98611</v>
      </c>
      <c r="M43">
        <v>6736669.9227272719</v>
      </c>
      <c r="N43">
        <v>2073215124.8842499</v>
      </c>
      <c r="O43">
        <v>109200000</v>
      </c>
      <c r="P43">
        <v>30.378051499999998</v>
      </c>
      <c r="Q43">
        <v>20663.044078013027</v>
      </c>
      <c r="R43">
        <v>248845531.40031001</v>
      </c>
      <c r="S43">
        <v>2189.1517948069773</v>
      </c>
      <c r="T43">
        <v>20693.422129513026</v>
      </c>
      <c r="U43">
        <f>Sustainable_Friendly_Table[[#This Row],[Total Energy(MJ)]]*AHP!$P$13/TOPSIS!$B$12</f>
        <v>2.1303864391903689E-2</v>
      </c>
      <c r="V43">
        <f>Sustainable_Friendly_Table[[#This Row],[Total Cost(LKR Million)]]*AHP!$P$14/TOPSIS!$C$12</f>
        <v>6.4615235090029954E-3</v>
      </c>
      <c r="W43">
        <f>Sustainable_Friendly_Table[[#This Row],[Total Carbon (Metric T)]]*AHP!$P$15/TOPSIS!$D$12</f>
        <v>1.1729266940942916E-2</v>
      </c>
      <c r="X43">
        <f>((Sustainable_Friendly_Table[[#This Row],[Weighted Energy]]-TOPSIS!$B$13)^2+(Sustainable_Friendly_Table[[#This Row],[Weighted Cost]]-TOPSIS!$C$13)^2+(Sustainable_Friendly_Table[[#This Row],[Weighted Co2]]-TOPSIS!$D$13)^2)^0.5</f>
        <v>6.041110065227802E-4</v>
      </c>
      <c r="Y43">
        <f>((Sustainable_Friendly_Table[[#This Row],[Weighted Energy]]-TOPSIS!$B$14)^2+(Sustainable_Friendly_Table[[#This Row],[Weighted Cost]]-TOPSIS!$C$14)^2+(Sustainable_Friendly_Table[[#This Row],[Weighted Co2]]-TOPSIS!$D$14)^2)^0.5</f>
        <v>5.0122149108064356E-3</v>
      </c>
      <c r="Z43">
        <f>Sustainable_Friendly_Table[[#This Row],[S- Worst-Euclidean Distance]]/(Sustainable_Friendly_Table[[#This Row],[S+ Best-Euclidean Distance]]+Sustainable_Friendly_Table[[#This Row],[S- Worst-Euclidean Distance]])</f>
        <v>0.89243661863375989</v>
      </c>
      <c r="AA43">
        <v>42</v>
      </c>
    </row>
    <row r="44" spans="1:27" x14ac:dyDescent="0.3">
      <c r="A44">
        <v>115</v>
      </c>
      <c r="B44" t="s">
        <v>140</v>
      </c>
      <c r="C44" t="s">
        <v>147</v>
      </c>
      <c r="D44" t="s">
        <v>151</v>
      </c>
      <c r="E44" t="s">
        <v>152</v>
      </c>
      <c r="F44" t="s">
        <v>280</v>
      </c>
      <c r="G44" t="s">
        <v>219</v>
      </c>
      <c r="H44">
        <v>378.9348967064974</v>
      </c>
      <c r="I44">
        <v>54</v>
      </c>
      <c r="J44">
        <v>1386162.4740845729</v>
      </c>
      <c r="K44">
        <v>47352.343290909077</v>
      </c>
      <c r="L44">
        <v>249509245.33522311</v>
      </c>
      <c r="M44">
        <v>5926981.0386363622</v>
      </c>
      <c r="N44">
        <v>2079243711.1268592</v>
      </c>
      <c r="O44">
        <v>100656000</v>
      </c>
      <c r="P44">
        <v>24.200065468181812</v>
      </c>
      <c r="Q44">
        <v>20723.128987564363</v>
      </c>
      <c r="R44">
        <v>249556597.678514</v>
      </c>
      <c r="S44">
        <v>2185.8266921654958</v>
      </c>
      <c r="T44">
        <v>20747.329053032547</v>
      </c>
      <c r="U44">
        <f>Sustainable_Friendly_Table[[#This Row],[Total Energy(MJ)]]*AHP!$P$13/TOPSIS!$B$12</f>
        <v>2.1364739343040121E-2</v>
      </c>
      <c r="V44">
        <f>Sustainable_Friendly_Table[[#This Row],[Total Cost(LKR Million)]]*AHP!$P$14/TOPSIS!$C$12</f>
        <v>6.4517091010031719E-3</v>
      </c>
      <c r="W44">
        <f>Sustainable_Friendly_Table[[#This Row],[Total Carbon (Metric T)]]*AHP!$P$15/TOPSIS!$D$12</f>
        <v>1.1759821998099154E-2</v>
      </c>
      <c r="X44">
        <f>((Sustainable_Friendly_Table[[#This Row],[Weighted Energy]]-TOPSIS!$B$13)^2+(Sustainable_Friendly_Table[[#This Row],[Weighted Cost]]-TOPSIS!$C$13)^2+(Sustainable_Friendly_Table[[#This Row],[Weighted Co2]]-TOPSIS!$D$13)^2)^0.5</f>
        <v>6.6663430524170955E-4</v>
      </c>
      <c r="Y44">
        <f>((Sustainable_Friendly_Table[[#This Row],[Weighted Energy]]-TOPSIS!$B$14)^2+(Sustainable_Friendly_Table[[#This Row],[Weighted Cost]]-TOPSIS!$C$14)^2+(Sustainable_Friendly_Table[[#This Row],[Weighted Co2]]-TOPSIS!$D$14)^2)^0.5</f>
        <v>4.9490350756989047E-3</v>
      </c>
      <c r="Z44">
        <f>Sustainable_Friendly_Table[[#This Row],[S- Worst-Euclidean Distance]]/(Sustainable_Friendly_Table[[#This Row],[S+ Best-Euclidean Distance]]+Sustainable_Friendly_Table[[#This Row],[S- Worst-Euclidean Distance]])</f>
        <v>0.88129032177281608</v>
      </c>
      <c r="AA44">
        <v>43</v>
      </c>
    </row>
    <row r="45" spans="1:27" x14ac:dyDescent="0.3">
      <c r="A45">
        <v>117</v>
      </c>
      <c r="B45" t="s">
        <v>140</v>
      </c>
      <c r="C45" t="s">
        <v>147</v>
      </c>
      <c r="D45" t="s">
        <v>151</v>
      </c>
      <c r="E45" t="s">
        <v>152</v>
      </c>
      <c r="F45" t="s">
        <v>280</v>
      </c>
      <c r="G45" t="s">
        <v>218</v>
      </c>
      <c r="H45">
        <v>378.9348967064974</v>
      </c>
      <c r="I45">
        <v>27</v>
      </c>
      <c r="J45">
        <v>1386162.4740845729</v>
      </c>
      <c r="K45">
        <v>47352.343290909077</v>
      </c>
      <c r="L45">
        <v>249509245.33522311</v>
      </c>
      <c r="M45">
        <v>5926981.0386363622</v>
      </c>
      <c r="N45">
        <v>2079243711.1268592</v>
      </c>
      <c r="O45">
        <v>101147400</v>
      </c>
      <c r="P45">
        <v>24.200065468181812</v>
      </c>
      <c r="Q45">
        <v>20723.128987564363</v>
      </c>
      <c r="R45">
        <v>249556597.678514</v>
      </c>
      <c r="S45">
        <v>2186.3180921654957</v>
      </c>
      <c r="T45">
        <v>20747.329053032547</v>
      </c>
      <c r="U45">
        <f>Sustainable_Friendly_Table[[#This Row],[Total Energy(MJ)]]*AHP!$P$13/TOPSIS!$B$12</f>
        <v>2.1364739343040121E-2</v>
      </c>
      <c r="V45">
        <f>Sustainable_Friendly_Table[[#This Row],[Total Cost(LKR Million)]]*AHP!$P$14/TOPSIS!$C$12</f>
        <v>6.4531595224220327E-3</v>
      </c>
      <c r="W45">
        <f>Sustainable_Friendly_Table[[#This Row],[Total Carbon (Metric T)]]*AHP!$P$15/TOPSIS!$D$12</f>
        <v>1.1759821998099154E-2</v>
      </c>
      <c r="X45">
        <f>((Sustainable_Friendly_Table[[#This Row],[Weighted Energy]]-TOPSIS!$B$13)^2+(Sustainable_Friendly_Table[[#This Row],[Weighted Cost]]-TOPSIS!$C$13)^2+(Sustainable_Friendly_Table[[#This Row],[Weighted Co2]]-TOPSIS!$D$13)^2)^0.5</f>
        <v>6.6701429795088224E-4</v>
      </c>
      <c r="Y45">
        <f>((Sustainable_Friendly_Table[[#This Row],[Weighted Energy]]-TOPSIS!$B$14)^2+(Sustainable_Friendly_Table[[#This Row],[Weighted Cost]]-TOPSIS!$C$14)^2+(Sustainable_Friendly_Table[[#This Row],[Weighted Co2]]-TOPSIS!$D$14)^2)^0.5</f>
        <v>4.9486547489373516E-3</v>
      </c>
      <c r="Z45">
        <f>Sustainable_Friendly_Table[[#This Row],[S- Worst-Euclidean Distance]]/(Sustainable_Friendly_Table[[#This Row],[S+ Best-Euclidean Distance]]+Sustainable_Friendly_Table[[#This Row],[S- Worst-Euclidean Distance]])</f>
        <v>0.88122264820422602</v>
      </c>
      <c r="AA45">
        <v>44</v>
      </c>
    </row>
    <row r="46" spans="1:27" x14ac:dyDescent="0.3">
      <c r="A46">
        <v>116</v>
      </c>
      <c r="B46" t="s">
        <v>140</v>
      </c>
      <c r="C46" t="s">
        <v>147</v>
      </c>
      <c r="D46" t="s">
        <v>151</v>
      </c>
      <c r="E46" t="s">
        <v>152</v>
      </c>
      <c r="F46" t="s">
        <v>280</v>
      </c>
      <c r="G46" t="s">
        <v>220</v>
      </c>
      <c r="H46">
        <v>378.9348967064974</v>
      </c>
      <c r="I46">
        <v>27</v>
      </c>
      <c r="J46">
        <v>1386162.4740845729</v>
      </c>
      <c r="K46">
        <v>47352.343290909077</v>
      </c>
      <c r="L46">
        <v>249509245.33522311</v>
      </c>
      <c r="M46">
        <v>5926981.0386363622</v>
      </c>
      <c r="N46">
        <v>2079243711.1268592</v>
      </c>
      <c r="O46">
        <v>105300000</v>
      </c>
      <c r="P46">
        <v>24.200065468181812</v>
      </c>
      <c r="Q46">
        <v>20723.128987564363</v>
      </c>
      <c r="R46">
        <v>249556597.678514</v>
      </c>
      <c r="S46">
        <v>2190.4706921654961</v>
      </c>
      <c r="T46">
        <v>20747.329053032547</v>
      </c>
      <c r="U46">
        <f>Sustainable_Friendly_Table[[#This Row],[Total Energy(MJ)]]*AHP!$P$13/TOPSIS!$B$12</f>
        <v>2.1364739343040121E-2</v>
      </c>
      <c r="V46">
        <f>Sustainable_Friendly_Table[[#This Row],[Total Cost(LKR Million)]]*AHP!$P$14/TOPSIS!$C$12</f>
        <v>6.4654163803462466E-3</v>
      </c>
      <c r="W46">
        <f>Sustainable_Friendly_Table[[#This Row],[Total Carbon (Metric T)]]*AHP!$P$15/TOPSIS!$D$12</f>
        <v>1.1759821998099154E-2</v>
      </c>
      <c r="X46">
        <f>((Sustainable_Friendly_Table[[#This Row],[Weighted Energy]]-TOPSIS!$B$13)^2+(Sustainable_Friendly_Table[[#This Row],[Weighted Cost]]-TOPSIS!$C$13)^2+(Sustainable_Friendly_Table[[#This Row],[Weighted Co2]]-TOPSIS!$D$13)^2)^0.5</f>
        <v>6.7034216919213078E-4</v>
      </c>
      <c r="Y46">
        <f>((Sustainable_Friendly_Table[[#This Row],[Weighted Energy]]-TOPSIS!$B$14)^2+(Sustainable_Friendly_Table[[#This Row],[Weighted Cost]]-TOPSIS!$C$14)^2+(Sustainable_Friendly_Table[[#This Row],[Weighted Co2]]-TOPSIS!$D$14)^2)^0.5</f>
        <v>4.9454565970334947E-3</v>
      </c>
      <c r="Z46">
        <f>Sustainable_Friendly_Table[[#This Row],[S- Worst-Euclidean Distance]]/(Sustainable_Friendly_Table[[#This Row],[S+ Best-Euclidean Distance]]+Sustainable_Friendly_Table[[#This Row],[S- Worst-Euclidean Distance]])</f>
        <v>0.88063280094299612</v>
      </c>
      <c r="AA46">
        <v>45</v>
      </c>
    </row>
    <row r="47" spans="1:27" x14ac:dyDescent="0.3">
      <c r="A47">
        <v>133</v>
      </c>
      <c r="B47" t="s">
        <v>140</v>
      </c>
      <c r="C47" t="s">
        <v>147</v>
      </c>
      <c r="D47" t="s">
        <v>280</v>
      </c>
      <c r="E47" t="s">
        <v>152</v>
      </c>
      <c r="F47" t="s">
        <v>280</v>
      </c>
      <c r="G47" t="s">
        <v>219</v>
      </c>
      <c r="H47">
        <v>379.3993590449075</v>
      </c>
      <c r="I47">
        <v>54</v>
      </c>
      <c r="J47">
        <v>1386612.0736281541</v>
      </c>
      <c r="K47">
        <v>47352.343290909077</v>
      </c>
      <c r="L47">
        <v>249590173.25306773</v>
      </c>
      <c r="M47">
        <v>5931586.1136363624</v>
      </c>
      <c r="N47">
        <v>2079918110.4422312</v>
      </c>
      <c r="O47">
        <v>100656000</v>
      </c>
      <c r="P47">
        <v>24.190855318181814</v>
      </c>
      <c r="Q47">
        <v>20729.850500740904</v>
      </c>
      <c r="R47">
        <v>249637525.59635863</v>
      </c>
      <c r="S47">
        <v>2186.5056965558674</v>
      </c>
      <c r="T47">
        <v>20754.041356059086</v>
      </c>
      <c r="U47">
        <f>Sustainable_Friendly_Table[[#This Row],[Total Energy(MJ)]]*AHP!$P$13/TOPSIS!$B$12</f>
        <v>2.1371667646624997E-2</v>
      </c>
      <c r="V47">
        <f>Sustainable_Friendly_Table[[#This Row],[Total Cost(LKR Million)]]*AHP!$P$14/TOPSIS!$C$12</f>
        <v>6.4537132575178133E-3</v>
      </c>
      <c r="W47">
        <f>Sustainable_Friendly_Table[[#This Row],[Total Carbon (Metric T)]]*AHP!$P$15/TOPSIS!$D$12</f>
        <v>1.1763626607771447E-2</v>
      </c>
      <c r="X47">
        <f>((Sustainable_Friendly_Table[[#This Row],[Weighted Energy]]-TOPSIS!$B$13)^2+(Sustainable_Friendly_Table[[#This Row],[Weighted Cost]]-TOPSIS!$C$13)^2+(Sustainable_Friendly_Table[[#This Row],[Weighted Co2]]-TOPSIS!$D$13)^2)^0.5</f>
        <v>6.7478763514241028E-4</v>
      </c>
      <c r="Y47">
        <f>((Sustainable_Friendly_Table[[#This Row],[Weighted Energy]]-TOPSIS!$B$14)^2+(Sustainable_Friendly_Table[[#This Row],[Weighted Cost]]-TOPSIS!$C$14)^2+(Sustainable_Friendly_Table[[#This Row],[Weighted Co2]]-TOPSIS!$D$14)^2)^0.5</f>
        <v>4.9408819499442416E-3</v>
      </c>
      <c r="Z47">
        <f>Sustainable_Friendly_Table[[#This Row],[S- Worst-Euclidean Distance]]/(Sustainable_Friendly_Table[[#This Row],[S+ Best-Euclidean Distance]]+Sustainable_Friendly_Table[[#This Row],[S- Worst-Euclidean Distance]])</f>
        <v>0.87983843690974595</v>
      </c>
      <c r="AA47">
        <v>46</v>
      </c>
    </row>
    <row r="48" spans="1:27" x14ac:dyDescent="0.3">
      <c r="A48">
        <v>135</v>
      </c>
      <c r="B48" t="s">
        <v>140</v>
      </c>
      <c r="C48" t="s">
        <v>147</v>
      </c>
      <c r="D48" t="s">
        <v>280</v>
      </c>
      <c r="E48" t="s">
        <v>152</v>
      </c>
      <c r="F48" t="s">
        <v>280</v>
      </c>
      <c r="G48" t="s">
        <v>218</v>
      </c>
      <c r="H48">
        <v>379.3993590449075</v>
      </c>
      <c r="I48">
        <v>27</v>
      </c>
      <c r="J48">
        <v>1386612.0736281541</v>
      </c>
      <c r="K48">
        <v>47352.343290909077</v>
      </c>
      <c r="L48">
        <v>249590173.25306773</v>
      </c>
      <c r="M48">
        <v>5931586.1136363624</v>
      </c>
      <c r="N48">
        <v>2079918110.4422312</v>
      </c>
      <c r="O48">
        <v>101147400</v>
      </c>
      <c r="P48">
        <v>24.190855318181814</v>
      </c>
      <c r="Q48">
        <v>20729.850500740904</v>
      </c>
      <c r="R48">
        <v>249637525.59635863</v>
      </c>
      <c r="S48">
        <v>2186.9970965558673</v>
      </c>
      <c r="T48">
        <v>20754.041356059086</v>
      </c>
      <c r="U48">
        <f>Sustainable_Friendly_Table[[#This Row],[Total Energy(MJ)]]*AHP!$P$13/TOPSIS!$B$12</f>
        <v>2.1371667646624997E-2</v>
      </c>
      <c r="V48">
        <f>Sustainable_Friendly_Table[[#This Row],[Total Cost(LKR Million)]]*AHP!$P$14/TOPSIS!$C$12</f>
        <v>6.4551636789366741E-3</v>
      </c>
      <c r="W48">
        <f>Sustainable_Friendly_Table[[#This Row],[Total Carbon (Metric T)]]*AHP!$P$15/TOPSIS!$D$12</f>
        <v>1.1763626607771447E-2</v>
      </c>
      <c r="X48">
        <f>((Sustainable_Friendly_Table[[#This Row],[Weighted Energy]]-TOPSIS!$B$13)^2+(Sustainable_Friendly_Table[[#This Row],[Weighted Cost]]-TOPSIS!$C$13)^2+(Sustainable_Friendly_Table[[#This Row],[Weighted Co2]]-TOPSIS!$D$13)^2)^0.5</f>
        <v>6.7516734446355551E-4</v>
      </c>
      <c r="Y48">
        <f>((Sustainable_Friendly_Table[[#This Row],[Weighted Energy]]-TOPSIS!$B$14)^2+(Sustainable_Friendly_Table[[#This Row],[Weighted Cost]]-TOPSIS!$C$14)^2+(Sustainable_Friendly_Table[[#This Row],[Weighted Co2]]-TOPSIS!$D$14)^2)^0.5</f>
        <v>4.9405015839193919E-3</v>
      </c>
      <c r="Z48">
        <f>Sustainable_Friendly_Table[[#This Row],[S- Worst-Euclidean Distance]]/(Sustainable_Friendly_Table[[#This Row],[S+ Best-Euclidean Distance]]+Sustainable_Friendly_Table[[#This Row],[S- Worst-Euclidean Distance]])</f>
        <v>0.87977080681321917</v>
      </c>
      <c r="AA48">
        <v>47</v>
      </c>
    </row>
    <row r="49" spans="1:27" x14ac:dyDescent="0.3">
      <c r="A49">
        <v>134</v>
      </c>
      <c r="B49" t="s">
        <v>140</v>
      </c>
      <c r="C49" t="s">
        <v>147</v>
      </c>
      <c r="D49" t="s">
        <v>280</v>
      </c>
      <c r="E49" t="s">
        <v>152</v>
      </c>
      <c r="F49" t="s">
        <v>280</v>
      </c>
      <c r="G49" t="s">
        <v>220</v>
      </c>
      <c r="H49">
        <v>379.3993590449075</v>
      </c>
      <c r="I49">
        <v>27</v>
      </c>
      <c r="J49">
        <v>1386612.0736281541</v>
      </c>
      <c r="K49">
        <v>47352.343290909077</v>
      </c>
      <c r="L49">
        <v>249590173.25306773</v>
      </c>
      <c r="M49">
        <v>5931586.1136363624</v>
      </c>
      <c r="N49">
        <v>2079918110.4422312</v>
      </c>
      <c r="O49">
        <v>105300000</v>
      </c>
      <c r="P49">
        <v>24.190855318181814</v>
      </c>
      <c r="Q49">
        <v>20729.850500740904</v>
      </c>
      <c r="R49">
        <v>249637525.59635863</v>
      </c>
      <c r="S49">
        <v>2191.1496965558672</v>
      </c>
      <c r="T49">
        <v>20754.041356059086</v>
      </c>
      <c r="U49">
        <f>Sustainable_Friendly_Table[[#This Row],[Total Energy(MJ)]]*AHP!$P$13/TOPSIS!$B$12</f>
        <v>2.1371667646624997E-2</v>
      </c>
      <c r="V49">
        <f>Sustainable_Friendly_Table[[#This Row],[Total Cost(LKR Million)]]*AHP!$P$14/TOPSIS!$C$12</f>
        <v>6.4674205368608862E-3</v>
      </c>
      <c r="W49">
        <f>Sustainable_Friendly_Table[[#This Row],[Total Carbon (Metric T)]]*AHP!$P$15/TOPSIS!$D$12</f>
        <v>1.1763626607771447E-2</v>
      </c>
      <c r="X49">
        <f>((Sustainable_Friendly_Table[[#This Row],[Weighted Energy]]-TOPSIS!$B$13)^2+(Sustainable_Friendly_Table[[#This Row],[Weighted Cost]]-TOPSIS!$C$13)^2+(Sustainable_Friendly_Table[[#This Row],[Weighted Co2]]-TOPSIS!$D$13)^2)^0.5</f>
        <v>6.7849143139732241E-4</v>
      </c>
      <c r="Y49">
        <f>((Sustainable_Friendly_Table[[#This Row],[Weighted Energy]]-TOPSIS!$B$14)^2+(Sustainable_Friendly_Table[[#This Row],[Weighted Cost]]-TOPSIS!$C$14)^2+(Sustainable_Friendly_Table[[#This Row],[Weighted Co2]]-TOPSIS!$D$14)^2)^0.5</f>
        <v>4.9373031260998394E-3</v>
      </c>
      <c r="Z49">
        <f>Sustainable_Friendly_Table[[#This Row],[S- Worst-Euclidean Distance]]/(Sustainable_Friendly_Table[[#This Row],[S+ Best-Euclidean Distance]]+Sustainable_Friendly_Table[[#This Row],[S- Worst-Euclidean Distance]])</f>
        <v>0.87918157894655757</v>
      </c>
      <c r="AA49">
        <v>48</v>
      </c>
    </row>
    <row r="50" spans="1:27" x14ac:dyDescent="0.3">
      <c r="A50">
        <v>121</v>
      </c>
      <c r="B50" t="s">
        <v>140</v>
      </c>
      <c r="C50" t="s">
        <v>147</v>
      </c>
      <c r="D50" t="s">
        <v>151</v>
      </c>
      <c r="E50" t="s">
        <v>280</v>
      </c>
      <c r="F50" t="s">
        <v>155</v>
      </c>
      <c r="G50" t="s">
        <v>219</v>
      </c>
      <c r="H50">
        <v>393.0503357460251</v>
      </c>
      <c r="I50">
        <v>56</v>
      </c>
      <c r="J50">
        <v>1388494.3451619574</v>
      </c>
      <c r="K50">
        <v>56904.773972727271</v>
      </c>
      <c r="L50">
        <v>249928982.12915236</v>
      </c>
      <c r="M50">
        <v>7122399.5068181809</v>
      </c>
      <c r="N50">
        <v>2082741517.7429361</v>
      </c>
      <c r="O50">
        <v>104384000</v>
      </c>
      <c r="P50">
        <v>30.477377059090909</v>
      </c>
      <c r="Q50">
        <v>20757.990460171262</v>
      </c>
      <c r="R50">
        <v>249985886.90312508</v>
      </c>
      <c r="S50">
        <v>2194.2479172497542</v>
      </c>
      <c r="T50">
        <v>20788.467837230353</v>
      </c>
      <c r="U50">
        <f>Sustainable_Friendly_Table[[#This Row],[Total Energy(MJ)]]*AHP!$P$13/TOPSIS!$B$12</f>
        <v>2.1401491135907589E-2</v>
      </c>
      <c r="V50">
        <f>Sustainable_Friendly_Table[[#This Row],[Total Cost(LKR Million)]]*AHP!$P$14/TOPSIS!$C$12</f>
        <v>6.4765652777130835E-3</v>
      </c>
      <c r="W50">
        <f>Sustainable_Friendly_Table[[#This Row],[Total Carbon (Metric T)]]*AHP!$P$15/TOPSIS!$D$12</f>
        <v>1.1783139928717974E-2</v>
      </c>
      <c r="X50">
        <f>((Sustainable_Friendly_Table[[#This Row],[Weighted Energy]]-TOPSIS!$B$13)^2+(Sustainable_Friendly_Table[[#This Row],[Weighted Cost]]-TOPSIS!$C$13)^2+(Sustainable_Friendly_Table[[#This Row],[Weighted Co2]]-TOPSIS!$D$13)^2)^0.5</f>
        <v>7.1517416428233433E-4</v>
      </c>
      <c r="Y50">
        <f>((Sustainable_Friendly_Table[[#This Row],[Weighted Energy]]-TOPSIS!$B$14)^2+(Sustainable_Friendly_Table[[#This Row],[Weighted Cost]]-TOPSIS!$C$14)^2+(Sustainable_Friendly_Table[[#This Row],[Weighted Co2]]-TOPSIS!$D$14)^2)^0.5</f>
        <v>4.900611655029018E-3</v>
      </c>
      <c r="Z50">
        <f>Sustainable_Friendly_Table[[#This Row],[S- Worst-Euclidean Distance]]/(Sustainable_Friendly_Table[[#This Row],[S+ Best-Euclidean Distance]]+Sustainable_Friendly_Table[[#This Row],[S- Worst-Euclidean Distance]])</f>
        <v>0.87264931617886488</v>
      </c>
      <c r="AA50">
        <v>49</v>
      </c>
    </row>
    <row r="51" spans="1:27" x14ac:dyDescent="0.3">
      <c r="A51">
        <v>123</v>
      </c>
      <c r="B51" t="s">
        <v>140</v>
      </c>
      <c r="C51" t="s">
        <v>147</v>
      </c>
      <c r="D51" t="s">
        <v>151</v>
      </c>
      <c r="E51" t="s">
        <v>280</v>
      </c>
      <c r="F51" t="s">
        <v>155</v>
      </c>
      <c r="G51" t="s">
        <v>218</v>
      </c>
      <c r="H51">
        <v>393.0503357460251</v>
      </c>
      <c r="I51">
        <v>28</v>
      </c>
      <c r="J51">
        <v>1388494.3451619574</v>
      </c>
      <c r="K51">
        <v>56904.773972727271</v>
      </c>
      <c r="L51">
        <v>249928982.12915236</v>
      </c>
      <c r="M51">
        <v>7122399.5068181809</v>
      </c>
      <c r="N51">
        <v>2082741517.7429361</v>
      </c>
      <c r="O51">
        <v>104893600</v>
      </c>
      <c r="P51">
        <v>30.477377059090909</v>
      </c>
      <c r="Q51">
        <v>20757.990460171262</v>
      </c>
      <c r="R51">
        <v>249985886.90312508</v>
      </c>
      <c r="S51">
        <v>2194.7575172497545</v>
      </c>
      <c r="T51">
        <v>20788.467837230353</v>
      </c>
      <c r="U51">
        <f>Sustainable_Friendly_Table[[#This Row],[Total Energy(MJ)]]*AHP!$P$13/TOPSIS!$B$12</f>
        <v>2.1401491135907589E-2</v>
      </c>
      <c r="V51">
        <f>Sustainable_Friendly_Table[[#This Row],[Total Cost(LKR Million)]]*AHP!$P$14/TOPSIS!$C$12</f>
        <v>6.478069418443754E-3</v>
      </c>
      <c r="W51">
        <f>Sustainable_Friendly_Table[[#This Row],[Total Carbon (Metric T)]]*AHP!$P$15/TOPSIS!$D$12</f>
        <v>1.1783139928717974E-2</v>
      </c>
      <c r="X51">
        <f>((Sustainable_Friendly_Table[[#This Row],[Weighted Energy]]-TOPSIS!$B$13)^2+(Sustainable_Friendly_Table[[#This Row],[Weighted Cost]]-TOPSIS!$C$13)^2+(Sustainable_Friendly_Table[[#This Row],[Weighted Co2]]-TOPSIS!$D$13)^2)^0.5</f>
        <v>7.1559380006317277E-4</v>
      </c>
      <c r="Y51">
        <f>((Sustainable_Friendly_Table[[#This Row],[Weighted Energy]]-TOPSIS!$B$14)^2+(Sustainable_Friendly_Table[[#This Row],[Weighted Cost]]-TOPSIS!$C$14)^2+(Sustainable_Friendly_Table[[#This Row],[Weighted Co2]]-TOPSIS!$D$14)^2)^0.5</f>
        <v>4.900220981921226E-3</v>
      </c>
      <c r="Z51">
        <f>Sustainable_Friendly_Table[[#This Row],[S- Worst-Euclidean Distance]]/(Sustainable_Friendly_Table[[#This Row],[S+ Best-Euclidean Distance]]+Sustainable_Friendly_Table[[#This Row],[S- Worst-Euclidean Distance]])</f>
        <v>0.87257524903442218</v>
      </c>
      <c r="AA51">
        <v>50</v>
      </c>
    </row>
    <row r="52" spans="1:27" x14ac:dyDescent="0.3">
      <c r="A52">
        <v>122</v>
      </c>
      <c r="B52" t="s">
        <v>140</v>
      </c>
      <c r="C52" t="s">
        <v>147</v>
      </c>
      <c r="D52" t="s">
        <v>151</v>
      </c>
      <c r="E52" t="s">
        <v>280</v>
      </c>
      <c r="F52" t="s">
        <v>155</v>
      </c>
      <c r="G52" t="s">
        <v>220</v>
      </c>
      <c r="H52">
        <v>393.0503357460251</v>
      </c>
      <c r="I52">
        <v>28</v>
      </c>
      <c r="J52">
        <v>1388494.3451619574</v>
      </c>
      <c r="K52">
        <v>56904.773972727271</v>
      </c>
      <c r="L52">
        <v>249928982.12915236</v>
      </c>
      <c r="M52">
        <v>7122399.5068181809</v>
      </c>
      <c r="N52">
        <v>2082741517.7429361</v>
      </c>
      <c r="O52">
        <v>109200000</v>
      </c>
      <c r="P52">
        <v>30.477377059090909</v>
      </c>
      <c r="Q52">
        <v>20757.990460171262</v>
      </c>
      <c r="R52">
        <v>249985886.90312508</v>
      </c>
      <c r="S52">
        <v>2199.0639172497545</v>
      </c>
      <c r="T52">
        <v>20788.467837230353</v>
      </c>
      <c r="U52">
        <f>Sustainable_Friendly_Table[[#This Row],[Total Energy(MJ)]]*AHP!$P$13/TOPSIS!$B$12</f>
        <v>2.1401491135907589E-2</v>
      </c>
      <c r="V52">
        <f>Sustainable_Friendly_Table[[#This Row],[Total Cost(LKR Million)]]*AHP!$P$14/TOPSIS!$C$12</f>
        <v>6.4907802340688639E-3</v>
      </c>
      <c r="W52">
        <f>Sustainable_Friendly_Table[[#This Row],[Total Carbon (Metric T)]]*AHP!$P$15/TOPSIS!$D$12</f>
        <v>1.1783139928717974E-2</v>
      </c>
      <c r="X52">
        <f>((Sustainable_Friendly_Table[[#This Row],[Weighted Energy]]-TOPSIS!$B$13)^2+(Sustainable_Friendly_Table[[#This Row],[Weighted Cost]]-TOPSIS!$C$13)^2+(Sustainable_Friendly_Table[[#This Row],[Weighted Co2]]-TOPSIS!$D$13)^2)^0.5</f>
        <v>7.192557906397425E-4</v>
      </c>
      <c r="Y52">
        <f>((Sustainable_Friendly_Table[[#This Row],[Weighted Energy]]-TOPSIS!$B$14)^2+(Sustainable_Friendly_Table[[#This Row],[Weighted Cost]]-TOPSIS!$C$14)^2+(Sustainable_Friendly_Table[[#This Row],[Weighted Co2]]-TOPSIS!$D$14)^2)^0.5</f>
        <v>4.8969367836230156E-3</v>
      </c>
      <c r="Z52">
        <f>Sustainable_Friendly_Table[[#This Row],[S- Worst-Euclidean Distance]]/(Sustainable_Friendly_Table[[#This Row],[S+ Best-Euclidean Distance]]+Sustainable_Friendly_Table[[#This Row],[S- Worst-Euclidean Distance]])</f>
        <v>0.87193177920289533</v>
      </c>
      <c r="AA52">
        <v>51</v>
      </c>
    </row>
    <row r="53" spans="1:27" x14ac:dyDescent="0.3">
      <c r="A53">
        <v>139</v>
      </c>
      <c r="B53" t="s">
        <v>140</v>
      </c>
      <c r="C53" t="s">
        <v>147</v>
      </c>
      <c r="D53" t="s">
        <v>280</v>
      </c>
      <c r="E53" t="s">
        <v>280</v>
      </c>
      <c r="F53" t="s">
        <v>155</v>
      </c>
      <c r="G53" t="s">
        <v>219</v>
      </c>
      <c r="H53">
        <v>393.51479808443514</v>
      </c>
      <c r="I53">
        <v>56</v>
      </c>
      <c r="J53">
        <v>1388943.9447055385</v>
      </c>
      <c r="K53">
        <v>56904.773972727271</v>
      </c>
      <c r="L53">
        <v>250009910.04699692</v>
      </c>
      <c r="M53">
        <v>7127004.5818181802</v>
      </c>
      <c r="N53">
        <v>2083415917.0583076</v>
      </c>
      <c r="O53">
        <v>104384000</v>
      </c>
      <c r="P53">
        <v>30.468166909090904</v>
      </c>
      <c r="Q53">
        <v>20764.711973347799</v>
      </c>
      <c r="R53">
        <v>250066814.82096964</v>
      </c>
      <c r="S53">
        <v>2194.9269216401258</v>
      </c>
      <c r="T53">
        <v>20795.180140256889</v>
      </c>
      <c r="U53">
        <f>Sustainable_Friendly_Table[[#This Row],[Total Energy(MJ)]]*AHP!$P$13/TOPSIS!$B$12</f>
        <v>2.1408419439492461E-2</v>
      </c>
      <c r="V53">
        <f>Sustainable_Friendly_Table[[#This Row],[Total Cost(LKR Million)]]*AHP!$P$14/TOPSIS!$C$12</f>
        <v>6.4785694342277258E-3</v>
      </c>
      <c r="W53">
        <f>Sustainable_Friendly_Table[[#This Row],[Total Carbon (Metric T)]]*AHP!$P$15/TOPSIS!$D$12</f>
        <v>1.1786944538390265E-2</v>
      </c>
      <c r="X53">
        <f>((Sustainable_Friendly_Table[[#This Row],[Weighted Energy]]-TOPSIS!$B$13)^2+(Sustainable_Friendly_Table[[#This Row],[Weighted Cost]]-TOPSIS!$C$13)^2+(Sustainable_Friendly_Table[[#This Row],[Weighted Co2]]-TOPSIS!$D$13)^2)^0.5</f>
        <v>7.233238960625963E-4</v>
      </c>
      <c r="Y53">
        <f>((Sustainable_Friendly_Table[[#This Row],[Weighted Energy]]-TOPSIS!$B$14)^2+(Sustainable_Friendly_Table[[#This Row],[Weighted Cost]]-TOPSIS!$C$14)^2+(Sustainable_Friendly_Table[[#This Row],[Weighted Co2]]-TOPSIS!$D$14)^2)^0.5</f>
        <v>4.8924581933763398E-3</v>
      </c>
      <c r="Z53">
        <f>Sustainable_Friendly_Table[[#This Row],[S- Worst-Euclidean Distance]]/(Sustainable_Friendly_Table[[#This Row],[S+ Best-Euclidean Distance]]+Sustainable_Friendly_Table[[#This Row],[S- Worst-Euclidean Distance]])</f>
        <v>0.87119801221936977</v>
      </c>
      <c r="AA53">
        <v>52</v>
      </c>
    </row>
    <row r="54" spans="1:27" x14ac:dyDescent="0.3">
      <c r="A54">
        <v>141</v>
      </c>
      <c r="B54" t="s">
        <v>140</v>
      </c>
      <c r="C54" t="s">
        <v>147</v>
      </c>
      <c r="D54" t="s">
        <v>280</v>
      </c>
      <c r="E54" t="s">
        <v>280</v>
      </c>
      <c r="F54" t="s">
        <v>155</v>
      </c>
      <c r="G54" t="s">
        <v>218</v>
      </c>
      <c r="H54">
        <v>393.51479808443514</v>
      </c>
      <c r="I54">
        <v>28</v>
      </c>
      <c r="J54">
        <v>1388943.9447055385</v>
      </c>
      <c r="K54">
        <v>56904.773972727271</v>
      </c>
      <c r="L54">
        <v>250009910.04699692</v>
      </c>
      <c r="M54">
        <v>7127004.5818181802</v>
      </c>
      <c r="N54">
        <v>2083415917.0583076</v>
      </c>
      <c r="O54">
        <v>104893600</v>
      </c>
      <c r="P54">
        <v>30.468166909090904</v>
      </c>
      <c r="Q54">
        <v>20764.711973347799</v>
      </c>
      <c r="R54">
        <v>250066814.82096964</v>
      </c>
      <c r="S54">
        <v>2195.4365216401256</v>
      </c>
      <c r="T54">
        <v>20795.180140256889</v>
      </c>
      <c r="U54">
        <f>Sustainable_Friendly_Table[[#This Row],[Total Energy(MJ)]]*AHP!$P$13/TOPSIS!$B$12</f>
        <v>2.1408419439492461E-2</v>
      </c>
      <c r="V54">
        <f>Sustainable_Friendly_Table[[#This Row],[Total Cost(LKR Million)]]*AHP!$P$14/TOPSIS!$C$12</f>
        <v>6.4800735749583945E-3</v>
      </c>
      <c r="W54">
        <f>Sustainable_Friendly_Table[[#This Row],[Total Carbon (Metric T)]]*AHP!$P$15/TOPSIS!$D$12</f>
        <v>1.1786944538390265E-2</v>
      </c>
      <c r="X54">
        <f>((Sustainable_Friendly_Table[[#This Row],[Weighted Energy]]-TOPSIS!$B$13)^2+(Sustainable_Friendly_Table[[#This Row],[Weighted Cost]]-TOPSIS!$C$13)^2+(Sustainable_Friendly_Table[[#This Row],[Weighted Co2]]-TOPSIS!$D$13)^2)^0.5</f>
        <v>7.2374297171991816E-4</v>
      </c>
      <c r="Y54">
        <f>((Sustainable_Friendly_Table[[#This Row],[Weighted Energy]]-TOPSIS!$B$14)^2+(Sustainable_Friendly_Table[[#This Row],[Weighted Cost]]-TOPSIS!$C$14)^2+(Sustainable_Friendly_Table[[#This Row],[Weighted Co2]]-TOPSIS!$D$14)^2)^0.5</f>
        <v>4.8920674853539124E-3</v>
      </c>
      <c r="Z54">
        <f>Sustainable_Friendly_Table[[#This Row],[S- Worst-Euclidean Distance]]/(Sustainable_Friendly_Table[[#This Row],[S+ Best-Euclidean Distance]]+Sustainable_Friendly_Table[[#This Row],[S- Worst-Euclidean Distance]])</f>
        <v>0.87112403859566312</v>
      </c>
      <c r="AA54">
        <v>53</v>
      </c>
    </row>
    <row r="55" spans="1:27" x14ac:dyDescent="0.3">
      <c r="A55">
        <v>140</v>
      </c>
      <c r="B55" t="s">
        <v>140</v>
      </c>
      <c r="C55" t="s">
        <v>147</v>
      </c>
      <c r="D55" t="s">
        <v>280</v>
      </c>
      <c r="E55" t="s">
        <v>280</v>
      </c>
      <c r="F55" t="s">
        <v>155</v>
      </c>
      <c r="G55" t="s">
        <v>220</v>
      </c>
      <c r="H55">
        <v>393.51479808443514</v>
      </c>
      <c r="I55">
        <v>28</v>
      </c>
      <c r="J55">
        <v>1388943.9447055385</v>
      </c>
      <c r="K55">
        <v>56904.773972727271</v>
      </c>
      <c r="L55">
        <v>250009910.04699692</v>
      </c>
      <c r="M55">
        <v>7127004.5818181802</v>
      </c>
      <c r="N55">
        <v>2083415917.0583076</v>
      </c>
      <c r="O55">
        <v>109200000</v>
      </c>
      <c r="P55">
        <v>30.468166909090904</v>
      </c>
      <c r="Q55">
        <v>20764.711973347799</v>
      </c>
      <c r="R55">
        <v>250066814.82096964</v>
      </c>
      <c r="S55">
        <v>2199.7429216401256</v>
      </c>
      <c r="T55">
        <v>20795.180140256889</v>
      </c>
      <c r="U55">
        <f>Sustainable_Friendly_Table[[#This Row],[Total Energy(MJ)]]*AHP!$P$13/TOPSIS!$B$12</f>
        <v>2.1408419439492461E-2</v>
      </c>
      <c r="V55">
        <f>Sustainable_Friendly_Table[[#This Row],[Total Cost(LKR Million)]]*AHP!$P$14/TOPSIS!$C$12</f>
        <v>6.4927843905835045E-3</v>
      </c>
      <c r="W55">
        <f>Sustainable_Friendly_Table[[#This Row],[Total Carbon (Metric T)]]*AHP!$P$15/TOPSIS!$D$12</f>
        <v>1.1786944538390265E-2</v>
      </c>
      <c r="X55">
        <f>((Sustainable_Friendly_Table[[#This Row],[Weighted Energy]]-TOPSIS!$B$13)^2+(Sustainable_Friendly_Table[[#This Row],[Weighted Cost]]-TOPSIS!$C$13)^2+(Sustainable_Friendly_Table[[#This Row],[Weighted Co2]]-TOPSIS!$D$13)^2)^0.5</f>
        <v>7.2739895774039315E-4</v>
      </c>
      <c r="Y55">
        <f>((Sustainable_Friendly_Table[[#This Row],[Weighted Energy]]-TOPSIS!$B$14)^2+(Sustainable_Friendly_Table[[#This Row],[Weighted Cost]]-TOPSIS!$C$14)^2+(Sustainable_Friendly_Table[[#This Row],[Weighted Co2]]-TOPSIS!$D$14)^2)^0.5</f>
        <v>4.8887830204790168E-3</v>
      </c>
      <c r="Z55">
        <f>Sustainable_Friendly_Table[[#This Row],[S- Worst-Euclidean Distance]]/(Sustainable_Friendly_Table[[#This Row],[S+ Best-Euclidean Distance]]+Sustainable_Friendly_Table[[#This Row],[S- Worst-Euclidean Distance]])</f>
        <v>0.87048159041829831</v>
      </c>
      <c r="AA55">
        <v>54</v>
      </c>
    </row>
    <row r="56" spans="1:27" x14ac:dyDescent="0.3">
      <c r="A56">
        <v>16</v>
      </c>
      <c r="B56" t="s">
        <v>139</v>
      </c>
      <c r="C56" t="s">
        <v>147</v>
      </c>
      <c r="D56" t="s">
        <v>151</v>
      </c>
      <c r="E56" t="s">
        <v>280</v>
      </c>
      <c r="F56" t="s">
        <v>280</v>
      </c>
      <c r="G56" t="s">
        <v>219</v>
      </c>
      <c r="H56">
        <v>394.7545504121365</v>
      </c>
      <c r="I56">
        <v>57</v>
      </c>
      <c r="J56">
        <v>1389524.1568835275</v>
      </c>
      <c r="K56">
        <v>61899.826927272719</v>
      </c>
      <c r="L56">
        <v>250114348.23903498</v>
      </c>
      <c r="M56">
        <v>6721147.7840909082</v>
      </c>
      <c r="N56">
        <v>2084286235.3252914</v>
      </c>
      <c r="O56">
        <v>106248000</v>
      </c>
      <c r="P56">
        <v>30.387261649999996</v>
      </c>
      <c r="Q56">
        <v>20773.386145408738</v>
      </c>
      <c r="R56">
        <v>250176248.06596226</v>
      </c>
      <c r="S56">
        <v>2197.2553831093828</v>
      </c>
      <c r="T56">
        <v>20803.773407058739</v>
      </c>
      <c r="U56">
        <f>Sustainable_Friendly_Table[[#This Row],[Total Energy(MJ)]]*AHP!$P$13/TOPSIS!$B$12</f>
        <v>2.1417788106866831E-2</v>
      </c>
      <c r="V56">
        <f>Sustainable_Friendly_Table[[#This Row],[Total Cost(LKR Million)]]*AHP!$P$14/TOPSIS!$C$12</f>
        <v>6.4854421456400184E-3</v>
      </c>
      <c r="W56">
        <f>Sustainable_Friendly_Table[[#This Row],[Total Carbon (Metric T)]]*AHP!$P$15/TOPSIS!$D$12</f>
        <v>1.1791815299716391E-2</v>
      </c>
      <c r="X56">
        <f>((Sustainable_Friendly_Table[[#This Row],[Weighted Energy]]-TOPSIS!$B$13)^2+(Sustainable_Friendly_Table[[#This Row],[Weighted Cost]]-TOPSIS!$C$13)^2+(Sustainable_Friendly_Table[[#This Row],[Weighted Co2]]-TOPSIS!$D$13)^2)^0.5</f>
        <v>7.3538144062305314E-4</v>
      </c>
      <c r="Y56">
        <f>((Sustainable_Friendly_Table[[#This Row],[Weighted Energy]]-TOPSIS!$B$14)^2+(Sustainable_Friendly_Table[[#This Row],[Weighted Cost]]-TOPSIS!$C$14)^2+(Sustainable_Friendly_Table[[#This Row],[Weighted Co2]]-TOPSIS!$D$14)^2)^0.5</f>
        <v>4.8804799692886416E-3</v>
      </c>
      <c r="Z56">
        <f>Sustainable_Friendly_Table[[#This Row],[S- Worst-Euclidean Distance]]/(Sustainable_Friendly_Table[[#This Row],[S+ Best-Euclidean Distance]]+Sustainable_Friendly_Table[[#This Row],[S- Worst-Euclidean Distance]])</f>
        <v>0.86905277980593609</v>
      </c>
      <c r="AA56">
        <v>55</v>
      </c>
    </row>
    <row r="57" spans="1:27" x14ac:dyDescent="0.3">
      <c r="A57">
        <v>18</v>
      </c>
      <c r="B57" t="s">
        <v>139</v>
      </c>
      <c r="C57" t="s">
        <v>147</v>
      </c>
      <c r="D57" t="s">
        <v>151</v>
      </c>
      <c r="E57" t="s">
        <v>280</v>
      </c>
      <c r="F57" t="s">
        <v>280</v>
      </c>
      <c r="G57" t="s">
        <v>218</v>
      </c>
      <c r="H57">
        <v>394.7545504121365</v>
      </c>
      <c r="I57">
        <v>29</v>
      </c>
      <c r="J57">
        <v>1389524.1568835275</v>
      </c>
      <c r="K57">
        <v>61899.826927272719</v>
      </c>
      <c r="L57">
        <v>250114348.23903498</v>
      </c>
      <c r="M57">
        <v>6721147.7840909082</v>
      </c>
      <c r="N57">
        <v>2084286235.3252914</v>
      </c>
      <c r="O57">
        <v>108639800</v>
      </c>
      <c r="P57">
        <v>30.387261649999996</v>
      </c>
      <c r="Q57">
        <v>20773.386145408738</v>
      </c>
      <c r="R57">
        <v>250176248.06596226</v>
      </c>
      <c r="S57">
        <v>2199.6471831093827</v>
      </c>
      <c r="T57">
        <v>20803.773407058739</v>
      </c>
      <c r="U57">
        <f>Sustainable_Friendly_Table[[#This Row],[Total Energy(MJ)]]*AHP!$P$13/TOPSIS!$B$12</f>
        <v>2.1417788106866831E-2</v>
      </c>
      <c r="V57">
        <f>Sustainable_Friendly_Table[[#This Row],[Total Cost(LKR Million)]]*AHP!$P$14/TOPSIS!$C$12</f>
        <v>6.4925018077271763E-3</v>
      </c>
      <c r="W57">
        <f>Sustainable_Friendly_Table[[#This Row],[Total Carbon (Metric T)]]*AHP!$P$15/TOPSIS!$D$12</f>
        <v>1.1791815299716391E-2</v>
      </c>
      <c r="X57">
        <f>((Sustainable_Friendly_Table[[#This Row],[Weighted Energy]]-TOPSIS!$B$13)^2+(Sustainable_Friendly_Table[[#This Row],[Weighted Cost]]-TOPSIS!$C$13)^2+(Sustainable_Friendly_Table[[#This Row],[Weighted Co2]]-TOPSIS!$D$13)^2)^0.5</f>
        <v>7.3740653228647457E-4</v>
      </c>
      <c r="Y57">
        <f>((Sustainable_Friendly_Table[[#This Row],[Weighted Energy]]-TOPSIS!$B$14)^2+(Sustainable_Friendly_Table[[#This Row],[Weighted Cost]]-TOPSIS!$C$14)^2+(Sustainable_Friendly_Table[[#This Row],[Weighted Co2]]-TOPSIS!$D$14)^2)^0.5</f>
        <v>4.8786553781753339E-3</v>
      </c>
      <c r="Z57">
        <f>Sustainable_Friendly_Table[[#This Row],[S- Worst-Euclidean Distance]]/(Sustainable_Friendly_Table[[#This Row],[S+ Best-Euclidean Distance]]+Sustainable_Friendly_Table[[#This Row],[S- Worst-Euclidean Distance]])</f>
        <v>0.86869686551837921</v>
      </c>
      <c r="AA57">
        <v>56</v>
      </c>
    </row>
    <row r="58" spans="1:27" x14ac:dyDescent="0.3">
      <c r="A58">
        <v>17</v>
      </c>
      <c r="B58" t="s">
        <v>139</v>
      </c>
      <c r="C58" t="s">
        <v>147</v>
      </c>
      <c r="D58" t="s">
        <v>151</v>
      </c>
      <c r="E58" t="s">
        <v>280</v>
      </c>
      <c r="F58" t="s">
        <v>280</v>
      </c>
      <c r="G58" t="s">
        <v>220</v>
      </c>
      <c r="H58">
        <v>394.7545504121365</v>
      </c>
      <c r="I58">
        <v>29</v>
      </c>
      <c r="J58">
        <v>1389524.1568835275</v>
      </c>
      <c r="K58">
        <v>61899.826927272719</v>
      </c>
      <c r="L58">
        <v>250114348.23903498</v>
      </c>
      <c r="M58">
        <v>6721147.7840909082</v>
      </c>
      <c r="N58">
        <v>2084286235.3252914</v>
      </c>
      <c r="O58">
        <v>113100000</v>
      </c>
      <c r="P58">
        <v>30.387261649999996</v>
      </c>
      <c r="Q58">
        <v>20773.386145408738</v>
      </c>
      <c r="R58">
        <v>250176248.06596226</v>
      </c>
      <c r="S58">
        <v>2204.1073831093827</v>
      </c>
      <c r="T58">
        <v>20803.773407058739</v>
      </c>
      <c r="U58">
        <f>Sustainable_Friendly_Table[[#This Row],[Total Energy(MJ)]]*AHP!$P$13/TOPSIS!$B$12</f>
        <v>2.1417788106866831E-2</v>
      </c>
      <c r="V58">
        <f>Sustainable_Friendly_Table[[#This Row],[Total Cost(LKR Million)]]*AHP!$P$14/TOPSIS!$C$12</f>
        <v>6.5056665810531832E-3</v>
      </c>
      <c r="W58">
        <f>Sustainable_Friendly_Table[[#This Row],[Total Carbon (Metric T)]]*AHP!$P$15/TOPSIS!$D$12</f>
        <v>1.1791815299716391E-2</v>
      </c>
      <c r="X58">
        <f>((Sustainable_Friendly_Table[[#This Row],[Weighted Energy]]-TOPSIS!$B$13)^2+(Sustainable_Friendly_Table[[#This Row],[Weighted Cost]]-TOPSIS!$C$13)^2+(Sustainable_Friendly_Table[[#This Row],[Weighted Co2]]-TOPSIS!$D$13)^2)^0.5</f>
        <v>7.4134771288619685E-4</v>
      </c>
      <c r="Y58">
        <f>((Sustainable_Friendly_Table[[#This Row],[Weighted Energy]]-TOPSIS!$B$14)^2+(Sustainable_Friendly_Table[[#This Row],[Weighted Cost]]-TOPSIS!$C$14)^2+(Sustainable_Friendly_Table[[#This Row],[Weighted Co2]]-TOPSIS!$D$14)^2)^0.5</f>
        <v>4.8752783847309305E-3</v>
      </c>
      <c r="Z58">
        <f>Sustainable_Friendly_Table[[#This Row],[S- Worst-Euclidean Distance]]/(Sustainable_Friendly_Table[[#This Row],[S+ Best-Euclidean Distance]]+Sustainable_Friendly_Table[[#This Row],[S- Worst-Euclidean Distance]])</f>
        <v>0.86800835590592074</v>
      </c>
      <c r="AA58">
        <v>57</v>
      </c>
    </row>
    <row r="59" spans="1:27" x14ac:dyDescent="0.3">
      <c r="A59">
        <v>34</v>
      </c>
      <c r="B59" t="s">
        <v>139</v>
      </c>
      <c r="C59" t="s">
        <v>147</v>
      </c>
      <c r="D59" t="s">
        <v>280</v>
      </c>
      <c r="E59" t="s">
        <v>280</v>
      </c>
      <c r="F59" t="s">
        <v>280</v>
      </c>
      <c r="G59" t="s">
        <v>219</v>
      </c>
      <c r="H59">
        <v>395.21901275054643</v>
      </c>
      <c r="I59">
        <v>57</v>
      </c>
      <c r="J59">
        <v>1389973.7564271083</v>
      </c>
      <c r="K59">
        <v>61899.826927272719</v>
      </c>
      <c r="L59">
        <v>250195276.15687951</v>
      </c>
      <c r="M59">
        <v>6725752.8590909084</v>
      </c>
      <c r="N59">
        <v>2084960634.6406624</v>
      </c>
      <c r="O59">
        <v>106248000</v>
      </c>
      <c r="P59">
        <v>30.378051499999998</v>
      </c>
      <c r="Q59">
        <v>20780.107658585268</v>
      </c>
      <c r="R59">
        <v>250257175.98380679</v>
      </c>
      <c r="S59">
        <v>2197.934387499753</v>
      </c>
      <c r="T59">
        <v>20810.485710085268</v>
      </c>
      <c r="U59">
        <f>Sustainable_Friendly_Table[[#This Row],[Total Energy(MJ)]]*AHP!$P$13/TOPSIS!$B$12</f>
        <v>2.1424716410451704E-2</v>
      </c>
      <c r="V59">
        <f>Sustainable_Friendly_Table[[#This Row],[Total Cost(LKR Million)]]*AHP!$P$14/TOPSIS!$C$12</f>
        <v>6.4874463021546563E-3</v>
      </c>
      <c r="W59">
        <f>Sustainable_Friendly_Table[[#This Row],[Total Carbon (Metric T)]]*AHP!$P$15/TOPSIS!$D$12</f>
        <v>1.1795619909388677E-2</v>
      </c>
      <c r="X59">
        <f>((Sustainable_Friendly_Table[[#This Row],[Weighted Energy]]-TOPSIS!$B$13)^2+(Sustainable_Friendly_Table[[#This Row],[Weighted Cost]]-TOPSIS!$C$13)^2+(Sustainable_Friendly_Table[[#This Row],[Weighted Co2]]-TOPSIS!$D$13)^2)^0.5</f>
        <v>7.4352985909235828E-4</v>
      </c>
      <c r="Y59">
        <f>((Sustainable_Friendly_Table[[#This Row],[Weighted Energy]]-TOPSIS!$B$14)^2+(Sustainable_Friendly_Table[[#This Row],[Weighted Cost]]-TOPSIS!$C$14)^2+(Sustainable_Friendly_Table[[#This Row],[Weighted Co2]]-TOPSIS!$D$14)^2)^0.5</f>
        <v>4.8723264182469915E-3</v>
      </c>
      <c r="Z59">
        <f>Sustainable_Friendly_Table[[#This Row],[S- Worst-Euclidean Distance]]/(Sustainable_Friendly_Table[[#This Row],[S+ Best-Euclidean Distance]]+Sustainable_Friendly_Table[[#This Row],[S- Worst-Euclidean Distance]])</f>
        <v>0.86760169378041418</v>
      </c>
      <c r="AA59">
        <v>58</v>
      </c>
    </row>
    <row r="60" spans="1:27" x14ac:dyDescent="0.3">
      <c r="A60">
        <v>36</v>
      </c>
      <c r="B60" t="s">
        <v>139</v>
      </c>
      <c r="C60" t="s">
        <v>147</v>
      </c>
      <c r="D60" t="s">
        <v>280</v>
      </c>
      <c r="E60" t="s">
        <v>280</v>
      </c>
      <c r="F60" t="s">
        <v>280</v>
      </c>
      <c r="G60" t="s">
        <v>218</v>
      </c>
      <c r="H60">
        <v>395.21901275054643</v>
      </c>
      <c r="I60">
        <v>29</v>
      </c>
      <c r="J60">
        <v>1389973.7564271083</v>
      </c>
      <c r="K60">
        <v>61899.826927272719</v>
      </c>
      <c r="L60">
        <v>250195276.15687951</v>
      </c>
      <c r="M60">
        <v>6725752.8590909084</v>
      </c>
      <c r="N60">
        <v>2084960634.6406624</v>
      </c>
      <c r="O60">
        <v>108639800</v>
      </c>
      <c r="P60">
        <v>30.378051499999998</v>
      </c>
      <c r="Q60">
        <v>20780.107658585268</v>
      </c>
      <c r="R60">
        <v>250257175.98380679</v>
      </c>
      <c r="S60">
        <v>2200.3261874997529</v>
      </c>
      <c r="T60">
        <v>20810.485710085268</v>
      </c>
      <c r="U60">
        <f>Sustainable_Friendly_Table[[#This Row],[Total Energy(MJ)]]*AHP!$P$13/TOPSIS!$B$12</f>
        <v>2.1424716410451704E-2</v>
      </c>
      <c r="V60">
        <f>Sustainable_Friendly_Table[[#This Row],[Total Cost(LKR Million)]]*AHP!$P$14/TOPSIS!$C$12</f>
        <v>6.4945059642418134E-3</v>
      </c>
      <c r="W60">
        <f>Sustainable_Friendly_Table[[#This Row],[Total Carbon (Metric T)]]*AHP!$P$15/TOPSIS!$D$12</f>
        <v>1.1795619909388677E-2</v>
      </c>
      <c r="X60">
        <f>((Sustainable_Friendly_Table[[#This Row],[Weighted Energy]]-TOPSIS!$B$13)^2+(Sustainable_Friendly_Table[[#This Row],[Weighted Cost]]-TOPSIS!$C$13)^2+(Sustainable_Friendly_Table[[#This Row],[Weighted Co2]]-TOPSIS!$D$13)^2)^0.5</f>
        <v>7.4555179521167711E-4</v>
      </c>
      <c r="Y60">
        <f>((Sustainable_Friendly_Table[[#This Row],[Weighted Energy]]-TOPSIS!$B$14)^2+(Sustainable_Friendly_Table[[#This Row],[Weighted Cost]]-TOPSIS!$C$14)^2+(Sustainable_Friendly_Table[[#This Row],[Weighted Co2]]-TOPSIS!$D$14)^2)^0.5</f>
        <v>4.870501677615411E-3</v>
      </c>
      <c r="Z60">
        <f>Sustainable_Friendly_Table[[#This Row],[S- Worst-Euclidean Distance]]/(Sustainable_Friendly_Table[[#This Row],[S+ Best-Euclidean Distance]]+Sustainable_Friendly_Table[[#This Row],[S- Worst-Euclidean Distance]])</f>
        <v>0.86724631472634983</v>
      </c>
      <c r="AA60">
        <v>59</v>
      </c>
    </row>
    <row r="61" spans="1:27" x14ac:dyDescent="0.3">
      <c r="A61">
        <v>35</v>
      </c>
      <c r="B61" t="s">
        <v>139</v>
      </c>
      <c r="C61" t="s">
        <v>147</v>
      </c>
      <c r="D61" t="s">
        <v>280</v>
      </c>
      <c r="E61" t="s">
        <v>280</v>
      </c>
      <c r="F61" t="s">
        <v>280</v>
      </c>
      <c r="G61" t="s">
        <v>220</v>
      </c>
      <c r="H61">
        <v>395.21901275054643</v>
      </c>
      <c r="I61">
        <v>29</v>
      </c>
      <c r="J61">
        <v>1389973.7564271083</v>
      </c>
      <c r="K61">
        <v>61899.826927272719</v>
      </c>
      <c r="L61">
        <v>250195276.15687951</v>
      </c>
      <c r="M61">
        <v>6725752.8590909084</v>
      </c>
      <c r="N61">
        <v>2084960634.6406624</v>
      </c>
      <c r="O61">
        <v>113100000</v>
      </c>
      <c r="P61">
        <v>30.378051499999998</v>
      </c>
      <c r="Q61">
        <v>20780.107658585268</v>
      </c>
      <c r="R61">
        <v>250257175.98380679</v>
      </c>
      <c r="S61">
        <v>2204.7863874997529</v>
      </c>
      <c r="T61">
        <v>20810.485710085268</v>
      </c>
      <c r="U61">
        <f>Sustainable_Friendly_Table[[#This Row],[Total Energy(MJ)]]*AHP!$P$13/TOPSIS!$B$12</f>
        <v>2.1424716410451704E-2</v>
      </c>
      <c r="V61">
        <f>Sustainable_Friendly_Table[[#This Row],[Total Cost(LKR Million)]]*AHP!$P$14/TOPSIS!$C$12</f>
        <v>6.5076707375678212E-3</v>
      </c>
      <c r="W61">
        <f>Sustainable_Friendly_Table[[#This Row],[Total Carbon (Metric T)]]*AHP!$P$15/TOPSIS!$D$12</f>
        <v>1.1795619909388677E-2</v>
      </c>
      <c r="X61">
        <f>((Sustainable_Friendly_Table[[#This Row],[Weighted Energy]]-TOPSIS!$B$13)^2+(Sustainable_Friendly_Table[[#This Row],[Weighted Cost]]-TOPSIS!$C$13)^2+(Sustainable_Friendly_Table[[#This Row],[Weighted Co2]]-TOPSIS!$D$13)^2)^0.5</f>
        <v>7.4948534703397397E-4</v>
      </c>
      <c r="Y61">
        <f>((Sustainable_Friendly_Table[[#This Row],[Weighted Energy]]-TOPSIS!$B$14)^2+(Sustainable_Friendly_Table[[#This Row],[Weighted Cost]]-TOPSIS!$C$14)^2+(Sustainable_Friendly_Table[[#This Row],[Weighted Co2]]-TOPSIS!$D$14)^2)^0.5</f>
        <v>4.8671244477424764E-3</v>
      </c>
      <c r="Z61">
        <f>Sustainable_Friendly_Table[[#This Row],[S- Worst-Euclidean Distance]]/(Sustainable_Friendly_Table[[#This Row],[S+ Best-Euclidean Distance]]+Sustainable_Friendly_Table[[#This Row],[S- Worst-Euclidean Distance]])</f>
        <v>0.8665591211746615</v>
      </c>
      <c r="AA61">
        <v>60</v>
      </c>
    </row>
    <row r="62" spans="1:27" x14ac:dyDescent="0.3">
      <c r="A62">
        <v>220</v>
      </c>
      <c r="B62" t="s">
        <v>141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378.86695776343475</v>
      </c>
      <c r="I62">
        <v>54</v>
      </c>
      <c r="J62">
        <v>1390952.4122071636</v>
      </c>
      <c r="K62">
        <v>42357.290336363629</v>
      </c>
      <c r="L62">
        <v>250371434.19728944</v>
      </c>
      <c r="M62">
        <v>5692909.2613636348</v>
      </c>
      <c r="N62">
        <v>2086428618.3107452</v>
      </c>
      <c r="O62">
        <v>100656000</v>
      </c>
      <c r="P62">
        <v>22.474970877272725</v>
      </c>
      <c r="Q62">
        <v>20794.738562497096</v>
      </c>
      <c r="R62">
        <v>250413791.48762581</v>
      </c>
      <c r="S62">
        <v>2192.7775275721092</v>
      </c>
      <c r="T62">
        <v>20817.213533374368</v>
      </c>
      <c r="U62">
        <f>Sustainable_Friendly_Table[[#This Row],[Total Energy(MJ)]]*AHP!$P$13/TOPSIS!$B$12</f>
        <v>2.1438124388630998E-2</v>
      </c>
      <c r="V62">
        <f>Sustainable_Friendly_Table[[#This Row],[Total Cost(LKR Million)]]*AHP!$P$14/TOPSIS!$C$12</f>
        <v>6.4722252600441232E-3</v>
      </c>
      <c r="W62">
        <f>Sustainable_Friendly_Table[[#This Row],[Total Carbon (Metric T)]]*AHP!$P$15/TOPSIS!$D$12</f>
        <v>1.179943331612225E-2</v>
      </c>
      <c r="X62">
        <f>((Sustainable_Friendly_Table[[#This Row],[Weighted Energy]]-TOPSIS!$B$13)^2+(Sustainable_Friendly_Table[[#This Row],[Weighted Cost]]-TOPSIS!$C$13)^2+(Sustainable_Friendly_Table[[#This Row],[Weighted Co2]]-TOPSIS!$D$13)^2)^0.5</f>
        <v>7.5249174901431638E-4</v>
      </c>
      <c r="Y62">
        <f>((Sustainable_Friendly_Table[[#This Row],[Weighted Energy]]-TOPSIS!$B$14)^2+(Sustainable_Friendly_Table[[#This Row],[Weighted Cost]]-TOPSIS!$C$14)^2+(Sustainable_Friendly_Table[[#This Row],[Weighted Co2]]-TOPSIS!$D$14)^2)^0.5</f>
        <v>4.8631837670011918E-3</v>
      </c>
      <c r="Z62">
        <f>Sustainable_Friendly_Table[[#This Row],[S- Worst-Euclidean Distance]]/(Sustainable_Friendly_Table[[#This Row],[S+ Best-Euclidean Distance]]+Sustainable_Friendly_Table[[#This Row],[S- Worst-Euclidean Distance]])</f>
        <v>0.86600156172338238</v>
      </c>
      <c r="AA62">
        <v>61</v>
      </c>
    </row>
    <row r="63" spans="1:27" x14ac:dyDescent="0.3">
      <c r="A63">
        <v>222</v>
      </c>
      <c r="B63" t="s">
        <v>141</v>
      </c>
      <c r="C63" t="s">
        <v>147</v>
      </c>
      <c r="D63" t="s">
        <v>151</v>
      </c>
      <c r="E63" t="s">
        <v>152</v>
      </c>
      <c r="F63" t="s">
        <v>155</v>
      </c>
      <c r="G63" t="s">
        <v>218</v>
      </c>
      <c r="H63">
        <v>378.86695776343475</v>
      </c>
      <c r="I63">
        <v>27</v>
      </c>
      <c r="J63">
        <v>1390952.4122071636</v>
      </c>
      <c r="K63">
        <v>42357.290336363629</v>
      </c>
      <c r="L63">
        <v>250371434.19728944</v>
      </c>
      <c r="M63">
        <v>5692909.2613636348</v>
      </c>
      <c r="N63">
        <v>2086428618.3107452</v>
      </c>
      <c r="O63">
        <v>101147400</v>
      </c>
      <c r="P63">
        <v>22.474970877272725</v>
      </c>
      <c r="Q63">
        <v>20794.738562497096</v>
      </c>
      <c r="R63">
        <v>250413791.48762581</v>
      </c>
      <c r="S63">
        <v>2193.2689275721091</v>
      </c>
      <c r="T63">
        <v>20817.213533374368</v>
      </c>
      <c r="U63">
        <f>Sustainable_Friendly_Table[[#This Row],[Total Energy(MJ)]]*AHP!$P$13/TOPSIS!$B$12</f>
        <v>2.1438124388630998E-2</v>
      </c>
      <c r="V63">
        <f>Sustainable_Friendly_Table[[#This Row],[Total Cost(LKR Million)]]*AHP!$P$14/TOPSIS!$C$12</f>
        <v>6.4736756814629823E-3</v>
      </c>
      <c r="W63">
        <f>Sustainable_Friendly_Table[[#This Row],[Total Carbon (Metric T)]]*AHP!$P$15/TOPSIS!$D$12</f>
        <v>1.179943331612225E-2</v>
      </c>
      <c r="X63">
        <f>((Sustainable_Friendly_Table[[#This Row],[Weighted Energy]]-TOPSIS!$B$13)^2+(Sustainable_Friendly_Table[[#This Row],[Weighted Cost]]-TOPSIS!$C$13)^2+(Sustainable_Friendly_Table[[#This Row],[Weighted Co2]]-TOPSIS!$D$13)^2)^0.5</f>
        <v>7.5286793213248725E-4</v>
      </c>
      <c r="Y63">
        <f>((Sustainable_Friendly_Table[[#This Row],[Weighted Energy]]-TOPSIS!$B$14)^2+(Sustainable_Friendly_Table[[#This Row],[Weighted Cost]]-TOPSIS!$C$14)^2+(Sustainable_Friendly_Table[[#This Row],[Weighted Co2]]-TOPSIS!$D$14)^2)^0.5</f>
        <v>4.8628028450122323E-3</v>
      </c>
      <c r="Z63">
        <f>Sustainable_Friendly_Table[[#This Row],[S- Worst-Euclidean Distance]]/(Sustainable_Friendly_Table[[#This Row],[S+ Best-Euclidean Distance]]+Sustainable_Friendly_Table[[#This Row],[S- Worst-Euclidean Distance]])</f>
        <v>0.865934460546264</v>
      </c>
      <c r="AA63">
        <v>62</v>
      </c>
    </row>
    <row r="64" spans="1:27" x14ac:dyDescent="0.3">
      <c r="A64">
        <v>221</v>
      </c>
      <c r="B64" t="s">
        <v>141</v>
      </c>
      <c r="C64" t="s">
        <v>147</v>
      </c>
      <c r="D64" t="s">
        <v>151</v>
      </c>
      <c r="E64" t="s">
        <v>152</v>
      </c>
      <c r="F64" t="s">
        <v>155</v>
      </c>
      <c r="G64" t="s">
        <v>220</v>
      </c>
      <c r="H64">
        <v>378.86695776343475</v>
      </c>
      <c r="I64">
        <v>27</v>
      </c>
      <c r="J64">
        <v>1390952.4122071636</v>
      </c>
      <c r="K64">
        <v>42357.290336363629</v>
      </c>
      <c r="L64">
        <v>250371434.19728944</v>
      </c>
      <c r="M64">
        <v>5692909.2613636348</v>
      </c>
      <c r="N64">
        <v>2086428618.3107452</v>
      </c>
      <c r="O64">
        <v>105300000</v>
      </c>
      <c r="P64">
        <v>22.474970877272725</v>
      </c>
      <c r="Q64">
        <v>20794.738562497096</v>
      </c>
      <c r="R64">
        <v>250413791.48762581</v>
      </c>
      <c r="S64">
        <v>2197.4215275721094</v>
      </c>
      <c r="T64">
        <v>20817.213533374368</v>
      </c>
      <c r="U64">
        <f>Sustainable_Friendly_Table[[#This Row],[Total Energy(MJ)]]*AHP!$P$13/TOPSIS!$B$12</f>
        <v>2.1438124388630998E-2</v>
      </c>
      <c r="V64">
        <f>Sustainable_Friendly_Table[[#This Row],[Total Cost(LKR Million)]]*AHP!$P$14/TOPSIS!$C$12</f>
        <v>6.485932539387197E-3</v>
      </c>
      <c r="W64">
        <f>Sustainable_Friendly_Table[[#This Row],[Total Carbon (Metric T)]]*AHP!$P$15/TOPSIS!$D$12</f>
        <v>1.179943331612225E-2</v>
      </c>
      <c r="X64">
        <f>((Sustainable_Friendly_Table[[#This Row],[Weighted Energy]]-TOPSIS!$B$13)^2+(Sustainable_Friendly_Table[[#This Row],[Weighted Cost]]-TOPSIS!$C$13)^2+(Sustainable_Friendly_Table[[#This Row],[Weighted Co2]]-TOPSIS!$D$13)^2)^0.5</f>
        <v>7.5615051454904251E-4</v>
      </c>
      <c r="Y64">
        <f>((Sustainable_Friendly_Table[[#This Row],[Weighted Energy]]-TOPSIS!$B$14)^2+(Sustainable_Friendly_Table[[#This Row],[Weighted Cost]]-TOPSIS!$C$14)^2+(Sustainable_Friendly_Table[[#This Row],[Weighted Co2]]-TOPSIS!$D$14)^2)^0.5</f>
        <v>4.8595999388544317E-3</v>
      </c>
      <c r="Z64">
        <f>Sustainable_Friendly_Table[[#This Row],[S- Worst-Euclidean Distance]]/(Sustainable_Friendly_Table[[#This Row],[S+ Best-Euclidean Distance]]+Sustainable_Friendly_Table[[#This Row],[S- Worst-Euclidean Distance]])</f>
        <v>0.86535183127826287</v>
      </c>
      <c r="AA64">
        <v>63</v>
      </c>
    </row>
    <row r="65" spans="1:27" x14ac:dyDescent="0.3">
      <c r="A65">
        <v>238</v>
      </c>
      <c r="B65" t="s">
        <v>141</v>
      </c>
      <c r="C65" t="s">
        <v>147</v>
      </c>
      <c r="D65" t="s">
        <v>280</v>
      </c>
      <c r="E65" t="s">
        <v>152</v>
      </c>
      <c r="F65" t="s">
        <v>155</v>
      </c>
      <c r="G65" t="s">
        <v>219</v>
      </c>
      <c r="H65">
        <v>379.33142010184469</v>
      </c>
      <c r="I65">
        <v>54</v>
      </c>
      <c r="J65">
        <v>1391402.0117507444</v>
      </c>
      <c r="K65">
        <v>42357.290336363629</v>
      </c>
      <c r="L65">
        <v>250452362.11513397</v>
      </c>
      <c r="M65">
        <v>5697514.336363635</v>
      </c>
      <c r="N65">
        <v>2087103017.6261165</v>
      </c>
      <c r="O65">
        <v>100656000</v>
      </c>
      <c r="P65">
        <v>22.465760727272727</v>
      </c>
      <c r="Q65">
        <v>20801.460075673625</v>
      </c>
      <c r="R65">
        <v>250494719.40547034</v>
      </c>
      <c r="S65">
        <v>2193.4565319624799</v>
      </c>
      <c r="T65">
        <v>20823.925836400897</v>
      </c>
      <c r="U65">
        <f>Sustainable_Friendly_Table[[#This Row],[Total Energy(MJ)]]*AHP!$P$13/TOPSIS!$B$12</f>
        <v>2.1445052692215864E-2</v>
      </c>
      <c r="V65">
        <f>Sustainable_Friendly_Table[[#This Row],[Total Cost(LKR Million)]]*AHP!$P$14/TOPSIS!$C$12</f>
        <v>6.4742294165587621E-3</v>
      </c>
      <c r="W65">
        <f>Sustainable_Friendly_Table[[#This Row],[Total Carbon (Metric T)]]*AHP!$P$15/TOPSIS!$D$12</f>
        <v>1.1803237925794536E-2</v>
      </c>
      <c r="X65">
        <f>((Sustainable_Friendly_Table[[#This Row],[Weighted Energy]]-TOPSIS!$B$13)^2+(Sustainable_Friendly_Table[[#This Row],[Weighted Cost]]-TOPSIS!$C$13)^2+(Sustainable_Friendly_Table[[#This Row],[Weighted Co2]]-TOPSIS!$D$13)^2)^0.5</f>
        <v>7.6064538524495313E-4</v>
      </c>
      <c r="Y65">
        <f>((Sustainable_Friendly_Table[[#This Row],[Weighted Energy]]-TOPSIS!$B$14)^2+(Sustainable_Friendly_Table[[#This Row],[Weighted Cost]]-TOPSIS!$C$14)^2+(Sustainable_Friendly_Table[[#This Row],[Weighted Co2]]-TOPSIS!$D$14)^2)^0.5</f>
        <v>4.8550307031526192E-3</v>
      </c>
      <c r="Z65">
        <f>Sustainable_Friendly_Table[[#This Row],[S- Worst-Euclidean Distance]]/(Sustainable_Friendly_Table[[#This Row],[S+ Best-Euclidean Distance]]+Sustainable_Friendly_Table[[#This Row],[S- Worst-Euclidean Distance]])</f>
        <v>0.86454963333506607</v>
      </c>
      <c r="AA65">
        <v>64</v>
      </c>
    </row>
    <row r="66" spans="1:27" x14ac:dyDescent="0.3">
      <c r="A66">
        <v>240</v>
      </c>
      <c r="B66" t="s">
        <v>141</v>
      </c>
      <c r="C66" t="s">
        <v>147</v>
      </c>
      <c r="D66" t="s">
        <v>280</v>
      </c>
      <c r="E66" t="s">
        <v>152</v>
      </c>
      <c r="F66" t="s">
        <v>155</v>
      </c>
      <c r="G66" t="s">
        <v>218</v>
      </c>
      <c r="H66">
        <v>379.33142010184469</v>
      </c>
      <c r="I66">
        <v>27</v>
      </c>
      <c r="J66">
        <v>1391402.0117507444</v>
      </c>
      <c r="K66">
        <v>42357.290336363629</v>
      </c>
      <c r="L66">
        <v>250452362.11513397</v>
      </c>
      <c r="M66">
        <v>5697514.336363635</v>
      </c>
      <c r="N66">
        <v>2087103017.6261165</v>
      </c>
      <c r="O66">
        <v>101147400</v>
      </c>
      <c r="P66">
        <v>22.465760727272727</v>
      </c>
      <c r="Q66">
        <v>20801.460075673625</v>
      </c>
      <c r="R66">
        <v>250494719.40547034</v>
      </c>
      <c r="S66">
        <v>2193.9479319624802</v>
      </c>
      <c r="T66">
        <v>20823.925836400897</v>
      </c>
      <c r="U66">
        <f>Sustainable_Friendly_Table[[#This Row],[Total Energy(MJ)]]*AHP!$P$13/TOPSIS!$B$12</f>
        <v>2.1445052692215864E-2</v>
      </c>
      <c r="V66">
        <f>Sustainable_Friendly_Table[[#This Row],[Total Cost(LKR Million)]]*AHP!$P$14/TOPSIS!$C$12</f>
        <v>6.4756798379776229E-3</v>
      </c>
      <c r="W66">
        <f>Sustainable_Friendly_Table[[#This Row],[Total Carbon (Metric T)]]*AHP!$P$15/TOPSIS!$D$12</f>
        <v>1.1803237925794536E-2</v>
      </c>
      <c r="X66">
        <f>((Sustainable_Friendly_Table[[#This Row],[Weighted Energy]]-TOPSIS!$B$13)^2+(Sustainable_Friendly_Table[[#This Row],[Weighted Cost]]-TOPSIS!$C$13)^2+(Sustainable_Friendly_Table[[#This Row],[Weighted Co2]]-TOPSIS!$D$13)^2)^0.5</f>
        <v>7.6102135760853476E-4</v>
      </c>
      <c r="Y66">
        <f>((Sustainable_Friendly_Table[[#This Row],[Weighted Energy]]-TOPSIS!$B$14)^2+(Sustainable_Friendly_Table[[#This Row],[Weighted Cost]]-TOPSIS!$C$14)^2+(Sustainable_Friendly_Table[[#This Row],[Weighted Co2]]-TOPSIS!$D$14)^2)^0.5</f>
        <v>4.8546497402112178E-3</v>
      </c>
      <c r="Z66">
        <f>Sustainable_Friendly_Table[[#This Row],[S- Worst-Euclidean Distance]]/(Sustainable_Friendly_Table[[#This Row],[S+ Best-Euclidean Distance]]+Sustainable_Friendly_Table[[#This Row],[S- Worst-Euclidean Distance]])</f>
        <v>0.86448256239508114</v>
      </c>
      <c r="AA66">
        <v>65</v>
      </c>
    </row>
    <row r="67" spans="1:27" x14ac:dyDescent="0.3">
      <c r="A67">
        <v>239</v>
      </c>
      <c r="B67" t="s">
        <v>141</v>
      </c>
      <c r="C67" t="s">
        <v>147</v>
      </c>
      <c r="D67" t="s">
        <v>280</v>
      </c>
      <c r="E67" t="s">
        <v>152</v>
      </c>
      <c r="F67" t="s">
        <v>155</v>
      </c>
      <c r="G67" t="s">
        <v>220</v>
      </c>
      <c r="H67">
        <v>379.33142010184469</v>
      </c>
      <c r="I67">
        <v>27</v>
      </c>
      <c r="J67">
        <v>1391402.0117507444</v>
      </c>
      <c r="K67">
        <v>42357.290336363629</v>
      </c>
      <c r="L67">
        <v>250452362.11513397</v>
      </c>
      <c r="M67">
        <v>5697514.336363635</v>
      </c>
      <c r="N67">
        <v>2087103017.6261165</v>
      </c>
      <c r="O67">
        <v>105300000</v>
      </c>
      <c r="P67">
        <v>22.465760727272727</v>
      </c>
      <c r="Q67">
        <v>20801.460075673625</v>
      </c>
      <c r="R67">
        <v>250494719.40547034</v>
      </c>
      <c r="S67">
        <v>2198.1005319624801</v>
      </c>
      <c r="T67">
        <v>20823.925836400897</v>
      </c>
      <c r="U67">
        <f>Sustainable_Friendly_Table[[#This Row],[Total Energy(MJ)]]*AHP!$P$13/TOPSIS!$B$12</f>
        <v>2.1445052692215864E-2</v>
      </c>
      <c r="V67">
        <f>Sustainable_Friendly_Table[[#This Row],[Total Cost(LKR Million)]]*AHP!$P$14/TOPSIS!$C$12</f>
        <v>6.4879366959018367E-3</v>
      </c>
      <c r="W67">
        <f>Sustainable_Friendly_Table[[#This Row],[Total Carbon (Metric T)]]*AHP!$P$15/TOPSIS!$D$12</f>
        <v>1.1803237925794536E-2</v>
      </c>
      <c r="X67">
        <f>((Sustainable_Friendly_Table[[#This Row],[Weighted Energy]]-TOPSIS!$B$13)^2+(Sustainable_Friendly_Table[[#This Row],[Weighted Cost]]-TOPSIS!$C$13)^2+(Sustainable_Friendly_Table[[#This Row],[Weighted Co2]]-TOPSIS!$D$13)^2)^0.5</f>
        <v>7.6430106206846723E-4</v>
      </c>
      <c r="Y67">
        <f>((Sustainable_Friendly_Table[[#This Row],[Weighted Energy]]-TOPSIS!$B$14)^2+(Sustainable_Friendly_Table[[#This Row],[Weighted Cost]]-TOPSIS!$C$14)^2+(Sustainable_Friendly_Table[[#This Row],[Weighted Co2]]-TOPSIS!$D$14)^2)^0.5</f>
        <v>4.8514465147738257E-3</v>
      </c>
      <c r="Z67">
        <f>Sustainable_Friendly_Table[[#This Row],[S- Worst-Euclidean Distance]]/(Sustainable_Friendly_Table[[#This Row],[S+ Best-Euclidean Distance]]+Sustainable_Friendly_Table[[#This Row],[S- Worst-Euclidean Distance]])</f>
        <v>0.8639003887531872</v>
      </c>
      <c r="AA67">
        <v>66</v>
      </c>
    </row>
    <row r="68" spans="1:27" x14ac:dyDescent="0.3">
      <c r="A68">
        <v>118</v>
      </c>
      <c r="B68" t="s">
        <v>140</v>
      </c>
      <c r="C68" t="s">
        <v>147</v>
      </c>
      <c r="D68" t="s">
        <v>151</v>
      </c>
      <c r="E68" t="s">
        <v>280</v>
      </c>
      <c r="F68" t="s">
        <v>154</v>
      </c>
      <c r="G68" t="s">
        <v>219</v>
      </c>
      <c r="H68">
        <v>398.17901341064658</v>
      </c>
      <c r="I68">
        <v>57</v>
      </c>
      <c r="J68">
        <v>1399475.3895579888</v>
      </c>
      <c r="K68">
        <v>56085.994200000001</v>
      </c>
      <c r="L68">
        <v>251905570.12043801</v>
      </c>
      <c r="M68">
        <v>7095106.8477272717</v>
      </c>
      <c r="N68">
        <v>2099213084.3369834</v>
      </c>
      <c r="O68">
        <v>106248000</v>
      </c>
      <c r="P68">
        <v>30.750303649999999</v>
      </c>
      <c r="Q68">
        <v>20922.157073891933</v>
      </c>
      <c r="R68">
        <v>251961656.114638</v>
      </c>
      <c r="S68">
        <v>2212.5561911847103</v>
      </c>
      <c r="T68">
        <v>20952.907377541931</v>
      </c>
      <c r="U68">
        <f>Sustainable_Friendly_Table[[#This Row],[Total Energy(MJ)]]*AHP!$P$13/TOPSIS!$B$12</f>
        <v>2.157063831373679E-2</v>
      </c>
      <c r="V68">
        <f>Sustainable_Friendly_Table[[#This Row],[Total Cost(LKR Million)]]*AHP!$P$14/TOPSIS!$C$12</f>
        <v>6.5306041720102305E-3</v>
      </c>
      <c r="W68">
        <f>Sustainable_Friendly_Table[[#This Row],[Total Carbon (Metric T)]]*AHP!$P$15/TOPSIS!$D$12</f>
        <v>1.1876346129794286E-2</v>
      </c>
      <c r="X68">
        <f>((Sustainable_Friendly_Table[[#This Row],[Weighted Energy]]-TOPSIS!$B$13)^2+(Sustainable_Friendly_Table[[#This Row],[Weighted Cost]]-TOPSIS!$C$13)^2+(Sustainable_Friendly_Table[[#This Row],[Weighted Co2]]-TOPSIS!$D$13)^2)^0.5</f>
        <v>9.1571215336478599E-4</v>
      </c>
      <c r="Y68">
        <f>((Sustainable_Friendly_Table[[#This Row],[Weighted Energy]]-TOPSIS!$B$14)^2+(Sustainable_Friendly_Table[[#This Row],[Weighted Cost]]-TOPSIS!$C$14)^2+(Sustainable_Friendly_Table[[#This Row],[Weighted Co2]]-TOPSIS!$D$14)^2)^0.5</f>
        <v>4.7000769082742111E-3</v>
      </c>
      <c r="Z68">
        <f>Sustainable_Friendly_Table[[#This Row],[S- Worst-Euclidean Distance]]/(Sustainable_Friendly_Table[[#This Row],[S+ Best-Euclidean Distance]]+Sustainable_Friendly_Table[[#This Row],[S- Worst-Euclidean Distance]])</f>
        <v>0.83693971705241887</v>
      </c>
      <c r="AA68">
        <v>67</v>
      </c>
    </row>
    <row r="69" spans="1:27" x14ac:dyDescent="0.3">
      <c r="A69">
        <v>120</v>
      </c>
      <c r="B69" t="s">
        <v>140</v>
      </c>
      <c r="C69" t="s">
        <v>147</v>
      </c>
      <c r="D69" t="s">
        <v>151</v>
      </c>
      <c r="E69" t="s">
        <v>280</v>
      </c>
      <c r="F69" t="s">
        <v>154</v>
      </c>
      <c r="G69" t="s">
        <v>218</v>
      </c>
      <c r="H69">
        <v>398.17901341064658</v>
      </c>
      <c r="I69">
        <v>29</v>
      </c>
      <c r="J69">
        <v>1399475.3895579888</v>
      </c>
      <c r="K69">
        <v>56085.994200000001</v>
      </c>
      <c r="L69">
        <v>251905570.12043801</v>
      </c>
      <c r="M69">
        <v>7095106.8477272717</v>
      </c>
      <c r="N69">
        <v>2099213084.3369834</v>
      </c>
      <c r="O69">
        <v>108639800</v>
      </c>
      <c r="P69">
        <v>30.750303649999999</v>
      </c>
      <c r="Q69">
        <v>20922.157073891933</v>
      </c>
      <c r="R69">
        <v>251961656.114638</v>
      </c>
      <c r="S69">
        <v>2214.9479911847106</v>
      </c>
      <c r="T69">
        <v>20952.907377541931</v>
      </c>
      <c r="U69">
        <f>Sustainable_Friendly_Table[[#This Row],[Total Energy(MJ)]]*AHP!$P$13/TOPSIS!$B$12</f>
        <v>2.157063831373679E-2</v>
      </c>
      <c r="V69">
        <f>Sustainable_Friendly_Table[[#This Row],[Total Cost(LKR Million)]]*AHP!$P$14/TOPSIS!$C$12</f>
        <v>6.5376638340973901E-3</v>
      </c>
      <c r="W69">
        <f>Sustainable_Friendly_Table[[#This Row],[Total Carbon (Metric T)]]*AHP!$P$15/TOPSIS!$D$12</f>
        <v>1.1876346129794286E-2</v>
      </c>
      <c r="X69">
        <f>((Sustainable_Friendly_Table[[#This Row],[Weighted Energy]]-TOPSIS!$B$13)^2+(Sustainable_Friendly_Table[[#This Row],[Weighted Cost]]-TOPSIS!$C$13)^2+(Sustainable_Friendly_Table[[#This Row],[Weighted Co2]]-TOPSIS!$D$13)^2)^0.5</f>
        <v>9.1768673072927832E-4</v>
      </c>
      <c r="Y69">
        <f>((Sustainable_Friendly_Table[[#This Row],[Weighted Energy]]-TOPSIS!$B$14)^2+(Sustainable_Friendly_Table[[#This Row],[Weighted Cost]]-TOPSIS!$C$14)^2+(Sustainable_Friendly_Table[[#This Row],[Weighted Co2]]-TOPSIS!$D$14)^2)^0.5</f>
        <v>4.6982501177943474E-3</v>
      </c>
      <c r="Z69">
        <f>Sustainable_Friendly_Table[[#This Row],[S- Worst-Euclidean Distance]]/(Sustainable_Friendly_Table[[#This Row],[S+ Best-Euclidean Distance]]+Sustainable_Friendly_Table[[#This Row],[S- Worst-Euclidean Distance]])</f>
        <v>0.83659240559826997</v>
      </c>
      <c r="AA69">
        <v>68</v>
      </c>
    </row>
    <row r="70" spans="1:27" x14ac:dyDescent="0.3">
      <c r="A70">
        <v>119</v>
      </c>
      <c r="B70" t="s">
        <v>140</v>
      </c>
      <c r="C70" t="s">
        <v>147</v>
      </c>
      <c r="D70" t="s">
        <v>151</v>
      </c>
      <c r="E70" t="s">
        <v>280</v>
      </c>
      <c r="F70" t="s">
        <v>154</v>
      </c>
      <c r="G70" t="s">
        <v>220</v>
      </c>
      <c r="H70">
        <v>398.17901341064658</v>
      </c>
      <c r="I70">
        <v>29</v>
      </c>
      <c r="J70">
        <v>1399475.3895579888</v>
      </c>
      <c r="K70">
        <v>56085.994200000001</v>
      </c>
      <c r="L70">
        <v>251905570.12043801</v>
      </c>
      <c r="M70">
        <v>7095106.8477272717</v>
      </c>
      <c r="N70">
        <v>2099213084.3369834</v>
      </c>
      <c r="O70">
        <v>113100000</v>
      </c>
      <c r="P70">
        <v>30.750303649999999</v>
      </c>
      <c r="Q70">
        <v>20922.157073891933</v>
      </c>
      <c r="R70">
        <v>251961656.114638</v>
      </c>
      <c r="S70">
        <v>2219.4081911847106</v>
      </c>
      <c r="T70">
        <v>20952.907377541931</v>
      </c>
      <c r="U70">
        <f>Sustainable_Friendly_Table[[#This Row],[Total Energy(MJ)]]*AHP!$P$13/TOPSIS!$B$12</f>
        <v>2.157063831373679E-2</v>
      </c>
      <c r="V70">
        <f>Sustainable_Friendly_Table[[#This Row],[Total Cost(LKR Million)]]*AHP!$P$14/TOPSIS!$C$12</f>
        <v>6.550828607423397E-3</v>
      </c>
      <c r="W70">
        <f>Sustainable_Friendly_Table[[#This Row],[Total Carbon (Metric T)]]*AHP!$P$15/TOPSIS!$D$12</f>
        <v>1.1876346129794286E-2</v>
      </c>
      <c r="X70">
        <f>((Sustainable_Friendly_Table[[#This Row],[Weighted Energy]]-TOPSIS!$B$13)^2+(Sustainable_Friendly_Table[[#This Row],[Weighted Cost]]-TOPSIS!$C$13)^2+(Sustainable_Friendly_Table[[#This Row],[Weighted Co2]]-TOPSIS!$D$13)^2)^0.5</f>
        <v>9.2150207215156937E-4</v>
      </c>
      <c r="Y70">
        <f>((Sustainable_Friendly_Table[[#This Row],[Weighted Energy]]-TOPSIS!$B$14)^2+(Sustainable_Friendly_Table[[#This Row],[Weighted Cost]]-TOPSIS!$C$14)^2+(Sustainable_Friendly_Table[[#This Row],[Weighted Co2]]-TOPSIS!$D$14)^2)^0.5</f>
        <v>4.694869997631493E-3</v>
      </c>
      <c r="Z70">
        <f>Sustainable_Friendly_Table[[#This Row],[S- Worst-Euclidean Distance]]/(Sustainable_Friendly_Table[[#This Row],[S+ Best-Euclidean Distance]]+Sustainable_Friendly_Table[[#This Row],[S- Worst-Euclidean Distance]])</f>
        <v>0.83592574339770132</v>
      </c>
      <c r="AA70">
        <v>69</v>
      </c>
    </row>
    <row r="71" spans="1:27" x14ac:dyDescent="0.3">
      <c r="A71">
        <v>136</v>
      </c>
      <c r="B71" t="s">
        <v>140</v>
      </c>
      <c r="C71" t="s">
        <v>147</v>
      </c>
      <c r="D71" t="s">
        <v>280</v>
      </c>
      <c r="E71" t="s">
        <v>280</v>
      </c>
      <c r="F71" t="s">
        <v>154</v>
      </c>
      <c r="G71" t="s">
        <v>219</v>
      </c>
      <c r="H71">
        <v>398.64347574905656</v>
      </c>
      <c r="I71">
        <v>57</v>
      </c>
      <c r="J71">
        <v>1399924.9891015699</v>
      </c>
      <c r="K71">
        <v>56085.994200000001</v>
      </c>
      <c r="L71">
        <v>251986498.0382826</v>
      </c>
      <c r="M71">
        <v>7099711.922727271</v>
      </c>
      <c r="N71">
        <v>2099887483.652355</v>
      </c>
      <c r="O71">
        <v>106248000</v>
      </c>
      <c r="P71">
        <v>30.741093499999995</v>
      </c>
      <c r="Q71">
        <v>20928.87858706847</v>
      </c>
      <c r="R71">
        <v>252042584.03248259</v>
      </c>
      <c r="S71">
        <v>2213.2351955750823</v>
      </c>
      <c r="T71">
        <v>20959.61968056847</v>
      </c>
      <c r="U71">
        <f>Sustainable_Friendly_Table[[#This Row],[Total Energy(MJ)]]*AHP!$P$13/TOPSIS!$B$12</f>
        <v>2.1577566617321662E-2</v>
      </c>
      <c r="V71">
        <f>Sustainable_Friendly_Table[[#This Row],[Total Cost(LKR Million)]]*AHP!$P$14/TOPSIS!$C$12</f>
        <v>6.5326083285248745E-3</v>
      </c>
      <c r="W71">
        <f>Sustainable_Friendly_Table[[#This Row],[Total Carbon (Metric T)]]*AHP!$P$15/TOPSIS!$D$12</f>
        <v>1.1880150739466581E-2</v>
      </c>
      <c r="X71">
        <f>((Sustainable_Friendly_Table[[#This Row],[Weighted Energy]]-TOPSIS!$B$13)^2+(Sustainable_Friendly_Table[[#This Row],[Weighted Cost]]-TOPSIS!$C$13)^2+(Sustainable_Friendly_Table[[#This Row],[Weighted Co2]]-TOPSIS!$D$13)^2)^0.5</f>
        <v>9.2386241313716728E-4</v>
      </c>
      <c r="Y71">
        <f>((Sustainable_Friendly_Table[[#This Row],[Weighted Energy]]-TOPSIS!$B$14)^2+(Sustainable_Friendly_Table[[#This Row],[Weighted Cost]]-TOPSIS!$C$14)^2+(Sustainable_Friendly_Table[[#This Row],[Weighted Co2]]-TOPSIS!$D$14)^2)^0.5</f>
        <v>4.6919233968012409E-3</v>
      </c>
      <c r="Z71">
        <f>Sustainable_Friendly_Table[[#This Row],[S- Worst-Euclidean Distance]]/(Sustainable_Friendly_Table[[#This Row],[S+ Best-Euclidean Distance]]+Sustainable_Friendly_Table[[#This Row],[S- Worst-Euclidean Distance]])</f>
        <v>0.83548831020189862</v>
      </c>
      <c r="AA71">
        <v>70</v>
      </c>
    </row>
    <row r="72" spans="1:27" x14ac:dyDescent="0.3">
      <c r="A72">
        <v>138</v>
      </c>
      <c r="B72" t="s">
        <v>140</v>
      </c>
      <c r="C72" t="s">
        <v>147</v>
      </c>
      <c r="D72" t="s">
        <v>280</v>
      </c>
      <c r="E72" t="s">
        <v>280</v>
      </c>
      <c r="F72" t="s">
        <v>154</v>
      </c>
      <c r="G72" t="s">
        <v>218</v>
      </c>
      <c r="H72">
        <v>398.64347574905656</v>
      </c>
      <c r="I72">
        <v>29</v>
      </c>
      <c r="J72">
        <v>1399924.9891015699</v>
      </c>
      <c r="K72">
        <v>56085.994200000001</v>
      </c>
      <c r="L72">
        <v>251986498.0382826</v>
      </c>
      <c r="M72">
        <v>7099711.922727271</v>
      </c>
      <c r="N72">
        <v>2099887483.652355</v>
      </c>
      <c r="O72">
        <v>108639800</v>
      </c>
      <c r="P72">
        <v>30.741093499999995</v>
      </c>
      <c r="Q72">
        <v>20928.87858706847</v>
      </c>
      <c r="R72">
        <v>252042584.03248259</v>
      </c>
      <c r="S72">
        <v>2215.6269955750822</v>
      </c>
      <c r="T72">
        <v>20959.61968056847</v>
      </c>
      <c r="U72">
        <f>Sustainable_Friendly_Table[[#This Row],[Total Energy(MJ)]]*AHP!$P$13/TOPSIS!$B$12</f>
        <v>2.1577566617321662E-2</v>
      </c>
      <c r="V72">
        <f>Sustainable_Friendly_Table[[#This Row],[Total Cost(LKR Million)]]*AHP!$P$14/TOPSIS!$C$12</f>
        <v>6.5396679906120315E-3</v>
      </c>
      <c r="W72">
        <f>Sustainable_Friendly_Table[[#This Row],[Total Carbon (Metric T)]]*AHP!$P$15/TOPSIS!$D$12</f>
        <v>1.1880150739466581E-2</v>
      </c>
      <c r="X72">
        <f>((Sustainable_Friendly_Table[[#This Row],[Weighted Energy]]-TOPSIS!$B$13)^2+(Sustainable_Friendly_Table[[#This Row],[Weighted Cost]]-TOPSIS!$C$13)^2+(Sustainable_Friendly_Table[[#This Row],[Weighted Co2]]-TOPSIS!$D$13)^2)^0.5</f>
        <v>9.2583489007477598E-4</v>
      </c>
      <c r="Y72">
        <f>((Sustainable_Friendly_Table[[#This Row],[Weighted Energy]]-TOPSIS!$B$14)^2+(Sustainable_Friendly_Table[[#This Row],[Weighted Cost]]-TOPSIS!$C$14)^2+(Sustainable_Friendly_Table[[#This Row],[Weighted Co2]]-TOPSIS!$D$14)^2)^0.5</f>
        <v>4.6900964472437624E-3</v>
      </c>
      <c r="Z72">
        <f>Sustainable_Friendly_Table[[#This Row],[S- Worst-Euclidean Distance]]/(Sustainable_Friendly_Table[[#This Row],[S+ Best-Euclidean Distance]]+Sustainable_Friendly_Table[[#This Row],[S- Worst-Euclidean Distance]])</f>
        <v>0.83514134442447818</v>
      </c>
      <c r="AA72">
        <v>71</v>
      </c>
    </row>
    <row r="73" spans="1:27" x14ac:dyDescent="0.3">
      <c r="A73">
        <v>137</v>
      </c>
      <c r="B73" t="s">
        <v>140</v>
      </c>
      <c r="C73" t="s">
        <v>147</v>
      </c>
      <c r="D73" t="s">
        <v>280</v>
      </c>
      <c r="E73" t="s">
        <v>280</v>
      </c>
      <c r="F73" t="s">
        <v>154</v>
      </c>
      <c r="G73" t="s">
        <v>220</v>
      </c>
      <c r="H73">
        <v>398.64347574905656</v>
      </c>
      <c r="I73">
        <v>29</v>
      </c>
      <c r="J73">
        <v>1399924.9891015699</v>
      </c>
      <c r="K73">
        <v>56085.994200000001</v>
      </c>
      <c r="L73">
        <v>251986498.0382826</v>
      </c>
      <c r="M73">
        <v>7099711.922727271</v>
      </c>
      <c r="N73">
        <v>2099887483.652355</v>
      </c>
      <c r="O73">
        <v>113100000</v>
      </c>
      <c r="P73">
        <v>30.741093499999995</v>
      </c>
      <c r="Q73">
        <v>20928.87858706847</v>
      </c>
      <c r="R73">
        <v>252042584.03248259</v>
      </c>
      <c r="S73">
        <v>2220.0871955750822</v>
      </c>
      <c r="T73">
        <v>20959.61968056847</v>
      </c>
      <c r="U73">
        <f>Sustainable_Friendly_Table[[#This Row],[Total Energy(MJ)]]*AHP!$P$13/TOPSIS!$B$12</f>
        <v>2.1577566617321662E-2</v>
      </c>
      <c r="V73">
        <f>Sustainable_Friendly_Table[[#This Row],[Total Cost(LKR Million)]]*AHP!$P$14/TOPSIS!$C$12</f>
        <v>6.5528327639380393E-3</v>
      </c>
      <c r="W73">
        <f>Sustainable_Friendly_Table[[#This Row],[Total Carbon (Metric T)]]*AHP!$P$15/TOPSIS!$D$12</f>
        <v>1.1880150739466581E-2</v>
      </c>
      <c r="X73">
        <f>((Sustainable_Friendly_Table[[#This Row],[Weighted Energy]]-TOPSIS!$B$13)^2+(Sustainable_Friendly_Table[[#This Row],[Weighted Cost]]-TOPSIS!$C$13)^2+(Sustainable_Friendly_Table[[#This Row],[Weighted Co2]]-TOPSIS!$D$13)^2)^0.5</f>
        <v>9.2964517179151135E-4</v>
      </c>
      <c r="Y73">
        <f>((Sustainable_Friendly_Table[[#This Row],[Weighted Energy]]-TOPSIS!$B$14)^2+(Sustainable_Friendly_Table[[#This Row],[Weighted Cost]]-TOPSIS!$C$14)^2+(Sustainable_Friendly_Table[[#This Row],[Weighted Co2]]-TOPSIS!$D$14)^2)^0.5</f>
        <v>4.6867160761333449E-3</v>
      </c>
      <c r="Z73">
        <f>Sustainable_Friendly_Table[[#This Row],[S- Worst-Euclidean Distance]]/(Sustainable_Friendly_Table[[#This Row],[S+ Best-Euclidean Distance]]+Sustainable_Friendly_Table[[#This Row],[S- Worst-Euclidean Distance]])</f>
        <v>0.83447553838617516</v>
      </c>
      <c r="AA73">
        <v>72</v>
      </c>
    </row>
    <row r="74" spans="1:27" x14ac:dyDescent="0.3">
      <c r="A74">
        <v>217</v>
      </c>
      <c r="B74" t="s">
        <v>141</v>
      </c>
      <c r="C74" t="s">
        <v>147</v>
      </c>
      <c r="D74" t="s">
        <v>151</v>
      </c>
      <c r="E74" t="s">
        <v>152</v>
      </c>
      <c r="F74" t="s">
        <v>154</v>
      </c>
      <c r="G74" t="s">
        <v>219</v>
      </c>
      <c r="H74">
        <v>383.99563542805612</v>
      </c>
      <c r="I74">
        <v>55</v>
      </c>
      <c r="J74">
        <v>1401933.4566031951</v>
      </c>
      <c r="K74">
        <v>41538.510563636359</v>
      </c>
      <c r="L74">
        <v>252348022.18857512</v>
      </c>
      <c r="M74">
        <v>5665616.6022727257</v>
      </c>
      <c r="N74">
        <v>2102900184.9047925</v>
      </c>
      <c r="O74">
        <v>102520000</v>
      </c>
      <c r="P74">
        <v>22.747897468181815</v>
      </c>
      <c r="Q74">
        <v>20958.905176217766</v>
      </c>
      <c r="R74">
        <v>252389560.69913876</v>
      </c>
      <c r="S74">
        <v>2211.0858015070653</v>
      </c>
      <c r="T74">
        <v>20981.653073685949</v>
      </c>
      <c r="U74">
        <f>Sustainable_Friendly_Table[[#This Row],[Total Energy(MJ)]]*AHP!$P$13/TOPSIS!$B$12</f>
        <v>2.1607271566460196E-2</v>
      </c>
      <c r="V74">
        <f>Sustainable_Friendly_Table[[#This Row],[Total Cost(LKR Million)]]*AHP!$P$14/TOPSIS!$C$12</f>
        <v>6.526264154341271E-3</v>
      </c>
      <c r="W74">
        <f>Sustainable_Friendly_Table[[#This Row],[Total Carbon (Metric T)]]*AHP!$P$15/TOPSIS!$D$12</f>
        <v>1.1892639517198565E-2</v>
      </c>
      <c r="X74">
        <f>((Sustainable_Friendly_Table[[#This Row],[Weighted Energy]]-TOPSIS!$B$13)^2+(Sustainable_Friendly_Table[[#This Row],[Weighted Cost]]-TOPSIS!$C$13)^2+(Sustainable_Friendly_Table[[#This Row],[Weighted Co2]]-TOPSIS!$D$13)^2)^0.5</f>
        <v>9.5302651982854668E-4</v>
      </c>
      <c r="Y74">
        <f>((Sustainable_Friendly_Table[[#This Row],[Weighted Energy]]-TOPSIS!$B$14)^2+(Sustainable_Friendly_Table[[#This Row],[Weighted Cost]]-TOPSIS!$C$14)^2+(Sustainable_Friendly_Table[[#This Row],[Weighted Co2]]-TOPSIS!$D$14)^2)^0.5</f>
        <v>4.6626436443834062E-3</v>
      </c>
      <c r="Z74">
        <f>Sustainable_Friendly_Table[[#This Row],[S- Worst-Euclidean Distance]]/(Sustainable_Friendly_Table[[#This Row],[S+ Best-Euclidean Distance]]+Sustainable_Friendly_Table[[#This Row],[S- Worst-Euclidean Distance]])</f>
        <v>0.83029157839395917</v>
      </c>
      <c r="AA74">
        <v>73</v>
      </c>
    </row>
    <row r="75" spans="1:27" x14ac:dyDescent="0.3">
      <c r="A75">
        <v>219</v>
      </c>
      <c r="B75" t="s">
        <v>141</v>
      </c>
      <c r="C75" t="s">
        <v>147</v>
      </c>
      <c r="D75" t="s">
        <v>151</v>
      </c>
      <c r="E75" t="s">
        <v>152</v>
      </c>
      <c r="F75" t="s">
        <v>154</v>
      </c>
      <c r="G75" t="s">
        <v>218</v>
      </c>
      <c r="H75">
        <v>383.99563542805612</v>
      </c>
      <c r="I75">
        <v>28</v>
      </c>
      <c r="J75">
        <v>1401933.4566031951</v>
      </c>
      <c r="K75">
        <v>41538.510563636359</v>
      </c>
      <c r="L75">
        <v>252348022.18857512</v>
      </c>
      <c r="M75">
        <v>5665616.6022727257</v>
      </c>
      <c r="N75">
        <v>2102900184.9047925</v>
      </c>
      <c r="O75">
        <v>104893600</v>
      </c>
      <c r="P75">
        <v>22.747897468181815</v>
      </c>
      <c r="Q75">
        <v>20958.905176217766</v>
      </c>
      <c r="R75">
        <v>252389560.69913876</v>
      </c>
      <c r="S75">
        <v>2213.4594015070652</v>
      </c>
      <c r="T75">
        <v>20981.653073685949</v>
      </c>
      <c r="U75">
        <f>Sustainable_Friendly_Table[[#This Row],[Total Energy(MJ)]]*AHP!$P$13/TOPSIS!$B$12</f>
        <v>2.1607271566460196E-2</v>
      </c>
      <c r="V75">
        <f>Sustainable_Friendly_Table[[#This Row],[Total Cost(LKR Million)]]*AHP!$P$14/TOPSIS!$C$12</f>
        <v>6.5332700971166193E-3</v>
      </c>
      <c r="W75">
        <f>Sustainable_Friendly_Table[[#This Row],[Total Carbon (Metric T)]]*AHP!$P$15/TOPSIS!$D$12</f>
        <v>1.1892639517198565E-2</v>
      </c>
      <c r="X75">
        <f>((Sustainable_Friendly_Table[[#This Row],[Weighted Energy]]-TOPSIS!$B$13)^2+(Sustainable_Friendly_Table[[#This Row],[Weighted Cost]]-TOPSIS!$C$13)^2+(Sustainable_Friendly_Table[[#This Row],[Weighted Co2]]-TOPSIS!$D$13)^2)^0.5</f>
        <v>9.5487747907066381E-4</v>
      </c>
      <c r="Y75">
        <f>((Sustainable_Friendly_Table[[#This Row],[Weighted Energy]]-TOPSIS!$B$14)^2+(Sustainable_Friendly_Table[[#This Row],[Weighted Cost]]-TOPSIS!$C$14)^2+(Sustainable_Friendly_Table[[#This Row],[Weighted Co2]]-TOPSIS!$D$14)^2)^0.5</f>
        <v>4.6608096329809274E-3</v>
      </c>
      <c r="Z75">
        <f>Sustainable_Friendly_Table[[#This Row],[S- Worst-Euclidean Distance]]/(Sustainable_Friendly_Table[[#This Row],[S+ Best-Euclidean Distance]]+Sustainable_Friendly_Table[[#This Row],[S- Worst-Euclidean Distance]])</f>
        <v>0.82996248544164053</v>
      </c>
      <c r="AA75">
        <v>74</v>
      </c>
    </row>
    <row r="76" spans="1:27" x14ac:dyDescent="0.3">
      <c r="A76">
        <v>218</v>
      </c>
      <c r="B76" t="s">
        <v>141</v>
      </c>
      <c r="C76" t="s">
        <v>147</v>
      </c>
      <c r="D76" t="s">
        <v>151</v>
      </c>
      <c r="E76" t="s">
        <v>152</v>
      </c>
      <c r="F76" t="s">
        <v>154</v>
      </c>
      <c r="G76" t="s">
        <v>220</v>
      </c>
      <c r="H76">
        <v>383.99563542805612</v>
      </c>
      <c r="I76">
        <v>28</v>
      </c>
      <c r="J76">
        <v>1401933.4566031951</v>
      </c>
      <c r="K76">
        <v>41538.510563636359</v>
      </c>
      <c r="L76">
        <v>252348022.18857512</v>
      </c>
      <c r="M76">
        <v>5665616.6022727257</v>
      </c>
      <c r="N76">
        <v>2102900184.9047925</v>
      </c>
      <c r="O76">
        <v>109200000</v>
      </c>
      <c r="P76">
        <v>22.747897468181815</v>
      </c>
      <c r="Q76">
        <v>20958.905176217766</v>
      </c>
      <c r="R76">
        <v>252389560.69913876</v>
      </c>
      <c r="S76">
        <v>2217.7658015070651</v>
      </c>
      <c r="T76">
        <v>20981.653073685949</v>
      </c>
      <c r="U76">
        <f>Sustainable_Friendly_Table[[#This Row],[Total Energy(MJ)]]*AHP!$P$13/TOPSIS!$B$12</f>
        <v>2.1607271566460196E-2</v>
      </c>
      <c r="V76">
        <f>Sustainable_Friendly_Table[[#This Row],[Total Cost(LKR Million)]]*AHP!$P$14/TOPSIS!$C$12</f>
        <v>6.5459809127417293E-3</v>
      </c>
      <c r="W76">
        <f>Sustainable_Friendly_Table[[#This Row],[Total Carbon (Metric T)]]*AHP!$P$15/TOPSIS!$D$12</f>
        <v>1.1892639517198565E-2</v>
      </c>
      <c r="X76">
        <f>((Sustainable_Friendly_Table[[#This Row],[Weighted Energy]]-TOPSIS!$B$13)^2+(Sustainable_Friendly_Table[[#This Row],[Weighted Cost]]-TOPSIS!$C$13)^2+(Sustainable_Friendly_Table[[#This Row],[Weighted Co2]]-TOPSIS!$D$13)^2)^0.5</f>
        <v>9.5835729089639547E-4</v>
      </c>
      <c r="Y76">
        <f>((Sustainable_Friendly_Table[[#This Row],[Weighted Energy]]-TOPSIS!$B$14)^2+(Sustainable_Friendly_Table[[#This Row],[Weighted Cost]]-TOPSIS!$C$14)^2+(Sustainable_Friendly_Table[[#This Row],[Weighted Co2]]-TOPSIS!$D$14)^2)^0.5</f>
        <v>4.6575072643340971E-3</v>
      </c>
      <c r="Z76">
        <f>Sustainable_Friendly_Table[[#This Row],[S- Worst-Euclidean Distance]]/(Sustainable_Friendly_Table[[#This Row],[S+ Best-Euclidean Distance]]+Sustainable_Friendly_Table[[#This Row],[S- Worst-Euclidean Distance]])</f>
        <v>0.82934821852072582</v>
      </c>
      <c r="AA76">
        <v>75</v>
      </c>
    </row>
    <row r="77" spans="1:27" x14ac:dyDescent="0.3">
      <c r="A77">
        <v>235</v>
      </c>
      <c r="B77" t="s">
        <v>141</v>
      </c>
      <c r="C77" t="s">
        <v>147</v>
      </c>
      <c r="D77" t="s">
        <v>280</v>
      </c>
      <c r="E77" t="s">
        <v>152</v>
      </c>
      <c r="F77" t="s">
        <v>154</v>
      </c>
      <c r="G77" t="s">
        <v>219</v>
      </c>
      <c r="H77">
        <v>384.46009776646611</v>
      </c>
      <c r="I77">
        <v>55</v>
      </c>
      <c r="J77">
        <v>1402383.0561467756</v>
      </c>
      <c r="K77">
        <v>41538.510563636359</v>
      </c>
      <c r="L77">
        <v>252428950.10641959</v>
      </c>
      <c r="M77">
        <v>5670221.6772727259</v>
      </c>
      <c r="N77">
        <v>2103574584.2201633</v>
      </c>
      <c r="O77">
        <v>102520000</v>
      </c>
      <c r="P77">
        <v>22.738687318181814</v>
      </c>
      <c r="Q77">
        <v>20965.626689394292</v>
      </c>
      <c r="R77">
        <v>252470488.61698323</v>
      </c>
      <c r="S77">
        <v>2211.764805897436</v>
      </c>
      <c r="T77">
        <v>20988.365376712474</v>
      </c>
      <c r="U77">
        <f>Sustainable_Friendly_Table[[#This Row],[Total Energy(MJ)]]*AHP!$P$13/TOPSIS!$B$12</f>
        <v>2.1614199870045057E-2</v>
      </c>
      <c r="V77">
        <f>Sustainable_Friendly_Table[[#This Row],[Total Cost(LKR Million)]]*AHP!$P$14/TOPSIS!$C$12</f>
        <v>6.5282683108559099E-3</v>
      </c>
      <c r="W77">
        <f>Sustainable_Friendly_Table[[#This Row],[Total Carbon (Metric T)]]*AHP!$P$15/TOPSIS!$D$12</f>
        <v>1.1896444126870851E-2</v>
      </c>
      <c r="X77">
        <f>((Sustainable_Friendly_Table[[#This Row],[Weighted Energy]]-TOPSIS!$B$13)^2+(Sustainable_Friendly_Table[[#This Row],[Weighted Cost]]-TOPSIS!$C$13)^2+(Sustainable_Friendly_Table[[#This Row],[Weighted Co2]]-TOPSIS!$D$13)^2)^0.5</f>
        <v>9.6117987623843559E-4</v>
      </c>
      <c r="Y77">
        <f>((Sustainable_Friendly_Table[[#This Row],[Weighted Energy]]-TOPSIS!$B$14)^2+(Sustainable_Friendly_Table[[#This Row],[Weighted Cost]]-TOPSIS!$C$14)^2+(Sustainable_Friendly_Table[[#This Row],[Weighted Co2]]-TOPSIS!$D$14)^2)^0.5</f>
        <v>4.6544905380362664E-3</v>
      </c>
      <c r="Z77">
        <f>Sustainable_Friendly_Table[[#This Row],[S- Worst-Euclidean Distance]]/(Sustainable_Friendly_Table[[#This Row],[S+ Best-Euclidean Distance]]+Sustainable_Friendly_Table[[#This Row],[S- Worst-Euclidean Distance]])</f>
        <v>0.82883969226627452</v>
      </c>
      <c r="AA77">
        <v>76</v>
      </c>
    </row>
    <row r="78" spans="1:27" x14ac:dyDescent="0.3">
      <c r="A78">
        <v>237</v>
      </c>
      <c r="B78" t="s">
        <v>141</v>
      </c>
      <c r="C78" t="s">
        <v>147</v>
      </c>
      <c r="D78" t="s">
        <v>280</v>
      </c>
      <c r="E78" t="s">
        <v>152</v>
      </c>
      <c r="F78" t="s">
        <v>154</v>
      </c>
      <c r="G78" t="s">
        <v>218</v>
      </c>
      <c r="H78">
        <v>384.46009776646611</v>
      </c>
      <c r="I78">
        <v>28</v>
      </c>
      <c r="J78">
        <v>1402383.0561467756</v>
      </c>
      <c r="K78">
        <v>41538.510563636359</v>
      </c>
      <c r="L78">
        <v>252428950.10641959</v>
      </c>
      <c r="M78">
        <v>5670221.6772727259</v>
      </c>
      <c r="N78">
        <v>2103574584.2201633</v>
      </c>
      <c r="O78">
        <v>104893600</v>
      </c>
      <c r="P78">
        <v>22.738687318181814</v>
      </c>
      <c r="Q78">
        <v>20965.626689394292</v>
      </c>
      <c r="R78">
        <v>252470488.61698323</v>
      </c>
      <c r="S78">
        <v>2214.1384058974363</v>
      </c>
      <c r="T78">
        <v>20988.365376712474</v>
      </c>
      <c r="U78">
        <f>Sustainable_Friendly_Table[[#This Row],[Total Energy(MJ)]]*AHP!$P$13/TOPSIS!$B$12</f>
        <v>2.1614199870045057E-2</v>
      </c>
      <c r="V78">
        <f>Sustainable_Friendly_Table[[#This Row],[Total Cost(LKR Million)]]*AHP!$P$14/TOPSIS!$C$12</f>
        <v>6.535274253631259E-3</v>
      </c>
      <c r="W78">
        <f>Sustainable_Friendly_Table[[#This Row],[Total Carbon (Metric T)]]*AHP!$P$15/TOPSIS!$D$12</f>
        <v>1.1896444126870851E-2</v>
      </c>
      <c r="X78">
        <f>((Sustainable_Friendly_Table[[#This Row],[Weighted Energy]]-TOPSIS!$B$13)^2+(Sustainable_Friendly_Table[[#This Row],[Weighted Cost]]-TOPSIS!$C$13)^2+(Sustainable_Friendly_Table[[#This Row],[Weighted Co2]]-TOPSIS!$D$13)^2)^0.5</f>
        <v>9.6302974462748468E-4</v>
      </c>
      <c r="Y78">
        <f>((Sustainable_Friendly_Table[[#This Row],[Weighted Energy]]-TOPSIS!$B$14)^2+(Sustainable_Friendly_Table[[#This Row],[Weighted Cost]]-TOPSIS!$C$14)^2+(Sustainable_Friendly_Table[[#This Row],[Weighted Co2]]-TOPSIS!$D$14)^2)^0.5</f>
        <v>4.6526563306416328E-3</v>
      </c>
      <c r="Z78">
        <f>Sustainable_Friendly_Table[[#This Row],[S- Worst-Euclidean Distance]]/(Sustainable_Friendly_Table[[#This Row],[S+ Best-Euclidean Distance]]+Sustainable_Friendly_Table[[#This Row],[S- Worst-Euclidean Distance]])</f>
        <v>0.82851075866427704</v>
      </c>
      <c r="AA78">
        <v>77</v>
      </c>
    </row>
    <row r="79" spans="1:27" x14ac:dyDescent="0.3">
      <c r="A79">
        <v>236</v>
      </c>
      <c r="B79" t="s">
        <v>141</v>
      </c>
      <c r="C79" t="s">
        <v>147</v>
      </c>
      <c r="D79" t="s">
        <v>280</v>
      </c>
      <c r="E79" t="s">
        <v>152</v>
      </c>
      <c r="F79" t="s">
        <v>154</v>
      </c>
      <c r="G79" t="s">
        <v>220</v>
      </c>
      <c r="H79">
        <v>384.46009776646611</v>
      </c>
      <c r="I79">
        <v>28</v>
      </c>
      <c r="J79">
        <v>1402383.0561467756</v>
      </c>
      <c r="K79">
        <v>41538.510563636359</v>
      </c>
      <c r="L79">
        <v>252428950.10641959</v>
      </c>
      <c r="M79">
        <v>5670221.6772727259</v>
      </c>
      <c r="N79">
        <v>2103574584.2201633</v>
      </c>
      <c r="O79">
        <v>109200000</v>
      </c>
      <c r="P79">
        <v>22.738687318181814</v>
      </c>
      <c r="Q79">
        <v>20965.626689394292</v>
      </c>
      <c r="R79">
        <v>252470488.61698323</v>
      </c>
      <c r="S79">
        <v>2218.4448058974363</v>
      </c>
      <c r="T79">
        <v>20988.365376712474</v>
      </c>
      <c r="U79">
        <f>Sustainable_Friendly_Table[[#This Row],[Total Energy(MJ)]]*AHP!$P$13/TOPSIS!$B$12</f>
        <v>2.1614199870045057E-2</v>
      </c>
      <c r="V79">
        <f>Sustainable_Friendly_Table[[#This Row],[Total Cost(LKR Million)]]*AHP!$P$14/TOPSIS!$C$12</f>
        <v>6.5479850692563698E-3</v>
      </c>
      <c r="W79">
        <f>Sustainable_Friendly_Table[[#This Row],[Total Carbon (Metric T)]]*AHP!$P$15/TOPSIS!$D$12</f>
        <v>1.1896444126870851E-2</v>
      </c>
      <c r="X79">
        <f>((Sustainable_Friendly_Table[[#This Row],[Weighted Energy]]-TOPSIS!$B$13)^2+(Sustainable_Friendly_Table[[#This Row],[Weighted Cost]]-TOPSIS!$C$13)^2+(Sustainable_Friendly_Table[[#This Row],[Weighted Co2]]-TOPSIS!$D$13)^2)^0.5</f>
        <v>9.6650656228661701E-4</v>
      </c>
      <c r="Y79">
        <f>((Sustainable_Friendly_Table[[#This Row],[Weighted Energy]]-TOPSIS!$B$14)^2+(Sustainable_Friendly_Table[[#This Row],[Weighted Cost]]-TOPSIS!$C$14)^2+(Sustainable_Friendly_Table[[#This Row],[Weighted Co2]]-TOPSIS!$D$14)^2)^0.5</f>
        <v>4.6493536499630384E-3</v>
      </c>
      <c r="Z79">
        <f>Sustainable_Friendly_Table[[#This Row],[S- Worst-Euclidean Distance]]/(Sustainable_Friendly_Table[[#This Row],[S+ Best-Euclidean Distance]]+Sustainable_Friendly_Table[[#This Row],[S- Worst-Euclidean Distance]])</f>
        <v>0.82789696934079404</v>
      </c>
      <c r="AA79">
        <v>78</v>
      </c>
    </row>
    <row r="80" spans="1:27" x14ac:dyDescent="0.3">
      <c r="A80">
        <v>124</v>
      </c>
      <c r="B80" t="s">
        <v>140</v>
      </c>
      <c r="C80" t="s">
        <v>147</v>
      </c>
      <c r="D80" t="s">
        <v>151</v>
      </c>
      <c r="E80" t="s">
        <v>280</v>
      </c>
      <c r="F80" t="s">
        <v>280</v>
      </c>
      <c r="G80" t="s">
        <v>219</v>
      </c>
      <c r="H80">
        <v>400.77710260631562</v>
      </c>
      <c r="I80">
        <v>57</v>
      </c>
      <c r="J80">
        <v>1407305.7293955972</v>
      </c>
      <c r="K80">
        <v>58269.406927272721</v>
      </c>
      <c r="L80">
        <v>253315031.29120752</v>
      </c>
      <c r="M80">
        <v>7084189.7840909082</v>
      </c>
      <c r="N80">
        <v>2110958594.0933959</v>
      </c>
      <c r="O80">
        <v>106248000</v>
      </c>
      <c r="P80">
        <v>30.750303649999999</v>
      </c>
      <c r="Q80">
        <v>21039.220654464178</v>
      </c>
      <c r="R80">
        <v>253373300.69813481</v>
      </c>
      <c r="S80">
        <v>2224.2907838774872</v>
      </c>
      <c r="T80">
        <v>21069.970958114176</v>
      </c>
      <c r="U80">
        <f>Sustainable_Friendly_Table[[#This Row],[Total Energy(MJ)]]*AHP!$P$13/TOPSIS!$B$12</f>
        <v>2.1691490332284805E-2</v>
      </c>
      <c r="V80">
        <f>Sustainable_Friendly_Table[[#This Row],[Total Cost(LKR Million)]]*AHP!$P$14/TOPSIS!$C$12</f>
        <v>6.5652401194729966E-3</v>
      </c>
      <c r="W80">
        <f>Sustainable_Friendly_Table[[#This Row],[Total Carbon (Metric T)]]*AHP!$P$15/TOPSIS!$D$12</f>
        <v>1.1942699098240051E-2</v>
      </c>
      <c r="X80">
        <f>((Sustainable_Friendly_Table[[#This Row],[Weighted Energy]]-TOPSIS!$B$13)^2+(Sustainable_Friendly_Table[[#This Row],[Weighted Cost]]-TOPSIS!$C$13)^2+(Sustainable_Friendly_Table[[#This Row],[Weighted Co2]]-TOPSIS!$D$13)^2)^0.5</f>
        <v>1.0577947233730632E-3</v>
      </c>
      <c r="Y80">
        <f>((Sustainable_Friendly_Table[[#This Row],[Weighted Energy]]-TOPSIS!$B$14)^2+(Sustainable_Friendly_Table[[#This Row],[Weighted Cost]]-TOPSIS!$C$14)^2+(Sustainable_Friendly_Table[[#This Row],[Weighted Co2]]-TOPSIS!$D$14)^2)^0.5</f>
        <v>4.5579431385891038E-3</v>
      </c>
      <c r="Z80">
        <f>Sustainable_Friendly_Table[[#This Row],[S- Worst-Euclidean Distance]]/(Sustainable_Friendly_Table[[#This Row],[S+ Best-Euclidean Distance]]+Sustainable_Friendly_Table[[#This Row],[S- Worst-Euclidean Distance]])</f>
        <v>0.81163744651651804</v>
      </c>
      <c r="AA80">
        <v>79</v>
      </c>
    </row>
    <row r="81" spans="1:27" x14ac:dyDescent="0.3">
      <c r="A81">
        <v>126</v>
      </c>
      <c r="B81" t="s">
        <v>140</v>
      </c>
      <c r="C81" t="s">
        <v>147</v>
      </c>
      <c r="D81" t="s">
        <v>151</v>
      </c>
      <c r="E81" t="s">
        <v>280</v>
      </c>
      <c r="F81" t="s">
        <v>280</v>
      </c>
      <c r="G81" t="s">
        <v>218</v>
      </c>
      <c r="H81">
        <v>400.77710260631562</v>
      </c>
      <c r="I81">
        <v>29</v>
      </c>
      <c r="J81">
        <v>1407305.7293955972</v>
      </c>
      <c r="K81">
        <v>58269.406927272721</v>
      </c>
      <c r="L81">
        <v>253315031.29120752</v>
      </c>
      <c r="M81">
        <v>7084189.7840909082</v>
      </c>
      <c r="N81">
        <v>2110958594.0933959</v>
      </c>
      <c r="O81">
        <v>108639800</v>
      </c>
      <c r="P81">
        <v>30.750303649999999</v>
      </c>
      <c r="Q81">
        <v>21039.220654464178</v>
      </c>
      <c r="R81">
        <v>253373300.69813481</v>
      </c>
      <c r="S81">
        <v>2226.6825838774871</v>
      </c>
      <c r="T81">
        <v>21069.970958114176</v>
      </c>
      <c r="U81">
        <f>Sustainable_Friendly_Table[[#This Row],[Total Energy(MJ)]]*AHP!$P$13/TOPSIS!$B$12</f>
        <v>2.1691490332284805E-2</v>
      </c>
      <c r="V81">
        <f>Sustainable_Friendly_Table[[#This Row],[Total Cost(LKR Million)]]*AHP!$P$14/TOPSIS!$C$12</f>
        <v>6.5722997815601545E-3</v>
      </c>
      <c r="W81">
        <f>Sustainable_Friendly_Table[[#This Row],[Total Carbon (Metric T)]]*AHP!$P$15/TOPSIS!$D$12</f>
        <v>1.1942699098240051E-2</v>
      </c>
      <c r="X81">
        <f>((Sustainable_Friendly_Table[[#This Row],[Weighted Energy]]-TOPSIS!$B$13)^2+(Sustainable_Friendly_Table[[#This Row],[Weighted Cost]]-TOPSIS!$C$13)^2+(Sustainable_Friendly_Table[[#This Row],[Weighted Co2]]-TOPSIS!$D$13)^2)^0.5</f>
        <v>1.0597352975638885E-3</v>
      </c>
      <c r="Y81">
        <f>((Sustainable_Friendly_Table[[#This Row],[Weighted Energy]]-TOPSIS!$B$14)^2+(Sustainable_Friendly_Table[[#This Row],[Weighted Cost]]-TOPSIS!$C$14)^2+(Sustainable_Friendly_Table[[#This Row],[Weighted Co2]]-TOPSIS!$D$14)^2)^0.5</f>
        <v>4.5561130271805092E-3</v>
      </c>
      <c r="Z81">
        <f>Sustainable_Friendly_Table[[#This Row],[S- Worst-Euclidean Distance]]/(Sustainable_Friendly_Table[[#This Row],[S+ Best-Euclidean Distance]]+Sustainable_Friendly_Table[[#This Row],[S- Worst-Euclidean Distance]])</f>
        <v>0.81129559840594134</v>
      </c>
      <c r="AA81">
        <v>80</v>
      </c>
    </row>
    <row r="82" spans="1:27" x14ac:dyDescent="0.3">
      <c r="A82">
        <v>125</v>
      </c>
      <c r="B82" t="s">
        <v>140</v>
      </c>
      <c r="C82" t="s">
        <v>147</v>
      </c>
      <c r="D82" t="s">
        <v>151</v>
      </c>
      <c r="E82" t="s">
        <v>280</v>
      </c>
      <c r="F82" t="s">
        <v>280</v>
      </c>
      <c r="G82" t="s">
        <v>220</v>
      </c>
      <c r="H82">
        <v>400.77710260631562</v>
      </c>
      <c r="I82">
        <v>29</v>
      </c>
      <c r="J82">
        <v>1407305.7293955972</v>
      </c>
      <c r="K82">
        <v>58269.406927272721</v>
      </c>
      <c r="L82">
        <v>253315031.29120752</v>
      </c>
      <c r="M82">
        <v>7084189.7840909082</v>
      </c>
      <c r="N82">
        <v>2110958594.0933959</v>
      </c>
      <c r="O82">
        <v>113100000</v>
      </c>
      <c r="P82">
        <v>30.750303649999999</v>
      </c>
      <c r="Q82">
        <v>21039.220654464178</v>
      </c>
      <c r="R82">
        <v>253373300.69813481</v>
      </c>
      <c r="S82">
        <v>2231.1427838774871</v>
      </c>
      <c r="T82">
        <v>21069.970958114176</v>
      </c>
      <c r="U82">
        <f>Sustainable_Friendly_Table[[#This Row],[Total Energy(MJ)]]*AHP!$P$13/TOPSIS!$B$12</f>
        <v>2.1691490332284805E-2</v>
      </c>
      <c r="V82">
        <f>Sustainable_Friendly_Table[[#This Row],[Total Cost(LKR Million)]]*AHP!$P$14/TOPSIS!$C$12</f>
        <v>6.5854645548861614E-3</v>
      </c>
      <c r="W82">
        <f>Sustainable_Friendly_Table[[#This Row],[Total Carbon (Metric T)]]*AHP!$P$15/TOPSIS!$D$12</f>
        <v>1.1942699098240051E-2</v>
      </c>
      <c r="X82">
        <f>((Sustainable_Friendly_Table[[#This Row],[Weighted Energy]]-TOPSIS!$B$13)^2+(Sustainable_Friendly_Table[[#This Row],[Weighted Cost]]-TOPSIS!$C$13)^2+(Sustainable_Friendly_Table[[#This Row],[Weighted Co2]]-TOPSIS!$D$13)^2)^0.5</f>
        <v>1.0634697846767561E-3</v>
      </c>
      <c r="Y82">
        <f>((Sustainable_Friendly_Table[[#This Row],[Weighted Energy]]-TOPSIS!$B$14)^2+(Sustainable_Friendly_Table[[#This Row],[Weighted Cost]]-TOPSIS!$C$14)^2+(Sustainable_Friendly_Table[[#This Row],[Weighted Co2]]-TOPSIS!$D$14)^2)^0.5</f>
        <v>4.5527275330887349E-3</v>
      </c>
      <c r="Z82">
        <f>Sustainable_Friendly_Table[[#This Row],[S- Worst-Euclidean Distance]]/(Sustainable_Friendly_Table[[#This Row],[S+ Best-Euclidean Distance]]+Sustainable_Friendly_Table[[#This Row],[S- Worst-Euclidean Distance]])</f>
        <v>0.81064237516856386</v>
      </c>
      <c r="AA82">
        <v>81</v>
      </c>
    </row>
    <row r="83" spans="1:27" x14ac:dyDescent="0.3">
      <c r="A83">
        <v>142</v>
      </c>
      <c r="B83" t="s">
        <v>140</v>
      </c>
      <c r="C83" t="s">
        <v>147</v>
      </c>
      <c r="D83" t="s">
        <v>280</v>
      </c>
      <c r="E83" t="s">
        <v>280</v>
      </c>
      <c r="F83" t="s">
        <v>280</v>
      </c>
      <c r="G83" t="s">
        <v>219</v>
      </c>
      <c r="H83">
        <v>401.24156494472561</v>
      </c>
      <c r="I83">
        <v>58</v>
      </c>
      <c r="J83">
        <v>1407755.328939178</v>
      </c>
      <c r="K83">
        <v>58269.406927272721</v>
      </c>
      <c r="L83">
        <v>253395959.20905206</v>
      </c>
      <c r="M83">
        <v>7088794.8590909075</v>
      </c>
      <c r="N83">
        <v>2111632993.408767</v>
      </c>
      <c r="O83">
        <v>108112000</v>
      </c>
      <c r="P83">
        <v>30.741093499999995</v>
      </c>
      <c r="Q83">
        <v>21045.942167640707</v>
      </c>
      <c r="R83">
        <v>253454228.61597934</v>
      </c>
      <c r="S83">
        <v>2226.8337882678575</v>
      </c>
      <c r="T83">
        <v>21076.683261140708</v>
      </c>
      <c r="U83">
        <f>Sustainable_Friendly_Table[[#This Row],[Total Energy(MJ)]]*AHP!$P$13/TOPSIS!$B$12</f>
        <v>2.1698418635869677E-2</v>
      </c>
      <c r="V83">
        <f>Sustainable_Friendly_Table[[#This Row],[Total Cost(LKR Million)]]*AHP!$P$14/TOPSIS!$C$12</f>
        <v>6.5727460780323132E-3</v>
      </c>
      <c r="W83">
        <f>Sustainable_Friendly_Table[[#This Row],[Total Carbon (Metric T)]]*AHP!$P$15/TOPSIS!$D$12</f>
        <v>1.1946503707912339E-2</v>
      </c>
      <c r="X83">
        <f>((Sustainable_Friendly_Table[[#This Row],[Weighted Energy]]-TOPSIS!$B$13)^2+(Sustainable_Friendly_Table[[#This Row],[Weighted Cost]]-TOPSIS!$C$13)^2+(Sustainable_Friendly_Table[[#This Row],[Weighted Co2]]-TOPSIS!$D$13)^2)^0.5</f>
        <v>1.0674534806278636E-3</v>
      </c>
      <c r="Y83">
        <f>((Sustainable_Friendly_Table[[#This Row],[Weighted Energy]]-TOPSIS!$B$14)^2+(Sustainable_Friendly_Table[[#This Row],[Weighted Cost]]-TOPSIS!$C$14)^2+(Sustainable_Friendly_Table[[#This Row],[Weighted Co2]]-TOPSIS!$D$14)^2)^0.5</f>
        <v>4.5483624162226885E-3</v>
      </c>
      <c r="Z83">
        <f>Sustainable_Friendly_Table[[#This Row],[S- Worst-Euclidean Distance]]/(Sustainable_Friendly_Table[[#This Row],[S+ Best-Euclidean Distance]]+Sustainable_Friendly_Table[[#This Row],[S- Worst-Euclidean Distance]])</f>
        <v>0.80992014335325524</v>
      </c>
      <c r="AA83">
        <v>82</v>
      </c>
    </row>
    <row r="84" spans="1:27" x14ac:dyDescent="0.3">
      <c r="A84">
        <v>144</v>
      </c>
      <c r="B84" t="s">
        <v>140</v>
      </c>
      <c r="C84" t="s">
        <v>147</v>
      </c>
      <c r="D84" t="s">
        <v>280</v>
      </c>
      <c r="E84" t="s">
        <v>280</v>
      </c>
      <c r="F84" t="s">
        <v>280</v>
      </c>
      <c r="G84" t="s">
        <v>218</v>
      </c>
      <c r="H84">
        <v>401.24156494472561</v>
      </c>
      <c r="I84">
        <v>29</v>
      </c>
      <c r="J84">
        <v>1407755.328939178</v>
      </c>
      <c r="K84">
        <v>58269.406927272721</v>
      </c>
      <c r="L84">
        <v>253395959.20905206</v>
      </c>
      <c r="M84">
        <v>7088794.8590909075</v>
      </c>
      <c r="N84">
        <v>2111632993.408767</v>
      </c>
      <c r="O84">
        <v>108639800</v>
      </c>
      <c r="P84">
        <v>30.741093499999995</v>
      </c>
      <c r="Q84">
        <v>21045.942167640707</v>
      </c>
      <c r="R84">
        <v>253454228.61597934</v>
      </c>
      <c r="S84">
        <v>2227.3615882678578</v>
      </c>
      <c r="T84">
        <v>21076.683261140708</v>
      </c>
      <c r="U84">
        <f>Sustainable_Friendly_Table[[#This Row],[Total Energy(MJ)]]*AHP!$P$13/TOPSIS!$B$12</f>
        <v>2.1698418635869677E-2</v>
      </c>
      <c r="V84">
        <f>Sustainable_Friendly_Table[[#This Row],[Total Cost(LKR Million)]]*AHP!$P$14/TOPSIS!$C$12</f>
        <v>6.5743039380747941E-3</v>
      </c>
      <c r="W84">
        <f>Sustainable_Friendly_Table[[#This Row],[Total Carbon (Metric T)]]*AHP!$P$15/TOPSIS!$D$12</f>
        <v>1.1946503707912339E-2</v>
      </c>
      <c r="X84">
        <f>((Sustainable_Friendly_Table[[#This Row],[Weighted Energy]]-TOPSIS!$B$13)^2+(Sustainable_Friendly_Table[[#This Row],[Weighted Cost]]-TOPSIS!$C$13)^2+(Sustainable_Friendly_Table[[#This Row],[Weighted Co2]]-TOPSIS!$D$13)^2)^0.5</f>
        <v>1.0678850751758132E-3</v>
      </c>
      <c r="Y84">
        <f>((Sustainable_Friendly_Table[[#This Row],[Weighted Energy]]-TOPSIS!$B$14)^2+(Sustainable_Friendly_Table[[#This Row],[Weighted Cost]]-TOPSIS!$C$14)^2+(Sustainable_Friendly_Table[[#This Row],[Weighted Co2]]-TOPSIS!$D$14)^2)^0.5</f>
        <v>4.5479594057659745E-3</v>
      </c>
      <c r="Z84">
        <f>Sustainable_Friendly_Table[[#This Row],[S- Worst-Euclidean Distance]]/(Sustainable_Friendly_Table[[#This Row],[S+ Best-Euclidean Distance]]+Sustainable_Friendly_Table[[#This Row],[S- Worst-Euclidean Distance]])</f>
        <v>0.8098442578315973</v>
      </c>
      <c r="AA84">
        <v>83</v>
      </c>
    </row>
    <row r="85" spans="1:27" x14ac:dyDescent="0.3">
      <c r="A85">
        <v>143</v>
      </c>
      <c r="B85" t="s">
        <v>140</v>
      </c>
      <c r="C85" t="s">
        <v>147</v>
      </c>
      <c r="D85" t="s">
        <v>280</v>
      </c>
      <c r="E85" t="s">
        <v>280</v>
      </c>
      <c r="F85" t="s">
        <v>280</v>
      </c>
      <c r="G85" t="s">
        <v>220</v>
      </c>
      <c r="H85">
        <v>401.24156494472561</v>
      </c>
      <c r="I85">
        <v>29</v>
      </c>
      <c r="J85">
        <v>1407755.328939178</v>
      </c>
      <c r="K85">
        <v>58269.406927272721</v>
      </c>
      <c r="L85">
        <v>253395959.20905206</v>
      </c>
      <c r="M85">
        <v>7088794.8590909075</v>
      </c>
      <c r="N85">
        <v>2111632993.408767</v>
      </c>
      <c r="O85">
        <v>113100000</v>
      </c>
      <c r="P85">
        <v>30.741093499999995</v>
      </c>
      <c r="Q85">
        <v>21045.942167640707</v>
      </c>
      <c r="R85">
        <v>253454228.61597934</v>
      </c>
      <c r="S85">
        <v>2231.8217882678578</v>
      </c>
      <c r="T85">
        <v>21076.683261140708</v>
      </c>
      <c r="U85">
        <f>Sustainable_Friendly_Table[[#This Row],[Total Energy(MJ)]]*AHP!$P$13/TOPSIS!$B$12</f>
        <v>2.1698418635869677E-2</v>
      </c>
      <c r="V85">
        <f>Sustainable_Friendly_Table[[#This Row],[Total Cost(LKR Million)]]*AHP!$P$14/TOPSIS!$C$12</f>
        <v>6.5874687114008002E-3</v>
      </c>
      <c r="W85">
        <f>Sustainable_Friendly_Table[[#This Row],[Total Carbon (Metric T)]]*AHP!$P$15/TOPSIS!$D$12</f>
        <v>1.1946503707912339E-2</v>
      </c>
      <c r="X85">
        <f>((Sustainable_Friendly_Table[[#This Row],[Weighted Energy]]-TOPSIS!$B$13)^2+(Sustainable_Friendly_Table[[#This Row],[Weighted Cost]]-TOPSIS!$C$13)^2+(Sustainable_Friendly_Table[[#This Row],[Weighted Co2]]-TOPSIS!$D$13)^2)^0.5</f>
        <v>1.0716157820475139E-3</v>
      </c>
      <c r="Y85">
        <f>((Sustainable_Friendly_Table[[#This Row],[Weighted Energy]]-TOPSIS!$B$14)^2+(Sustainable_Friendly_Table[[#This Row],[Weighted Cost]]-TOPSIS!$C$14)^2+(Sustainable_Friendly_Table[[#This Row],[Weighted Co2]]-TOPSIS!$D$14)^2)^0.5</f>
        <v>4.5445736432725937E-3</v>
      </c>
      <c r="Z85">
        <f>Sustainable_Friendly_Table[[#This Row],[S- Worst-Euclidean Distance]]/(Sustainable_Friendly_Table[[#This Row],[S+ Best-Euclidean Distance]]+Sustainable_Friendly_Table[[#This Row],[S- Worst-Euclidean Distance]])</f>
        <v>0.80919165987952146</v>
      </c>
      <c r="AA85">
        <v>84</v>
      </c>
    </row>
    <row r="86" spans="1:27" x14ac:dyDescent="0.3">
      <c r="A86">
        <v>223</v>
      </c>
      <c r="B86" t="s">
        <v>141</v>
      </c>
      <c r="C86" t="s">
        <v>147</v>
      </c>
      <c r="D86" t="s">
        <v>151</v>
      </c>
      <c r="E86" t="s">
        <v>152</v>
      </c>
      <c r="F86" t="s">
        <v>280</v>
      </c>
      <c r="G86" t="s">
        <v>219</v>
      </c>
      <c r="H86">
        <v>386.59372462372517</v>
      </c>
      <c r="I86">
        <v>55</v>
      </c>
      <c r="J86">
        <v>1409763.796440803</v>
      </c>
      <c r="K86">
        <v>43721.923290909079</v>
      </c>
      <c r="L86">
        <v>253757483.35934457</v>
      </c>
      <c r="M86">
        <v>5654699.5386363622</v>
      </c>
      <c r="N86">
        <v>2114645694.6612046</v>
      </c>
      <c r="O86">
        <v>102520000</v>
      </c>
      <c r="P86">
        <v>22.747897468181815</v>
      </c>
      <c r="Q86">
        <v>21075.968756790004</v>
      </c>
      <c r="R86">
        <v>253801205.28263548</v>
      </c>
      <c r="S86">
        <v>2222.8203941998408</v>
      </c>
      <c r="T86">
        <v>21098.716654258187</v>
      </c>
      <c r="U86">
        <f>Sustainable_Friendly_Table[[#This Row],[Total Energy(MJ)]]*AHP!$P$13/TOPSIS!$B$12</f>
        <v>2.1728123585008207E-2</v>
      </c>
      <c r="V86">
        <f>Sustainable_Friendly_Table[[#This Row],[Total Cost(LKR Million)]]*AHP!$P$14/TOPSIS!$C$12</f>
        <v>6.5609001018040319E-3</v>
      </c>
      <c r="W86">
        <f>Sustainable_Friendly_Table[[#This Row],[Total Carbon (Metric T)]]*AHP!$P$15/TOPSIS!$D$12</f>
        <v>1.1958992485644327E-2</v>
      </c>
      <c r="X86">
        <f>((Sustainable_Friendly_Table[[#This Row],[Weighted Energy]]-TOPSIS!$B$13)^2+(Sustainable_Friendly_Table[[#This Row],[Weighted Cost]]-TOPSIS!$C$13)^2+(Sustainable_Friendly_Table[[#This Row],[Weighted Co2]]-TOPSIS!$D$13)^2)^0.5</f>
        <v>1.0951604766153264E-3</v>
      </c>
      <c r="Y86">
        <f>((Sustainable_Friendly_Table[[#This Row],[Weighted Energy]]-TOPSIS!$B$14)^2+(Sustainable_Friendly_Table[[#This Row],[Weighted Cost]]-TOPSIS!$C$14)^2+(Sustainable_Friendly_Table[[#This Row],[Weighted Co2]]-TOPSIS!$D$14)^2)^0.5</f>
        <v>4.5205181626110022E-3</v>
      </c>
      <c r="Z86">
        <f>Sustainable_Friendly_Table[[#This Row],[S- Worst-Euclidean Distance]]/(Sustainable_Friendly_Table[[#This Row],[S+ Best-Euclidean Distance]]+Sustainable_Friendly_Table[[#This Row],[S- Worst-Euclidean Distance]])</f>
        <v>0.80498163321428828</v>
      </c>
      <c r="AA86">
        <v>85</v>
      </c>
    </row>
    <row r="87" spans="1:27" x14ac:dyDescent="0.3">
      <c r="A87">
        <v>225</v>
      </c>
      <c r="B87" t="s">
        <v>141</v>
      </c>
      <c r="C87" t="s">
        <v>147</v>
      </c>
      <c r="D87" t="s">
        <v>151</v>
      </c>
      <c r="E87" t="s">
        <v>152</v>
      </c>
      <c r="F87" t="s">
        <v>280</v>
      </c>
      <c r="G87" t="s">
        <v>218</v>
      </c>
      <c r="H87">
        <v>386.59372462372517</v>
      </c>
      <c r="I87">
        <v>28</v>
      </c>
      <c r="J87">
        <v>1409763.796440803</v>
      </c>
      <c r="K87">
        <v>43721.923290909079</v>
      </c>
      <c r="L87">
        <v>253757483.35934457</v>
      </c>
      <c r="M87">
        <v>5654699.5386363622</v>
      </c>
      <c r="N87">
        <v>2114645694.6612046</v>
      </c>
      <c r="O87">
        <v>104893600</v>
      </c>
      <c r="P87">
        <v>22.747897468181815</v>
      </c>
      <c r="Q87">
        <v>21075.968756790004</v>
      </c>
      <c r="R87">
        <v>253801205.28263548</v>
      </c>
      <c r="S87">
        <v>2225.1939941998412</v>
      </c>
      <c r="T87">
        <v>21098.716654258187</v>
      </c>
      <c r="U87">
        <f>Sustainable_Friendly_Table[[#This Row],[Total Energy(MJ)]]*AHP!$P$13/TOPSIS!$B$12</f>
        <v>2.1728123585008207E-2</v>
      </c>
      <c r="V87">
        <f>Sustainable_Friendly_Table[[#This Row],[Total Cost(LKR Million)]]*AHP!$P$14/TOPSIS!$C$12</f>
        <v>6.5679060445793811E-3</v>
      </c>
      <c r="W87">
        <f>Sustainable_Friendly_Table[[#This Row],[Total Carbon (Metric T)]]*AHP!$P$15/TOPSIS!$D$12</f>
        <v>1.1958992485644327E-2</v>
      </c>
      <c r="X87">
        <f>((Sustainable_Friendly_Table[[#This Row],[Weighted Energy]]-TOPSIS!$B$13)^2+(Sustainable_Friendly_Table[[#This Row],[Weighted Cost]]-TOPSIS!$C$13)^2+(Sustainable_Friendly_Table[[#This Row],[Weighted Co2]]-TOPSIS!$D$13)^2)^0.5</f>
        <v>1.0969928153875632E-3</v>
      </c>
      <c r="Y87">
        <f>((Sustainable_Friendly_Table[[#This Row],[Weighted Energy]]-TOPSIS!$B$14)^2+(Sustainable_Friendly_Table[[#This Row],[Weighted Cost]]-TOPSIS!$C$14)^2+(Sustainable_Friendly_Table[[#This Row],[Weighted Co2]]-TOPSIS!$D$14)^2)^0.5</f>
        <v>4.5186801672398285E-3</v>
      </c>
      <c r="Z87">
        <f>Sustainable_Friendly_Table[[#This Row],[S- Worst-Euclidean Distance]]/(Sustainable_Friendly_Table[[#This Row],[S+ Best-Euclidean Distance]]+Sustainable_Friendly_Table[[#This Row],[S- Worst-Euclidean Distance]])</f>
        <v>0.804655146626021</v>
      </c>
      <c r="AA87">
        <v>86</v>
      </c>
    </row>
    <row r="88" spans="1:27" x14ac:dyDescent="0.3">
      <c r="A88">
        <v>224</v>
      </c>
      <c r="B88" t="s">
        <v>141</v>
      </c>
      <c r="C88" t="s">
        <v>147</v>
      </c>
      <c r="D88" t="s">
        <v>151</v>
      </c>
      <c r="E88" t="s">
        <v>152</v>
      </c>
      <c r="F88" t="s">
        <v>280</v>
      </c>
      <c r="G88" t="s">
        <v>220</v>
      </c>
      <c r="H88">
        <v>386.59372462372517</v>
      </c>
      <c r="I88">
        <v>28</v>
      </c>
      <c r="J88">
        <v>1409763.796440803</v>
      </c>
      <c r="K88">
        <v>43721.923290909079</v>
      </c>
      <c r="L88">
        <v>253757483.35934457</v>
      </c>
      <c r="M88">
        <v>5654699.5386363622</v>
      </c>
      <c r="N88">
        <v>2114645694.6612046</v>
      </c>
      <c r="O88">
        <v>109200000</v>
      </c>
      <c r="P88">
        <v>22.747897468181815</v>
      </c>
      <c r="Q88">
        <v>21075.968756790004</v>
      </c>
      <c r="R88">
        <v>253801205.28263548</v>
      </c>
      <c r="S88">
        <v>2229.5003941998411</v>
      </c>
      <c r="T88">
        <v>21098.716654258187</v>
      </c>
      <c r="U88">
        <f>Sustainable_Friendly_Table[[#This Row],[Total Energy(MJ)]]*AHP!$P$13/TOPSIS!$B$12</f>
        <v>2.1728123585008207E-2</v>
      </c>
      <c r="V88">
        <f>Sustainable_Friendly_Table[[#This Row],[Total Cost(LKR Million)]]*AHP!$P$14/TOPSIS!$C$12</f>
        <v>6.580616860204491E-3</v>
      </c>
      <c r="W88">
        <f>Sustainable_Friendly_Table[[#This Row],[Total Carbon (Metric T)]]*AHP!$P$15/TOPSIS!$D$12</f>
        <v>1.1958992485644327E-2</v>
      </c>
      <c r="X88">
        <f>((Sustainable_Friendly_Table[[#This Row],[Weighted Energy]]-TOPSIS!$B$13)^2+(Sustainable_Friendly_Table[[#This Row],[Weighted Cost]]-TOPSIS!$C$13)^2+(Sustainable_Friendly_Table[[#This Row],[Weighted Co2]]-TOPSIS!$D$13)^2)^0.5</f>
        <v>1.1004232986784063E-3</v>
      </c>
      <c r="Y88">
        <f>((Sustainable_Friendly_Table[[#This Row],[Weighted Energy]]-TOPSIS!$B$14)^2+(Sustainable_Friendly_Table[[#This Row],[Weighted Cost]]-TOPSIS!$C$14)^2+(Sustainable_Friendly_Table[[#This Row],[Weighted Co2]]-TOPSIS!$D$14)^2)^0.5</f>
        <v>4.5153713511214165E-3</v>
      </c>
      <c r="Z88">
        <f>Sustainable_Friendly_Table[[#This Row],[S- Worst-Euclidean Distance]]/(Sustainable_Friendly_Table[[#This Row],[S+ Best-Euclidean Distance]]+Sustainable_Friendly_Table[[#This Row],[S- Worst-Euclidean Distance]])</f>
        <v>0.80404851542824285</v>
      </c>
      <c r="AA88">
        <v>87</v>
      </c>
    </row>
    <row r="89" spans="1:27" x14ac:dyDescent="0.3">
      <c r="A89">
        <v>241</v>
      </c>
      <c r="B89" t="s">
        <v>141</v>
      </c>
      <c r="C89" t="s">
        <v>147</v>
      </c>
      <c r="D89" t="s">
        <v>280</v>
      </c>
      <c r="E89" t="s">
        <v>152</v>
      </c>
      <c r="F89" t="s">
        <v>280</v>
      </c>
      <c r="G89" t="s">
        <v>219</v>
      </c>
      <c r="H89">
        <v>387.05818696213527</v>
      </c>
      <c r="I89">
        <v>56</v>
      </c>
      <c r="J89">
        <v>1410213.395984384</v>
      </c>
      <c r="K89">
        <v>43721.923290909079</v>
      </c>
      <c r="L89">
        <v>253838411.27718914</v>
      </c>
      <c r="M89">
        <v>5659304.6136363624</v>
      </c>
      <c r="N89">
        <v>2115320093.9765761</v>
      </c>
      <c r="O89">
        <v>104384000</v>
      </c>
      <c r="P89">
        <v>22.738687318181814</v>
      </c>
      <c r="Q89">
        <v>21082.690269966544</v>
      </c>
      <c r="R89">
        <v>253882133.20048004</v>
      </c>
      <c r="S89">
        <v>2225.3633985902125</v>
      </c>
      <c r="T89">
        <v>21105.428957284726</v>
      </c>
      <c r="U89">
        <f>Sustainable_Friendly_Table[[#This Row],[Total Energy(MJ)]]*AHP!$P$13/TOPSIS!$B$12</f>
        <v>2.1735051888593079E-2</v>
      </c>
      <c r="V89">
        <f>Sustainable_Friendly_Table[[#This Row],[Total Cost(LKR Million)]]*AHP!$P$14/TOPSIS!$C$12</f>
        <v>6.5684060603633529E-3</v>
      </c>
      <c r="W89">
        <f>Sustainable_Friendly_Table[[#This Row],[Total Carbon (Metric T)]]*AHP!$P$15/TOPSIS!$D$12</f>
        <v>1.1962797095316618E-2</v>
      </c>
      <c r="X89">
        <f>((Sustainable_Friendly_Table[[#This Row],[Weighted Energy]]-TOPSIS!$B$13)^2+(Sustainable_Friendly_Table[[#This Row],[Weighted Cost]]-TOPSIS!$C$13)^2+(Sustainable_Friendly_Table[[#This Row],[Weighted Co2]]-TOPSIS!$D$13)^2)^0.5</f>
        <v>1.1047489156429998E-3</v>
      </c>
      <c r="Y89">
        <f>((Sustainable_Friendly_Table[[#This Row],[Weighted Energy]]-TOPSIS!$B$14)^2+(Sustainable_Friendly_Table[[#This Row],[Weighted Cost]]-TOPSIS!$C$14)^2+(Sustainable_Friendly_Table[[#This Row],[Weighted Co2]]-TOPSIS!$D$14)^2)^0.5</f>
        <v>4.5109207390240129E-3</v>
      </c>
      <c r="Z89">
        <f>Sustainable_Friendly_Table[[#This Row],[S- Worst-Euclidean Distance]]/(Sustainable_Friendly_Table[[#This Row],[S+ Best-Euclidean Distance]]+Sustainable_Friendly_Table[[#This Row],[S- Worst-Euclidean Distance]])</f>
        <v>0.80327387763543456</v>
      </c>
      <c r="AA89">
        <v>88</v>
      </c>
    </row>
    <row r="90" spans="1:27" x14ac:dyDescent="0.3">
      <c r="A90">
        <v>243</v>
      </c>
      <c r="B90" t="s">
        <v>141</v>
      </c>
      <c r="C90" t="s">
        <v>147</v>
      </c>
      <c r="D90" t="s">
        <v>280</v>
      </c>
      <c r="E90" t="s">
        <v>152</v>
      </c>
      <c r="F90" t="s">
        <v>280</v>
      </c>
      <c r="G90" t="s">
        <v>218</v>
      </c>
      <c r="H90">
        <v>387.05818696213527</v>
      </c>
      <c r="I90">
        <v>28</v>
      </c>
      <c r="J90">
        <v>1410213.395984384</v>
      </c>
      <c r="K90">
        <v>43721.923290909079</v>
      </c>
      <c r="L90">
        <v>253838411.27718914</v>
      </c>
      <c r="M90">
        <v>5659304.6136363624</v>
      </c>
      <c r="N90">
        <v>2115320093.9765761</v>
      </c>
      <c r="O90">
        <v>104893600</v>
      </c>
      <c r="P90">
        <v>22.738687318181814</v>
      </c>
      <c r="Q90">
        <v>21082.690269966544</v>
      </c>
      <c r="R90">
        <v>253882133.20048004</v>
      </c>
      <c r="S90">
        <v>2225.8729985902123</v>
      </c>
      <c r="T90">
        <v>21105.428957284726</v>
      </c>
      <c r="U90">
        <f>Sustainable_Friendly_Table[[#This Row],[Total Energy(MJ)]]*AHP!$P$13/TOPSIS!$B$12</f>
        <v>2.1735051888593079E-2</v>
      </c>
      <c r="V90">
        <f>Sustainable_Friendly_Table[[#This Row],[Total Cost(LKR Million)]]*AHP!$P$14/TOPSIS!$C$12</f>
        <v>6.5699102010940225E-3</v>
      </c>
      <c r="W90">
        <f>Sustainable_Friendly_Table[[#This Row],[Total Carbon (Metric T)]]*AHP!$P$15/TOPSIS!$D$12</f>
        <v>1.1962797095316618E-2</v>
      </c>
      <c r="X90">
        <f>((Sustainable_Friendly_Table[[#This Row],[Weighted Energy]]-TOPSIS!$B$13)^2+(Sustainable_Friendly_Table[[#This Row],[Weighted Cost]]-TOPSIS!$C$13)^2+(Sustainable_Friendly_Table[[#This Row],[Weighted Co2]]-TOPSIS!$D$13)^2)^0.5</f>
        <v>1.105145624327465E-3</v>
      </c>
      <c r="Y90">
        <f>((Sustainable_Friendly_Table[[#This Row],[Weighted Energy]]-TOPSIS!$B$14)^2+(Sustainable_Friendly_Table[[#This Row],[Weighted Cost]]-TOPSIS!$C$14)^2+(Sustainable_Friendly_Table[[#This Row],[Weighted Co2]]-TOPSIS!$D$14)^2)^0.5</f>
        <v>4.5105269398303749E-3</v>
      </c>
      <c r="Z90">
        <f>Sustainable_Friendly_Table[[#This Row],[S- Worst-Euclidean Distance]]/(Sustainable_Friendly_Table[[#This Row],[S+ Best-Euclidean Distance]]+Sustainable_Friendly_Table[[#This Row],[S- Worst-Euclidean Distance]])</f>
        <v>0.80320333643006847</v>
      </c>
      <c r="AA90">
        <v>89</v>
      </c>
    </row>
    <row r="91" spans="1:27" x14ac:dyDescent="0.3">
      <c r="A91">
        <v>242</v>
      </c>
      <c r="B91" t="s">
        <v>141</v>
      </c>
      <c r="C91" t="s">
        <v>147</v>
      </c>
      <c r="D91" t="s">
        <v>280</v>
      </c>
      <c r="E91" t="s">
        <v>152</v>
      </c>
      <c r="F91" t="s">
        <v>280</v>
      </c>
      <c r="G91" t="s">
        <v>220</v>
      </c>
      <c r="H91">
        <v>387.05818696213527</v>
      </c>
      <c r="I91">
        <v>28</v>
      </c>
      <c r="J91">
        <v>1410213.395984384</v>
      </c>
      <c r="K91">
        <v>43721.923290909079</v>
      </c>
      <c r="L91">
        <v>253838411.27718914</v>
      </c>
      <c r="M91">
        <v>5659304.6136363624</v>
      </c>
      <c r="N91">
        <v>2115320093.9765761</v>
      </c>
      <c r="O91">
        <v>109200000</v>
      </c>
      <c r="P91">
        <v>22.738687318181814</v>
      </c>
      <c r="Q91">
        <v>21082.690269966544</v>
      </c>
      <c r="R91">
        <v>253882133.20048004</v>
      </c>
      <c r="S91">
        <v>2230.1793985902123</v>
      </c>
      <c r="T91">
        <v>21105.428957284726</v>
      </c>
      <c r="U91">
        <f>Sustainable_Friendly_Table[[#This Row],[Total Energy(MJ)]]*AHP!$P$13/TOPSIS!$B$12</f>
        <v>2.1735051888593079E-2</v>
      </c>
      <c r="V91">
        <f>Sustainable_Friendly_Table[[#This Row],[Total Cost(LKR Million)]]*AHP!$P$14/TOPSIS!$C$12</f>
        <v>6.5826210167191316E-3</v>
      </c>
      <c r="W91">
        <f>Sustainable_Friendly_Table[[#This Row],[Total Carbon (Metric T)]]*AHP!$P$15/TOPSIS!$D$12</f>
        <v>1.1962797095316618E-2</v>
      </c>
      <c r="X91">
        <f>((Sustainable_Friendly_Table[[#This Row],[Weighted Energy]]-TOPSIS!$B$13)^2+(Sustainable_Friendly_Table[[#This Row],[Weighted Cost]]-TOPSIS!$C$13)^2+(Sustainable_Friendly_Table[[#This Row],[Weighted Co2]]-TOPSIS!$D$13)^2)^0.5</f>
        <v>1.1085738582342439E-3</v>
      </c>
      <c r="Y91">
        <f>((Sustainable_Friendly_Table[[#This Row],[Weighted Energy]]-TOPSIS!$B$14)^2+(Sustainable_Friendly_Table[[#This Row],[Weighted Cost]]-TOPSIS!$C$14)^2+(Sustainable_Friendly_Table[[#This Row],[Weighted Co2]]-TOPSIS!$D$14)^2)^0.5</f>
        <v>4.5072177902321219E-3</v>
      </c>
      <c r="Z91">
        <f>Sustainable_Friendly_Table[[#This Row],[S- Worst-Euclidean Distance]]/(Sustainable_Friendly_Table[[#This Row],[S+ Best-Euclidean Distance]]+Sustainable_Friendly_Table[[#This Row],[S- Worst-Euclidean Distance]])</f>
        <v>0.80259704639558915</v>
      </c>
      <c r="AA91">
        <v>90</v>
      </c>
    </row>
    <row r="92" spans="1:27" x14ac:dyDescent="0.3">
      <c r="A92">
        <v>229</v>
      </c>
      <c r="B92" t="s">
        <v>141</v>
      </c>
      <c r="C92" t="s">
        <v>147</v>
      </c>
      <c r="D92" t="s">
        <v>151</v>
      </c>
      <c r="E92" t="s">
        <v>280</v>
      </c>
      <c r="F92" t="s">
        <v>155</v>
      </c>
      <c r="G92" t="s">
        <v>219</v>
      </c>
      <c r="H92">
        <v>400.70916366325287</v>
      </c>
      <c r="I92">
        <v>57</v>
      </c>
      <c r="J92">
        <v>1412095.6675181873</v>
      </c>
      <c r="K92">
        <v>53274.353972727273</v>
      </c>
      <c r="L92">
        <v>254177220.1532737</v>
      </c>
      <c r="M92">
        <v>6850118.0068181809</v>
      </c>
      <c r="N92">
        <v>2118143501.2772808</v>
      </c>
      <c r="O92">
        <v>106248000</v>
      </c>
      <c r="P92">
        <v>29.025209059090905</v>
      </c>
      <c r="Q92">
        <v>21110.830229396899</v>
      </c>
      <c r="R92">
        <v>254230494.50724643</v>
      </c>
      <c r="S92">
        <v>2231.2416192840992</v>
      </c>
      <c r="T92">
        <v>21139.85543845599</v>
      </c>
      <c r="U92">
        <f>Sustainable_Friendly_Table[[#This Row],[Total Energy(MJ)]]*AHP!$P$13/TOPSIS!$B$12</f>
        <v>2.1764875377875668E-2</v>
      </c>
      <c r="V92">
        <f>Sustainable_Friendly_Table[[#This Row],[Total Cost(LKR Million)]]*AHP!$P$14/TOPSIS!$C$12</f>
        <v>6.5857562785139427E-3</v>
      </c>
      <c r="W92">
        <f>Sustainable_Friendly_Table[[#This Row],[Total Carbon (Metric T)]]*AHP!$P$15/TOPSIS!$D$12</f>
        <v>1.1982310416263142E-2</v>
      </c>
      <c r="X92">
        <f>((Sustainable_Friendly_Table[[#This Row],[Weighted Energy]]-TOPSIS!$B$13)^2+(Sustainable_Friendly_Table[[#This Row],[Weighted Cost]]-TOPSIS!$C$13)^2+(Sustainable_Friendly_Table[[#This Row],[Weighted Co2]]-TOPSIS!$D$13)^2)^0.5</f>
        <v>1.1436240341555523E-3</v>
      </c>
      <c r="Y92">
        <f>((Sustainable_Friendly_Table[[#This Row],[Weighted Energy]]-TOPSIS!$B$14)^2+(Sustainable_Friendly_Table[[#This Row],[Weighted Cost]]-TOPSIS!$C$14)^2+(Sustainable_Friendly_Table[[#This Row],[Weighted Co2]]-TOPSIS!$D$14)^2)^0.5</f>
        <v>4.4720864867565232E-3</v>
      </c>
      <c r="Z92">
        <f>Sustainable_Friendly_Table[[#This Row],[S- Worst-Euclidean Distance]]/(Sustainable_Friendly_Table[[#This Row],[S+ Best-Euclidean Distance]]+Sustainable_Friendly_Table[[#This Row],[S- Worst-Euclidean Distance]])</f>
        <v>0.79635274469777861</v>
      </c>
      <c r="AA92">
        <v>91</v>
      </c>
    </row>
    <row r="93" spans="1:27" x14ac:dyDescent="0.3">
      <c r="A93">
        <v>231</v>
      </c>
      <c r="B93" t="s">
        <v>141</v>
      </c>
      <c r="C93" t="s">
        <v>147</v>
      </c>
      <c r="D93" t="s">
        <v>151</v>
      </c>
      <c r="E93" t="s">
        <v>280</v>
      </c>
      <c r="F93" t="s">
        <v>155</v>
      </c>
      <c r="G93" t="s">
        <v>218</v>
      </c>
      <c r="H93">
        <v>400.70916366325287</v>
      </c>
      <c r="I93">
        <v>29</v>
      </c>
      <c r="J93">
        <v>1412095.6675181873</v>
      </c>
      <c r="K93">
        <v>53274.353972727273</v>
      </c>
      <c r="L93">
        <v>254177220.1532737</v>
      </c>
      <c r="M93">
        <v>6850118.0068181809</v>
      </c>
      <c r="N93">
        <v>2118143501.2772808</v>
      </c>
      <c r="O93">
        <v>108639800</v>
      </c>
      <c r="P93">
        <v>29.025209059090905</v>
      </c>
      <c r="Q93">
        <v>21110.830229396899</v>
      </c>
      <c r="R93">
        <v>254230494.50724643</v>
      </c>
      <c r="S93">
        <v>2233.6334192840991</v>
      </c>
      <c r="T93">
        <v>21139.85543845599</v>
      </c>
      <c r="U93">
        <f>Sustainable_Friendly_Table[[#This Row],[Total Energy(MJ)]]*AHP!$P$13/TOPSIS!$B$12</f>
        <v>2.1764875377875668E-2</v>
      </c>
      <c r="V93">
        <f>Sustainable_Friendly_Table[[#This Row],[Total Cost(LKR Million)]]*AHP!$P$14/TOPSIS!$C$12</f>
        <v>6.5928159406011006E-3</v>
      </c>
      <c r="W93">
        <f>Sustainable_Friendly_Table[[#This Row],[Total Carbon (Metric T)]]*AHP!$P$15/TOPSIS!$D$12</f>
        <v>1.1982310416263142E-2</v>
      </c>
      <c r="X93">
        <f>((Sustainable_Friendly_Table[[#This Row],[Weighted Energy]]-TOPSIS!$B$13)^2+(Sustainable_Friendly_Table[[#This Row],[Weighted Cost]]-TOPSIS!$C$13)^2+(Sustainable_Friendly_Table[[#This Row],[Weighted Co2]]-TOPSIS!$D$13)^2)^0.5</f>
        <v>1.145545647237795E-3</v>
      </c>
      <c r="Y93">
        <f>((Sustainable_Friendly_Table[[#This Row],[Weighted Energy]]-TOPSIS!$B$14)^2+(Sustainable_Friendly_Table[[#This Row],[Weighted Cost]]-TOPSIS!$C$14)^2+(Sustainable_Friendly_Table[[#This Row],[Weighted Co2]]-TOPSIS!$D$14)^2)^0.5</f>
        <v>4.4702536260443947E-3</v>
      </c>
      <c r="Z93">
        <f>Sustainable_Friendly_Table[[#This Row],[S- Worst-Euclidean Distance]]/(Sustainable_Friendly_Table[[#This Row],[S+ Best-Euclidean Distance]]+Sustainable_Friendly_Table[[#This Row],[S- Worst-Euclidean Distance]])</f>
        <v>0.79601378334730377</v>
      </c>
      <c r="AA93">
        <v>92</v>
      </c>
    </row>
    <row r="94" spans="1:27" x14ac:dyDescent="0.3">
      <c r="A94">
        <v>230</v>
      </c>
      <c r="B94" t="s">
        <v>141</v>
      </c>
      <c r="C94" t="s">
        <v>147</v>
      </c>
      <c r="D94" t="s">
        <v>151</v>
      </c>
      <c r="E94" t="s">
        <v>280</v>
      </c>
      <c r="F94" t="s">
        <v>155</v>
      </c>
      <c r="G94" t="s">
        <v>220</v>
      </c>
      <c r="H94">
        <v>400.70916366325287</v>
      </c>
      <c r="I94">
        <v>29</v>
      </c>
      <c r="J94">
        <v>1412095.6675181873</v>
      </c>
      <c r="K94">
        <v>53274.353972727273</v>
      </c>
      <c r="L94">
        <v>254177220.1532737</v>
      </c>
      <c r="M94">
        <v>6850118.0068181809</v>
      </c>
      <c r="N94">
        <v>2118143501.2772808</v>
      </c>
      <c r="O94">
        <v>113100000</v>
      </c>
      <c r="P94">
        <v>29.025209059090905</v>
      </c>
      <c r="Q94">
        <v>21110.830229396899</v>
      </c>
      <c r="R94">
        <v>254230494.50724643</v>
      </c>
      <c r="S94">
        <v>2238.0936192840991</v>
      </c>
      <c r="T94">
        <v>21139.85543845599</v>
      </c>
      <c r="U94">
        <f>Sustainable_Friendly_Table[[#This Row],[Total Energy(MJ)]]*AHP!$P$13/TOPSIS!$B$12</f>
        <v>2.1764875377875668E-2</v>
      </c>
      <c r="V94">
        <f>Sustainable_Friendly_Table[[#This Row],[Total Cost(LKR Million)]]*AHP!$P$14/TOPSIS!$C$12</f>
        <v>6.6059807139271084E-3</v>
      </c>
      <c r="W94">
        <f>Sustainable_Friendly_Table[[#This Row],[Total Carbon (Metric T)]]*AHP!$P$15/TOPSIS!$D$12</f>
        <v>1.1982310416263142E-2</v>
      </c>
      <c r="X94">
        <f>((Sustainable_Friendly_Table[[#This Row],[Weighted Energy]]-TOPSIS!$B$13)^2+(Sustainable_Friendly_Table[[#This Row],[Weighted Cost]]-TOPSIS!$C$13)^2+(Sustainable_Friendly_Table[[#This Row],[Weighted Co2]]-TOPSIS!$D$13)^2)^0.5</f>
        <v>1.1492363086370232E-3</v>
      </c>
      <c r="Y94">
        <f>((Sustainable_Friendly_Table[[#This Row],[Weighted Energy]]-TOPSIS!$B$14)^2+(Sustainable_Friendly_Table[[#This Row],[Weighted Cost]]-TOPSIS!$C$14)^2+(Sustainable_Friendly_Table[[#This Row],[Weighted Co2]]-TOPSIS!$D$14)^2)^0.5</f>
        <v>4.4668635233718456E-3</v>
      </c>
      <c r="Z94">
        <f>Sustainable_Friendly_Table[[#This Row],[S- Worst-Euclidean Distance]]/(Sustainable_Friendly_Table[[#This Row],[S+ Best-Euclidean Distance]]+Sustainable_Friendly_Table[[#This Row],[S- Worst-Euclidean Distance]])</f>
        <v>0.79536754277639976</v>
      </c>
      <c r="AA94">
        <v>93</v>
      </c>
    </row>
    <row r="95" spans="1:27" x14ac:dyDescent="0.3">
      <c r="A95">
        <v>247</v>
      </c>
      <c r="B95" t="s">
        <v>141</v>
      </c>
      <c r="C95" t="s">
        <v>147</v>
      </c>
      <c r="D95" t="s">
        <v>280</v>
      </c>
      <c r="E95" t="s">
        <v>280</v>
      </c>
      <c r="F95" t="s">
        <v>155</v>
      </c>
      <c r="G95" t="s">
        <v>219</v>
      </c>
      <c r="H95">
        <v>401.17362600166291</v>
      </c>
      <c r="I95">
        <v>58</v>
      </c>
      <c r="J95">
        <v>1412545.2670617683</v>
      </c>
      <c r="K95">
        <v>53274.353972727273</v>
      </c>
      <c r="L95">
        <v>254258148.07111832</v>
      </c>
      <c r="M95">
        <v>6854723.0818181802</v>
      </c>
      <c r="N95">
        <v>2118817900.5926528</v>
      </c>
      <c r="O95">
        <v>108112000</v>
      </c>
      <c r="P95">
        <v>29.015998909090907</v>
      </c>
      <c r="Q95">
        <v>21117.551742573436</v>
      </c>
      <c r="R95">
        <v>254311422.42509106</v>
      </c>
      <c r="S95">
        <v>2233.7846236744708</v>
      </c>
      <c r="T95">
        <v>21146.567741482526</v>
      </c>
      <c r="U95">
        <f>Sustainable_Friendly_Table[[#This Row],[Total Energy(MJ)]]*AHP!$P$13/TOPSIS!$B$12</f>
        <v>2.1771803681460544E-2</v>
      </c>
      <c r="V95">
        <f>Sustainable_Friendly_Table[[#This Row],[Total Cost(LKR Million)]]*AHP!$P$14/TOPSIS!$C$12</f>
        <v>6.5932622370732637E-3</v>
      </c>
      <c r="W95">
        <f>Sustainable_Friendly_Table[[#This Row],[Total Carbon (Metric T)]]*AHP!$P$15/TOPSIS!$D$12</f>
        <v>1.1986115025935433E-2</v>
      </c>
      <c r="X95">
        <f>((Sustainable_Friendly_Table[[#This Row],[Weighted Energy]]-TOPSIS!$B$13)^2+(Sustainable_Friendly_Table[[#This Row],[Weighted Cost]]-TOPSIS!$C$13)^2+(Sustainable_Friendly_Table[[#This Row],[Weighted Co2]]-TOPSIS!$D$13)^2)^0.5</f>
        <v>1.1532690292565069E-3</v>
      </c>
      <c r="Y95">
        <f>((Sustainable_Friendly_Table[[#This Row],[Weighted Energy]]-TOPSIS!$B$14)^2+(Sustainable_Friendly_Table[[#This Row],[Weighted Cost]]-TOPSIS!$C$14)^2+(Sustainable_Friendly_Table[[#This Row],[Weighted Co2]]-TOPSIS!$D$14)^2)^0.5</f>
        <v>4.4625036499213325E-3</v>
      </c>
      <c r="Z95">
        <f>Sustainable_Friendly_Table[[#This Row],[S- Worst-Euclidean Distance]]/(Sustainable_Friendly_Table[[#This Row],[S+ Best-Euclidean Distance]]+Sustainable_Friendly_Table[[#This Row],[S- Worst-Euclidean Distance]])</f>
        <v>0.79463751559378504</v>
      </c>
      <c r="AA95">
        <v>94</v>
      </c>
    </row>
    <row r="96" spans="1:27" x14ac:dyDescent="0.3">
      <c r="A96">
        <v>249</v>
      </c>
      <c r="B96" t="s">
        <v>141</v>
      </c>
      <c r="C96" t="s">
        <v>147</v>
      </c>
      <c r="D96" t="s">
        <v>280</v>
      </c>
      <c r="E96" t="s">
        <v>280</v>
      </c>
      <c r="F96" t="s">
        <v>155</v>
      </c>
      <c r="G96" t="s">
        <v>218</v>
      </c>
      <c r="H96">
        <v>401.17362600166291</v>
      </c>
      <c r="I96">
        <v>29</v>
      </c>
      <c r="J96">
        <v>1412545.2670617683</v>
      </c>
      <c r="K96">
        <v>53274.353972727273</v>
      </c>
      <c r="L96">
        <v>254258148.07111832</v>
      </c>
      <c r="M96">
        <v>6854723.0818181802</v>
      </c>
      <c r="N96">
        <v>2118817900.5926528</v>
      </c>
      <c r="O96">
        <v>108639800</v>
      </c>
      <c r="P96">
        <v>29.015998909090907</v>
      </c>
      <c r="Q96">
        <v>21117.551742573436</v>
      </c>
      <c r="R96">
        <v>254311422.42509106</v>
      </c>
      <c r="S96">
        <v>2234.3124236744711</v>
      </c>
      <c r="T96">
        <v>21146.567741482526</v>
      </c>
      <c r="U96">
        <f>Sustainable_Friendly_Table[[#This Row],[Total Energy(MJ)]]*AHP!$P$13/TOPSIS!$B$12</f>
        <v>2.1771803681460544E-2</v>
      </c>
      <c r="V96">
        <f>Sustainable_Friendly_Table[[#This Row],[Total Cost(LKR Million)]]*AHP!$P$14/TOPSIS!$C$12</f>
        <v>6.5948200971157438E-3</v>
      </c>
      <c r="W96">
        <f>Sustainable_Friendly_Table[[#This Row],[Total Carbon (Metric T)]]*AHP!$P$15/TOPSIS!$D$12</f>
        <v>1.1986115025935433E-2</v>
      </c>
      <c r="X96">
        <f>((Sustainable_Friendly_Table[[#This Row],[Weighted Energy]]-TOPSIS!$B$13)^2+(Sustainable_Friendly_Table[[#This Row],[Weighted Cost]]-TOPSIS!$C$13)^2+(Sustainable_Friendly_Table[[#This Row],[Weighted Co2]]-TOPSIS!$D$13)^2)^0.5</f>
        <v>1.1536962238517326E-3</v>
      </c>
      <c r="Y96">
        <f>((Sustainable_Friendly_Table[[#This Row],[Weighted Energy]]-TOPSIS!$B$14)^2+(Sustainable_Friendly_Table[[#This Row],[Weighted Cost]]-TOPSIS!$C$14)^2+(Sustainable_Friendly_Table[[#This Row],[Weighted Co2]]-TOPSIS!$D$14)^2)^0.5</f>
        <v>4.4621000476634436E-3</v>
      </c>
      <c r="Z96">
        <f>Sustainable_Friendly_Table[[#This Row],[S- Worst-Euclidean Distance]]/(Sustainable_Friendly_Table[[#This Row],[S+ Best-Euclidean Distance]]+Sustainable_Friendly_Table[[#This Row],[S- Worst-Euclidean Distance]])</f>
        <v>0.79456230816214102</v>
      </c>
      <c r="AA96">
        <v>95</v>
      </c>
    </row>
    <row r="97" spans="1:27" x14ac:dyDescent="0.3">
      <c r="A97">
        <v>248</v>
      </c>
      <c r="B97" t="s">
        <v>141</v>
      </c>
      <c r="C97" t="s">
        <v>147</v>
      </c>
      <c r="D97" t="s">
        <v>280</v>
      </c>
      <c r="E97" t="s">
        <v>280</v>
      </c>
      <c r="F97" t="s">
        <v>155</v>
      </c>
      <c r="G97" t="s">
        <v>220</v>
      </c>
      <c r="H97">
        <v>401.17362600166291</v>
      </c>
      <c r="I97">
        <v>29</v>
      </c>
      <c r="J97">
        <v>1412545.2670617683</v>
      </c>
      <c r="K97">
        <v>53274.353972727273</v>
      </c>
      <c r="L97">
        <v>254258148.07111832</v>
      </c>
      <c r="M97">
        <v>6854723.0818181802</v>
      </c>
      <c r="N97">
        <v>2118817900.5926528</v>
      </c>
      <c r="O97">
        <v>113100000</v>
      </c>
      <c r="P97">
        <v>29.015998909090907</v>
      </c>
      <c r="Q97">
        <v>21117.551742573436</v>
      </c>
      <c r="R97">
        <v>254311422.42509106</v>
      </c>
      <c r="S97">
        <v>2238.7726236744711</v>
      </c>
      <c r="T97">
        <v>21146.567741482526</v>
      </c>
      <c r="U97">
        <f>Sustainable_Friendly_Table[[#This Row],[Total Energy(MJ)]]*AHP!$P$13/TOPSIS!$B$12</f>
        <v>2.1771803681460544E-2</v>
      </c>
      <c r="V97">
        <f>Sustainable_Friendly_Table[[#This Row],[Total Cost(LKR Million)]]*AHP!$P$14/TOPSIS!$C$12</f>
        <v>6.6079848704417507E-3</v>
      </c>
      <c r="W97">
        <f>Sustainable_Friendly_Table[[#This Row],[Total Carbon (Metric T)]]*AHP!$P$15/TOPSIS!$D$12</f>
        <v>1.1986115025935433E-2</v>
      </c>
      <c r="X97">
        <f>((Sustainable_Friendly_Table[[#This Row],[Weighted Energy]]-TOPSIS!$B$13)^2+(Sustainable_Friendly_Table[[#This Row],[Weighted Cost]]-TOPSIS!$C$13)^2+(Sustainable_Friendly_Table[[#This Row],[Weighted Co2]]-TOPSIS!$D$13)^2)^0.5</f>
        <v>1.1573836911959617E-3</v>
      </c>
      <c r="Y97">
        <f>((Sustainable_Friendly_Table[[#This Row],[Weighted Energy]]-TOPSIS!$B$14)^2+(Sustainable_Friendly_Table[[#This Row],[Weighted Cost]]-TOPSIS!$C$14)^2+(Sustainable_Friendly_Table[[#This Row],[Weighted Co2]]-TOPSIS!$D$14)^2)^0.5</f>
        <v>4.4587096630255528E-3</v>
      </c>
      <c r="Z97">
        <f>Sustainable_Friendly_Table[[#This Row],[S- Worst-Euclidean Distance]]/(Sustainable_Friendly_Table[[#This Row],[S+ Best-Euclidean Distance]]+Sustainable_Friendly_Table[[#This Row],[S- Worst-Euclidean Distance]])</f>
        <v>0.79391658610411497</v>
      </c>
      <c r="AA97">
        <v>96</v>
      </c>
    </row>
    <row r="98" spans="1:27" x14ac:dyDescent="0.3">
      <c r="A98">
        <v>436</v>
      </c>
      <c r="B98" t="s">
        <v>280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388.20487868695824</v>
      </c>
      <c r="I98">
        <v>56</v>
      </c>
      <c r="J98">
        <v>1418566.6145765933</v>
      </c>
      <c r="K98">
        <v>36911.660336363631</v>
      </c>
      <c r="L98">
        <v>255341990.62378681</v>
      </c>
      <c r="M98">
        <v>5819973.961363635</v>
      </c>
      <c r="N98">
        <v>2127849921.8648901</v>
      </c>
      <c r="O98">
        <v>104384000</v>
      </c>
      <c r="P98">
        <v>22.838012877272721</v>
      </c>
      <c r="Q98">
        <v>21207.570887920072</v>
      </c>
      <c r="R98">
        <v>255378902.28412318</v>
      </c>
      <c r="S98">
        <v>2238.0538958262537</v>
      </c>
      <c r="T98">
        <v>21230.408900797345</v>
      </c>
      <c r="U98">
        <f>Sustainable_Friendly_Table[[#This Row],[Total Energy(MJ)]]*AHP!$P$13/TOPSIS!$B$12</f>
        <v>2.1863191483483497E-2</v>
      </c>
      <c r="V98">
        <f>Sustainable_Friendly_Table[[#This Row],[Total Cost(LKR Million)]]*AHP!$P$14/TOPSIS!$C$12</f>
        <v>6.6058634657502864E-3</v>
      </c>
      <c r="W98">
        <f>Sustainable_Friendly_Table[[#This Row],[Total Carbon (Metric T)]]*AHP!$P$15/TOPSIS!$D$12</f>
        <v>1.2033637148283632E-2</v>
      </c>
      <c r="X98">
        <f>((Sustainable_Friendly_Table[[#This Row],[Weighted Energy]]-TOPSIS!$B$13)^2+(Sustainable_Friendly_Table[[#This Row],[Weighted Cost]]-TOPSIS!$C$13)^2+(Sustainable_Friendly_Table[[#This Row],[Weighted Co2]]-TOPSIS!$D$13)^2)^0.5</f>
        <v>1.255864788731168E-3</v>
      </c>
      <c r="Y98">
        <f>((Sustainable_Friendly_Table[[#This Row],[Weighted Energy]]-TOPSIS!$B$14)^2+(Sustainable_Friendly_Table[[#This Row],[Weighted Cost]]-TOPSIS!$C$14)^2+(Sustainable_Friendly_Table[[#This Row],[Weighted Co2]]-TOPSIS!$D$14)^2)^0.5</f>
        <v>4.3598047960433243E-3</v>
      </c>
      <c r="Z98">
        <f>Sustainable_Friendly_Table[[#This Row],[S- Worst-Euclidean Distance]]/(Sustainable_Friendly_Table[[#This Row],[S+ Best-Euclidean Distance]]+Sustainable_Friendly_Table[[#This Row],[S- Worst-Euclidean Distance]])</f>
        <v>0.77636419490631414</v>
      </c>
      <c r="AA98">
        <v>97</v>
      </c>
    </row>
    <row r="99" spans="1:27" x14ac:dyDescent="0.3">
      <c r="A99">
        <v>438</v>
      </c>
      <c r="B99" t="s">
        <v>280</v>
      </c>
      <c r="C99" t="s">
        <v>147</v>
      </c>
      <c r="D99" t="s">
        <v>151</v>
      </c>
      <c r="E99" t="s">
        <v>152</v>
      </c>
      <c r="F99" t="s">
        <v>155</v>
      </c>
      <c r="G99" t="s">
        <v>218</v>
      </c>
      <c r="H99">
        <v>388.20487868695824</v>
      </c>
      <c r="I99">
        <v>28</v>
      </c>
      <c r="J99">
        <v>1418566.6145765933</v>
      </c>
      <c r="K99">
        <v>36911.660336363631</v>
      </c>
      <c r="L99">
        <v>255341990.62378681</v>
      </c>
      <c r="M99">
        <v>5819973.961363635</v>
      </c>
      <c r="N99">
        <v>2127849921.8648901</v>
      </c>
      <c r="O99">
        <v>104893600</v>
      </c>
      <c r="P99">
        <v>22.838012877272721</v>
      </c>
      <c r="Q99">
        <v>21207.570887920072</v>
      </c>
      <c r="R99">
        <v>255378902.28412318</v>
      </c>
      <c r="S99">
        <v>2238.563495826254</v>
      </c>
      <c r="T99">
        <v>21230.408900797345</v>
      </c>
      <c r="U99">
        <f>Sustainable_Friendly_Table[[#This Row],[Total Energy(MJ)]]*AHP!$P$13/TOPSIS!$B$12</f>
        <v>2.1863191483483497E-2</v>
      </c>
      <c r="V99">
        <f>Sustainable_Friendly_Table[[#This Row],[Total Cost(LKR Million)]]*AHP!$P$14/TOPSIS!$C$12</f>
        <v>6.607367606480956E-3</v>
      </c>
      <c r="W99">
        <f>Sustainable_Friendly_Table[[#This Row],[Total Carbon (Metric T)]]*AHP!$P$15/TOPSIS!$D$12</f>
        <v>1.2033637148283632E-2</v>
      </c>
      <c r="X99">
        <f>((Sustainable_Friendly_Table[[#This Row],[Weighted Energy]]-TOPSIS!$B$13)^2+(Sustainable_Friendly_Table[[#This Row],[Weighted Cost]]-TOPSIS!$C$13)^2+(Sustainable_Friendly_Table[[#This Row],[Weighted Co2]]-TOPSIS!$D$13)^2)^0.5</f>
        <v>1.2562586255818325E-3</v>
      </c>
      <c r="Y99">
        <f>((Sustainable_Friendly_Table[[#This Row],[Weighted Energy]]-TOPSIS!$B$14)^2+(Sustainable_Friendly_Table[[#This Row],[Weighted Cost]]-TOPSIS!$C$14)^2+(Sustainable_Friendly_Table[[#This Row],[Weighted Co2]]-TOPSIS!$D$14)^2)^0.5</f>
        <v>4.3594102701167287E-3</v>
      </c>
      <c r="Z99">
        <f>Sustainable_Friendly_Table[[#This Row],[S- Worst-Euclidean Distance]]/(Sustainable_Friendly_Table[[#This Row],[S+ Best-Euclidean Distance]]+Sustainable_Friendly_Table[[#This Row],[S- Worst-Euclidean Distance]])</f>
        <v>0.77629403568574173</v>
      </c>
      <c r="AA99">
        <v>98</v>
      </c>
    </row>
    <row r="100" spans="1:27" x14ac:dyDescent="0.3">
      <c r="A100">
        <v>437</v>
      </c>
      <c r="B100" t="s">
        <v>280</v>
      </c>
      <c r="C100" t="s">
        <v>147</v>
      </c>
      <c r="D100" t="s">
        <v>151</v>
      </c>
      <c r="E100" t="s">
        <v>152</v>
      </c>
      <c r="F100" t="s">
        <v>155</v>
      </c>
      <c r="G100" t="s">
        <v>220</v>
      </c>
      <c r="H100">
        <v>388.20487868695824</v>
      </c>
      <c r="I100">
        <v>28</v>
      </c>
      <c r="J100">
        <v>1418566.6145765933</v>
      </c>
      <c r="K100">
        <v>36911.660336363631</v>
      </c>
      <c r="L100">
        <v>255341990.62378681</v>
      </c>
      <c r="M100">
        <v>5819973.961363635</v>
      </c>
      <c r="N100">
        <v>2127849921.8648901</v>
      </c>
      <c r="O100">
        <v>109200000</v>
      </c>
      <c r="P100">
        <v>22.838012877272721</v>
      </c>
      <c r="Q100">
        <v>21207.570887920072</v>
      </c>
      <c r="R100">
        <v>255378902.28412318</v>
      </c>
      <c r="S100">
        <v>2242.8698958262539</v>
      </c>
      <c r="T100">
        <v>21230.408900797345</v>
      </c>
      <c r="U100">
        <f>Sustainable_Friendly_Table[[#This Row],[Total Energy(MJ)]]*AHP!$P$13/TOPSIS!$B$12</f>
        <v>2.1863191483483497E-2</v>
      </c>
      <c r="V100">
        <f>Sustainable_Friendly_Table[[#This Row],[Total Cost(LKR Million)]]*AHP!$P$14/TOPSIS!$C$12</f>
        <v>6.6200784221060668E-3</v>
      </c>
      <c r="W100">
        <f>Sustainable_Friendly_Table[[#This Row],[Total Carbon (Metric T)]]*AHP!$P$15/TOPSIS!$D$12</f>
        <v>1.2033637148283632E-2</v>
      </c>
      <c r="X100">
        <f>((Sustainable_Friendly_Table[[#This Row],[Weighted Energy]]-TOPSIS!$B$13)^2+(Sustainable_Friendly_Table[[#This Row],[Weighted Cost]]-TOPSIS!$C$13)^2+(Sustainable_Friendly_Table[[#This Row],[Weighted Co2]]-TOPSIS!$D$13)^2)^0.5</f>
        <v>1.2596535678059695E-3</v>
      </c>
      <c r="Y100">
        <f>((Sustainable_Friendly_Table[[#This Row],[Weighted Energy]]-TOPSIS!$B$14)^2+(Sustainable_Friendly_Table[[#This Row],[Weighted Cost]]-TOPSIS!$C$14)^2+(Sustainable_Friendly_Table[[#This Row],[Weighted Co2]]-TOPSIS!$D$14)^2)^0.5</f>
        <v>4.356095621677273E-3</v>
      </c>
      <c r="Z100">
        <f>Sustainable_Friendly_Table[[#This Row],[S- Worst-Euclidean Distance]]/(Sustainable_Friendly_Table[[#This Row],[S+ Best-Euclidean Distance]]+Sustainable_Friendly_Table[[#This Row],[S- Worst-Euclidean Distance]])</f>
        <v>0.77569269472273528</v>
      </c>
      <c r="AA100">
        <v>99</v>
      </c>
    </row>
    <row r="101" spans="1:27" x14ac:dyDescent="0.3">
      <c r="A101">
        <v>454</v>
      </c>
      <c r="B101" t="s">
        <v>280</v>
      </c>
      <c r="C101" t="s">
        <v>147</v>
      </c>
      <c r="D101" t="s">
        <v>280</v>
      </c>
      <c r="E101" t="s">
        <v>152</v>
      </c>
      <c r="F101" t="s">
        <v>155</v>
      </c>
      <c r="G101" t="s">
        <v>219</v>
      </c>
      <c r="H101">
        <v>388.66934102536817</v>
      </c>
      <c r="I101">
        <v>56</v>
      </c>
      <c r="J101">
        <v>1419016.2141201741</v>
      </c>
      <c r="K101">
        <v>36911.660336363631</v>
      </c>
      <c r="L101">
        <v>255422918.54163134</v>
      </c>
      <c r="M101">
        <v>5824579.0363636352</v>
      </c>
      <c r="N101">
        <v>2128524321.1802611</v>
      </c>
      <c r="O101">
        <v>104384000</v>
      </c>
      <c r="P101">
        <v>22.828802727272723</v>
      </c>
      <c r="Q101">
        <v>21214.292401096602</v>
      </c>
      <c r="R101">
        <v>255459830.20196772</v>
      </c>
      <c r="S101">
        <v>2238.7329002166248</v>
      </c>
      <c r="T101">
        <v>21237.121203823874</v>
      </c>
      <c r="U101">
        <f>Sustainable_Friendly_Table[[#This Row],[Total Energy(MJ)]]*AHP!$P$13/TOPSIS!$B$12</f>
        <v>2.1870119787068362E-2</v>
      </c>
      <c r="V101">
        <f>Sustainable_Friendly_Table[[#This Row],[Total Cost(LKR Million)]]*AHP!$P$14/TOPSIS!$C$12</f>
        <v>6.607867622264927E-3</v>
      </c>
      <c r="W101">
        <f>Sustainable_Friendly_Table[[#This Row],[Total Carbon (Metric T)]]*AHP!$P$15/TOPSIS!$D$12</f>
        <v>1.2037441757955918E-2</v>
      </c>
      <c r="X101">
        <f>((Sustainable_Friendly_Table[[#This Row],[Weighted Energy]]-TOPSIS!$B$13)^2+(Sustainable_Friendly_Table[[#This Row],[Weighted Cost]]-TOPSIS!$C$13)^2+(Sustainable_Friendly_Table[[#This Row],[Weighted Co2]]-TOPSIS!$D$13)^2)^0.5</f>
        <v>1.2640180762869442E-3</v>
      </c>
      <c r="Y101">
        <f>((Sustainable_Friendly_Table[[#This Row],[Weighted Energy]]-TOPSIS!$B$14)^2+(Sustainable_Friendly_Table[[#This Row],[Weighted Cost]]-TOPSIS!$C$14)^2+(Sustainable_Friendly_Table[[#This Row],[Weighted Co2]]-TOPSIS!$D$14)^2)^0.5</f>
        <v>4.351651686012867E-3</v>
      </c>
      <c r="Z101">
        <f>Sustainable_Friendly_Table[[#This Row],[S- Worst-Euclidean Distance]]/(Sustainable_Friendly_Table[[#This Row],[S+ Best-Euclidean Distance]]+Sustainable_Friendly_Table[[#This Row],[S- Worst-Euclidean Distance]])</f>
        <v>0.77491232038379598</v>
      </c>
      <c r="AA101">
        <v>100</v>
      </c>
    </row>
    <row r="102" spans="1:27" x14ac:dyDescent="0.3">
      <c r="A102">
        <v>456</v>
      </c>
      <c r="B102" t="s">
        <v>280</v>
      </c>
      <c r="C102" t="s">
        <v>147</v>
      </c>
      <c r="D102" t="s">
        <v>280</v>
      </c>
      <c r="E102" t="s">
        <v>152</v>
      </c>
      <c r="F102" t="s">
        <v>155</v>
      </c>
      <c r="G102" t="s">
        <v>218</v>
      </c>
      <c r="H102">
        <v>388.66934102536817</v>
      </c>
      <c r="I102">
        <v>28</v>
      </c>
      <c r="J102">
        <v>1419016.2141201741</v>
      </c>
      <c r="K102">
        <v>36911.660336363631</v>
      </c>
      <c r="L102">
        <v>255422918.54163134</v>
      </c>
      <c r="M102">
        <v>5824579.0363636352</v>
      </c>
      <c r="N102">
        <v>2128524321.1802611</v>
      </c>
      <c r="O102">
        <v>104893600</v>
      </c>
      <c r="P102">
        <v>22.828802727272723</v>
      </c>
      <c r="Q102">
        <v>21214.292401096602</v>
      </c>
      <c r="R102">
        <v>255459830.20196772</v>
      </c>
      <c r="S102">
        <v>2239.2425002166246</v>
      </c>
      <c r="T102">
        <v>21237.121203823874</v>
      </c>
      <c r="U102">
        <f>Sustainable_Friendly_Table[[#This Row],[Total Energy(MJ)]]*AHP!$P$13/TOPSIS!$B$12</f>
        <v>2.1870119787068362E-2</v>
      </c>
      <c r="V102">
        <f>Sustainable_Friendly_Table[[#This Row],[Total Cost(LKR Million)]]*AHP!$P$14/TOPSIS!$C$12</f>
        <v>6.6093717629955957E-3</v>
      </c>
      <c r="W102">
        <f>Sustainable_Friendly_Table[[#This Row],[Total Carbon (Metric T)]]*AHP!$P$15/TOPSIS!$D$12</f>
        <v>1.2037441757955918E-2</v>
      </c>
      <c r="X102">
        <f>((Sustainable_Friendly_Table[[#This Row],[Weighted Energy]]-TOPSIS!$B$13)^2+(Sustainable_Friendly_Table[[#This Row],[Weighted Cost]]-TOPSIS!$C$13)^2+(Sustainable_Friendly_Table[[#This Row],[Weighted Co2]]-TOPSIS!$D$13)^2)^0.5</f>
        <v>1.264411757704352E-3</v>
      </c>
      <c r="Y102">
        <f>((Sustainable_Friendly_Table[[#This Row],[Weighted Energy]]-TOPSIS!$B$14)^2+(Sustainable_Friendly_Table[[#This Row],[Weighted Cost]]-TOPSIS!$C$14)^2+(Sustainable_Friendly_Table[[#This Row],[Weighted Co2]]-TOPSIS!$D$14)^2)^0.5</f>
        <v>4.3512571136445563E-3</v>
      </c>
      <c r="Z102">
        <f>Sustainable_Friendly_Table[[#This Row],[S- Worst-Euclidean Distance]]/(Sustainable_Friendly_Table[[#This Row],[S+ Best-Euclidean Distance]]+Sustainable_Friendly_Table[[#This Row],[S- Worst-Euclidean Distance]])</f>
        <v>0.77484218057169119</v>
      </c>
      <c r="AA102">
        <v>101</v>
      </c>
    </row>
    <row r="103" spans="1:27" x14ac:dyDescent="0.3">
      <c r="A103">
        <v>455</v>
      </c>
      <c r="B103" t="s">
        <v>280</v>
      </c>
      <c r="C103" t="s">
        <v>147</v>
      </c>
      <c r="D103" t="s">
        <v>280</v>
      </c>
      <c r="E103" t="s">
        <v>152</v>
      </c>
      <c r="F103" t="s">
        <v>155</v>
      </c>
      <c r="G103" t="s">
        <v>220</v>
      </c>
      <c r="H103">
        <v>388.66934102536817</v>
      </c>
      <c r="I103">
        <v>28</v>
      </c>
      <c r="J103">
        <v>1419016.2141201741</v>
      </c>
      <c r="K103">
        <v>36911.660336363631</v>
      </c>
      <c r="L103">
        <v>255422918.54163134</v>
      </c>
      <c r="M103">
        <v>5824579.0363636352</v>
      </c>
      <c r="N103">
        <v>2128524321.1802611</v>
      </c>
      <c r="O103">
        <v>109200000</v>
      </c>
      <c r="P103">
        <v>22.828802727272723</v>
      </c>
      <c r="Q103">
        <v>21214.292401096602</v>
      </c>
      <c r="R103">
        <v>255459830.20196772</v>
      </c>
      <c r="S103">
        <v>2243.5489002166246</v>
      </c>
      <c r="T103">
        <v>21237.121203823874</v>
      </c>
      <c r="U103">
        <f>Sustainable_Friendly_Table[[#This Row],[Total Energy(MJ)]]*AHP!$P$13/TOPSIS!$B$12</f>
        <v>2.1870119787068362E-2</v>
      </c>
      <c r="V103">
        <f>Sustainable_Friendly_Table[[#This Row],[Total Cost(LKR Million)]]*AHP!$P$14/TOPSIS!$C$12</f>
        <v>6.6220825786207057E-3</v>
      </c>
      <c r="W103">
        <f>Sustainable_Friendly_Table[[#This Row],[Total Carbon (Metric T)]]*AHP!$P$15/TOPSIS!$D$12</f>
        <v>1.2037441757955918E-2</v>
      </c>
      <c r="X103">
        <f>((Sustainable_Friendly_Table[[#This Row],[Weighted Energy]]-TOPSIS!$B$13)^2+(Sustainable_Friendly_Table[[#This Row],[Weighted Cost]]-TOPSIS!$C$13)^2+(Sustainable_Friendly_Table[[#This Row],[Weighted Co2]]-TOPSIS!$D$13)^2)^0.5</f>
        <v>1.267804960743743E-3</v>
      </c>
      <c r="Y103">
        <f>((Sustainable_Friendly_Table[[#This Row],[Weighted Energy]]-TOPSIS!$B$14)^2+(Sustainable_Friendly_Table[[#This Row],[Weighted Cost]]-TOPSIS!$C$14)^2+(Sustainable_Friendly_Table[[#This Row],[Weighted Co2]]-TOPSIS!$D$14)^2)^0.5</f>
        <v>4.3479421086264408E-3</v>
      </c>
      <c r="Z103">
        <f>Sustainable_Friendly_Table[[#This Row],[S- Worst-Euclidean Distance]]/(Sustainable_Friendly_Table[[#This Row],[S+ Best-Euclidean Distance]]+Sustainable_Friendly_Table[[#This Row],[S- Worst-Euclidean Distance]])</f>
        <v>0.77424108581052431</v>
      </c>
      <c r="AA103">
        <v>102</v>
      </c>
    </row>
    <row r="104" spans="1:27" x14ac:dyDescent="0.3">
      <c r="A104">
        <v>226</v>
      </c>
      <c r="B104" t="s">
        <v>141</v>
      </c>
      <c r="C104" t="s">
        <v>147</v>
      </c>
      <c r="D104" t="s">
        <v>151</v>
      </c>
      <c r="E104" t="s">
        <v>280</v>
      </c>
      <c r="F104" t="s">
        <v>154</v>
      </c>
      <c r="G104" t="s">
        <v>219</v>
      </c>
      <c r="H104">
        <v>405.83784132787423</v>
      </c>
      <c r="I104">
        <v>58</v>
      </c>
      <c r="J104">
        <v>1423076.711914219</v>
      </c>
      <c r="K104">
        <v>52455.574200000003</v>
      </c>
      <c r="L104">
        <v>256153808.14455941</v>
      </c>
      <c r="M104">
        <v>6822825.3477272717</v>
      </c>
      <c r="N104">
        <v>2134615067.8713284</v>
      </c>
      <c r="O104">
        <v>108112000</v>
      </c>
      <c r="P104">
        <v>29.298135649999995</v>
      </c>
      <c r="Q104">
        <v>21274.996843117573</v>
      </c>
      <c r="R104">
        <v>256206263.71875942</v>
      </c>
      <c r="S104">
        <v>2249.5498932190558</v>
      </c>
      <c r="T104">
        <v>21304.294978767572</v>
      </c>
      <c r="U104">
        <f>Sustainable_Friendly_Table[[#This Row],[Total Energy(MJ)]]*AHP!$P$13/TOPSIS!$B$12</f>
        <v>2.1934022555704872E-2</v>
      </c>
      <c r="V104">
        <f>Sustainable_Friendly_Table[[#This Row],[Total Cost(LKR Million)]]*AHP!$P$14/TOPSIS!$C$12</f>
        <v>6.6397951728110914E-3</v>
      </c>
      <c r="W104">
        <f>Sustainable_Friendly_Table[[#This Row],[Total Carbon (Metric T)]]*AHP!$P$15/TOPSIS!$D$12</f>
        <v>1.2075516617339459E-2</v>
      </c>
      <c r="X104">
        <f>((Sustainable_Friendly_Table[[#This Row],[Weighted Energy]]-TOPSIS!$B$13)^2+(Sustainable_Friendly_Table[[#This Row],[Weighted Cost]]-TOPSIS!$C$13)^2+(Sustainable_Friendly_Table[[#This Row],[Weighted Co2]]-TOPSIS!$D$13)^2)^0.5</f>
        <v>1.3441690380961912E-3</v>
      </c>
      <c r="Y104">
        <f>((Sustainable_Friendly_Table[[#This Row],[Weighted Energy]]-TOPSIS!$B$14)^2+(Sustainable_Friendly_Table[[#This Row],[Weighted Cost]]-TOPSIS!$C$14)^2+(Sustainable_Friendly_Table[[#This Row],[Weighted Co2]]-TOPSIS!$D$14)^2)^0.5</f>
        <v>4.2715507376398605E-3</v>
      </c>
      <c r="Z104">
        <f>Sustainable_Friendly_Table[[#This Row],[S- Worst-Euclidean Distance]]/(Sustainable_Friendly_Table[[#This Row],[S+ Best-Euclidean Distance]]+Sustainable_Friendly_Table[[#This Row],[S- Worst-Euclidean Distance]])</f>
        <v>0.76064171793187252</v>
      </c>
      <c r="AA104">
        <v>103</v>
      </c>
    </row>
    <row r="105" spans="1:27" x14ac:dyDescent="0.3">
      <c r="A105">
        <v>228</v>
      </c>
      <c r="B105" t="s">
        <v>141</v>
      </c>
      <c r="C105" t="s">
        <v>147</v>
      </c>
      <c r="D105" t="s">
        <v>151</v>
      </c>
      <c r="E105" t="s">
        <v>280</v>
      </c>
      <c r="F105" t="s">
        <v>154</v>
      </c>
      <c r="G105" t="s">
        <v>218</v>
      </c>
      <c r="H105">
        <v>405.83784132787423</v>
      </c>
      <c r="I105">
        <v>29</v>
      </c>
      <c r="J105">
        <v>1423076.711914219</v>
      </c>
      <c r="K105">
        <v>52455.574200000003</v>
      </c>
      <c r="L105">
        <v>256153808.14455941</v>
      </c>
      <c r="M105">
        <v>6822825.3477272717</v>
      </c>
      <c r="N105">
        <v>2134615067.8713284</v>
      </c>
      <c r="O105">
        <v>108639800</v>
      </c>
      <c r="P105">
        <v>29.298135649999995</v>
      </c>
      <c r="Q105">
        <v>21274.996843117573</v>
      </c>
      <c r="R105">
        <v>256206263.71875942</v>
      </c>
      <c r="S105">
        <v>2250.0776932190556</v>
      </c>
      <c r="T105">
        <v>21304.294978767572</v>
      </c>
      <c r="U105">
        <f>Sustainable_Friendly_Table[[#This Row],[Total Energy(MJ)]]*AHP!$P$13/TOPSIS!$B$12</f>
        <v>2.1934022555704872E-2</v>
      </c>
      <c r="V105">
        <f>Sustainable_Friendly_Table[[#This Row],[Total Cost(LKR Million)]]*AHP!$P$14/TOPSIS!$C$12</f>
        <v>6.6413530328535706E-3</v>
      </c>
      <c r="W105">
        <f>Sustainable_Friendly_Table[[#This Row],[Total Carbon (Metric T)]]*AHP!$P$15/TOPSIS!$D$12</f>
        <v>1.2075516617339459E-2</v>
      </c>
      <c r="X105">
        <f>((Sustainable_Friendly_Table[[#This Row],[Weighted Energy]]-TOPSIS!$B$13)^2+(Sustainable_Friendly_Table[[#This Row],[Weighted Cost]]-TOPSIS!$C$13)^2+(Sustainable_Friendly_Table[[#This Row],[Weighted Co2]]-TOPSIS!$D$13)^2)^0.5</f>
        <v>1.3445894948520278E-3</v>
      </c>
      <c r="Y105">
        <f>((Sustainable_Friendly_Table[[#This Row],[Weighted Energy]]-TOPSIS!$B$14)^2+(Sustainable_Friendly_Table[[#This Row],[Weighted Cost]]-TOPSIS!$C$14)^2+(Sustainable_Friendly_Table[[#This Row],[Weighted Co2]]-TOPSIS!$D$14)^2)^0.5</f>
        <v>4.2711460637200197E-3</v>
      </c>
      <c r="Z105">
        <f>Sustainable_Friendly_Table[[#This Row],[S- Worst-Euclidean Distance]]/(Sustainable_Friendly_Table[[#This Row],[S+ Best-Euclidean Distance]]+Sustainable_Friendly_Table[[#This Row],[S- Worst-Euclidean Distance]])</f>
        <v>0.76056751945885326</v>
      </c>
      <c r="AA105">
        <v>104</v>
      </c>
    </row>
    <row r="106" spans="1:27" x14ac:dyDescent="0.3">
      <c r="A106">
        <v>227</v>
      </c>
      <c r="B106" t="s">
        <v>141</v>
      </c>
      <c r="C106" t="s">
        <v>147</v>
      </c>
      <c r="D106" t="s">
        <v>151</v>
      </c>
      <c r="E106" t="s">
        <v>280</v>
      </c>
      <c r="F106" t="s">
        <v>154</v>
      </c>
      <c r="G106" t="s">
        <v>220</v>
      </c>
      <c r="H106">
        <v>405.83784132787423</v>
      </c>
      <c r="I106">
        <v>29</v>
      </c>
      <c r="J106">
        <v>1423076.711914219</v>
      </c>
      <c r="K106">
        <v>52455.574200000003</v>
      </c>
      <c r="L106">
        <v>256153808.14455941</v>
      </c>
      <c r="M106">
        <v>6822825.3477272717</v>
      </c>
      <c r="N106">
        <v>2134615067.8713284</v>
      </c>
      <c r="O106">
        <v>113100000</v>
      </c>
      <c r="P106">
        <v>29.298135649999995</v>
      </c>
      <c r="Q106">
        <v>21274.996843117573</v>
      </c>
      <c r="R106">
        <v>256206263.71875942</v>
      </c>
      <c r="S106">
        <v>2254.5378932190556</v>
      </c>
      <c r="T106">
        <v>21304.294978767572</v>
      </c>
      <c r="U106">
        <f>Sustainable_Friendly_Table[[#This Row],[Total Energy(MJ)]]*AHP!$P$13/TOPSIS!$B$12</f>
        <v>2.1934022555704872E-2</v>
      </c>
      <c r="V106">
        <f>Sustainable_Friendly_Table[[#This Row],[Total Cost(LKR Million)]]*AHP!$P$14/TOPSIS!$C$12</f>
        <v>6.6545178061795784E-3</v>
      </c>
      <c r="W106">
        <f>Sustainable_Friendly_Table[[#This Row],[Total Carbon (Metric T)]]*AHP!$P$15/TOPSIS!$D$12</f>
        <v>1.2075516617339459E-2</v>
      </c>
      <c r="X106">
        <f>((Sustainable_Friendly_Table[[#This Row],[Weighted Energy]]-TOPSIS!$B$13)^2+(Sustainable_Friendly_Table[[#This Row],[Weighted Cost]]-TOPSIS!$C$13)^2+(Sustainable_Friendly_Table[[#This Row],[Weighted Co2]]-TOPSIS!$D$13)^2)^0.5</f>
        <v>1.3482092317164418E-3</v>
      </c>
      <c r="Y106">
        <f>((Sustainable_Friendly_Table[[#This Row],[Weighted Energy]]-TOPSIS!$B$14)^2+(Sustainable_Friendly_Table[[#This Row],[Weighted Cost]]-TOPSIS!$C$14)^2+(Sustainable_Friendly_Table[[#This Row],[Weighted Co2]]-TOPSIS!$D$14)^2)^0.5</f>
        <v>4.2677475221166395E-3</v>
      </c>
      <c r="Z106">
        <f>Sustainable_Friendly_Table[[#This Row],[S- Worst-Euclidean Distance]]/(Sustainable_Friendly_Table[[#This Row],[S+ Best-Euclidean Distance]]+Sustainable_Friendly_Table[[#This Row],[S- Worst-Euclidean Distance]])</f>
        <v>0.75993240496443581</v>
      </c>
      <c r="AA106">
        <v>105</v>
      </c>
    </row>
    <row r="107" spans="1:27" x14ac:dyDescent="0.3">
      <c r="A107">
        <v>244</v>
      </c>
      <c r="B107" t="s">
        <v>141</v>
      </c>
      <c r="C107" t="s">
        <v>147</v>
      </c>
      <c r="D107" t="s">
        <v>280</v>
      </c>
      <c r="E107" t="s">
        <v>280</v>
      </c>
      <c r="F107" t="s">
        <v>154</v>
      </c>
      <c r="G107" t="s">
        <v>219</v>
      </c>
      <c r="H107">
        <v>406.30230366628433</v>
      </c>
      <c r="I107">
        <v>58</v>
      </c>
      <c r="J107">
        <v>1423526.3114577997</v>
      </c>
      <c r="K107">
        <v>52455.574200000003</v>
      </c>
      <c r="L107">
        <v>256234736.06240395</v>
      </c>
      <c r="M107">
        <v>6827430.422727271</v>
      </c>
      <c r="N107">
        <v>2135289467.1866994</v>
      </c>
      <c r="O107">
        <v>108112000</v>
      </c>
      <c r="P107">
        <v>29.288925499999998</v>
      </c>
      <c r="Q107">
        <v>21281.718356294103</v>
      </c>
      <c r="R107">
        <v>256287191.63660395</v>
      </c>
      <c r="S107">
        <v>2250.2288976094264</v>
      </c>
      <c r="T107">
        <v>21311.007281794104</v>
      </c>
      <c r="U107">
        <f>Sustainable_Friendly_Table[[#This Row],[Total Energy(MJ)]]*AHP!$P$13/TOPSIS!$B$12</f>
        <v>2.1940950859289737E-2</v>
      </c>
      <c r="V107">
        <f>Sustainable_Friendly_Table[[#This Row],[Total Cost(LKR Million)]]*AHP!$P$14/TOPSIS!$C$12</f>
        <v>6.6417993293257311E-3</v>
      </c>
      <c r="W107">
        <f>Sustainable_Friendly_Table[[#This Row],[Total Carbon (Metric T)]]*AHP!$P$15/TOPSIS!$D$12</f>
        <v>1.2079321227011747E-2</v>
      </c>
      <c r="X107">
        <f>((Sustainable_Friendly_Table[[#This Row],[Weighted Energy]]-TOPSIS!$B$13)^2+(Sustainable_Friendly_Table[[#This Row],[Weighted Cost]]-TOPSIS!$C$13)^2+(Sustainable_Friendly_Table[[#This Row],[Weighted Co2]]-TOPSIS!$D$13)^2)^0.5</f>
        <v>1.3523209271081281E-3</v>
      </c>
      <c r="Y107">
        <f>((Sustainable_Friendly_Table[[#This Row],[Weighted Energy]]-TOPSIS!$B$14)^2+(Sustainable_Friendly_Table[[#This Row],[Weighted Cost]]-TOPSIS!$C$14)^2+(Sustainable_Friendly_Table[[#This Row],[Weighted Co2]]-TOPSIS!$D$14)^2)^0.5</f>
        <v>4.2633972836601409E-3</v>
      </c>
      <c r="Z107">
        <f>Sustainable_Friendly_Table[[#This Row],[S- Worst-Euclidean Distance]]/(Sustainable_Friendly_Table[[#This Row],[S+ Best-Euclidean Distance]]+Sustainable_Friendly_Table[[#This Row],[S- Worst-Euclidean Distance]])</f>
        <v>0.75919003120295081</v>
      </c>
      <c r="AA107">
        <v>106</v>
      </c>
    </row>
    <row r="108" spans="1:27" x14ac:dyDescent="0.3">
      <c r="A108">
        <v>246</v>
      </c>
      <c r="B108" t="s">
        <v>141</v>
      </c>
      <c r="C108" t="s">
        <v>147</v>
      </c>
      <c r="D108" t="s">
        <v>280</v>
      </c>
      <c r="E108" t="s">
        <v>280</v>
      </c>
      <c r="F108" t="s">
        <v>154</v>
      </c>
      <c r="G108" t="s">
        <v>218</v>
      </c>
      <c r="H108">
        <v>406.30230366628433</v>
      </c>
      <c r="I108">
        <v>29</v>
      </c>
      <c r="J108">
        <v>1423526.3114577997</v>
      </c>
      <c r="K108">
        <v>52455.574200000003</v>
      </c>
      <c r="L108">
        <v>256234736.06240395</v>
      </c>
      <c r="M108">
        <v>6827430.422727271</v>
      </c>
      <c r="N108">
        <v>2135289467.1866994</v>
      </c>
      <c r="O108">
        <v>108639800</v>
      </c>
      <c r="P108">
        <v>29.288925499999998</v>
      </c>
      <c r="Q108">
        <v>21281.718356294103</v>
      </c>
      <c r="R108">
        <v>256287191.63660395</v>
      </c>
      <c r="S108">
        <v>2250.7566976094263</v>
      </c>
      <c r="T108">
        <v>21311.007281794104</v>
      </c>
      <c r="U108">
        <f>Sustainable_Friendly_Table[[#This Row],[Total Energy(MJ)]]*AHP!$P$13/TOPSIS!$B$12</f>
        <v>2.1940950859289737E-2</v>
      </c>
      <c r="V108">
        <f>Sustainable_Friendly_Table[[#This Row],[Total Cost(LKR Million)]]*AHP!$P$14/TOPSIS!$C$12</f>
        <v>6.6433571893682103E-3</v>
      </c>
      <c r="W108">
        <f>Sustainable_Friendly_Table[[#This Row],[Total Carbon (Metric T)]]*AHP!$P$15/TOPSIS!$D$12</f>
        <v>1.2079321227011747E-2</v>
      </c>
      <c r="X108">
        <f>((Sustainable_Friendly_Table[[#This Row],[Weighted Energy]]-TOPSIS!$B$13)^2+(Sustainable_Friendly_Table[[#This Row],[Weighted Cost]]-TOPSIS!$C$13)^2+(Sustainable_Friendly_Table[[#This Row],[Weighted Co2]]-TOPSIS!$D$13)^2)^0.5</f>
        <v>1.3527411581582356E-3</v>
      </c>
      <c r="Y108">
        <f>((Sustainable_Friendly_Table[[#This Row],[Weighted Energy]]-TOPSIS!$B$14)^2+(Sustainable_Friendly_Table[[#This Row],[Weighted Cost]]-TOPSIS!$C$14)^2+(Sustainable_Friendly_Table[[#This Row],[Weighted Co2]]-TOPSIS!$D$14)^2)^0.5</f>
        <v>4.2629925681510117E-3</v>
      </c>
      <c r="Z108">
        <f>Sustainable_Friendly_Table[[#This Row],[S- Worst-Euclidean Distance]]/(Sustainable_Friendly_Table[[#This Row],[S+ Best-Euclidean Distance]]+Sustainable_Friendly_Table[[#This Row],[S- Worst-Euclidean Distance]])</f>
        <v>0.75911586551535459</v>
      </c>
      <c r="AA108">
        <v>107</v>
      </c>
    </row>
    <row r="109" spans="1:27" x14ac:dyDescent="0.3">
      <c r="A109">
        <v>245</v>
      </c>
      <c r="B109" t="s">
        <v>141</v>
      </c>
      <c r="C109" t="s">
        <v>147</v>
      </c>
      <c r="D109" t="s">
        <v>280</v>
      </c>
      <c r="E109" t="s">
        <v>280</v>
      </c>
      <c r="F109" t="s">
        <v>154</v>
      </c>
      <c r="G109" t="s">
        <v>220</v>
      </c>
      <c r="H109">
        <v>406.30230366628433</v>
      </c>
      <c r="I109">
        <v>29</v>
      </c>
      <c r="J109">
        <v>1423526.3114577997</v>
      </c>
      <c r="K109">
        <v>52455.574200000003</v>
      </c>
      <c r="L109">
        <v>256234736.06240395</v>
      </c>
      <c r="M109">
        <v>6827430.422727271</v>
      </c>
      <c r="N109">
        <v>2135289467.1866994</v>
      </c>
      <c r="O109">
        <v>113100000</v>
      </c>
      <c r="P109">
        <v>29.288925499999998</v>
      </c>
      <c r="Q109">
        <v>21281.718356294103</v>
      </c>
      <c r="R109">
        <v>256287191.63660395</v>
      </c>
      <c r="S109">
        <v>2255.2168976094267</v>
      </c>
      <c r="T109">
        <v>21311.007281794104</v>
      </c>
      <c r="U109">
        <f>Sustainable_Friendly_Table[[#This Row],[Total Energy(MJ)]]*AHP!$P$13/TOPSIS!$B$12</f>
        <v>2.1940950859289737E-2</v>
      </c>
      <c r="V109">
        <f>Sustainable_Friendly_Table[[#This Row],[Total Cost(LKR Million)]]*AHP!$P$14/TOPSIS!$C$12</f>
        <v>6.6565219626942189E-3</v>
      </c>
      <c r="W109">
        <f>Sustainable_Friendly_Table[[#This Row],[Total Carbon (Metric T)]]*AHP!$P$15/TOPSIS!$D$12</f>
        <v>1.2079321227011747E-2</v>
      </c>
      <c r="X109">
        <f>((Sustainable_Friendly_Table[[#This Row],[Weighted Energy]]-TOPSIS!$B$13)^2+(Sustainable_Friendly_Table[[#This Row],[Weighted Cost]]-TOPSIS!$C$13)^2+(Sustainable_Friendly_Table[[#This Row],[Weighted Co2]]-TOPSIS!$D$13)^2)^0.5</f>
        <v>1.3563585928237202E-3</v>
      </c>
      <c r="Y109">
        <f>((Sustainable_Friendly_Table[[#This Row],[Weighted Energy]]-TOPSIS!$B$14)^2+(Sustainable_Friendly_Table[[#This Row],[Weighted Cost]]-TOPSIS!$C$14)^2+(Sustainable_Friendly_Table[[#This Row],[Weighted Co2]]-TOPSIS!$D$14)^2)^0.5</f>
        <v>4.259593715314279E-3</v>
      </c>
      <c r="Z109">
        <f>Sustainable_Friendly_Table[[#This Row],[S- Worst-Euclidean Distance]]/(Sustainable_Friendly_Table[[#This Row],[S+ Best-Euclidean Distance]]+Sustainable_Friendly_Table[[#This Row],[S- Worst-Euclidean Distance]])</f>
        <v>0.75848110553605674</v>
      </c>
      <c r="AA109">
        <v>108</v>
      </c>
    </row>
    <row r="110" spans="1:27" x14ac:dyDescent="0.3">
      <c r="A110">
        <v>433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393.3335563515796</v>
      </c>
      <c r="I110">
        <v>56</v>
      </c>
      <c r="J110">
        <v>1429547.6589726245</v>
      </c>
      <c r="K110">
        <v>36092.880563636354</v>
      </c>
      <c r="L110">
        <v>257318578.61507243</v>
      </c>
      <c r="M110">
        <v>5792681.3022727259</v>
      </c>
      <c r="N110">
        <v>2144321488.4589367</v>
      </c>
      <c r="O110">
        <v>104384000</v>
      </c>
      <c r="P110">
        <v>23.110939468181812</v>
      </c>
      <c r="Q110">
        <v>21371.737501640739</v>
      </c>
      <c r="R110">
        <v>257354671.49563608</v>
      </c>
      <c r="S110">
        <v>2254.4981697612093</v>
      </c>
      <c r="T110">
        <v>21394.848441108919</v>
      </c>
      <c r="U110">
        <f>Sustainable_Friendly_Table[[#This Row],[Total Energy(MJ)]]*AHP!$P$13/TOPSIS!$B$12</f>
        <v>2.2032338661312698E-2</v>
      </c>
      <c r="V110">
        <f>Sustainable_Friendly_Table[[#This Row],[Total Cost(LKR Million)]]*AHP!$P$14/TOPSIS!$C$12</f>
        <v>6.6544005580027538E-3</v>
      </c>
      <c r="W110">
        <f>Sustainable_Friendly_Table[[#This Row],[Total Carbon (Metric T)]]*AHP!$P$15/TOPSIS!$D$12</f>
        <v>1.2126843349359942E-2</v>
      </c>
      <c r="X110">
        <f>((Sustainable_Friendly_Table[[#This Row],[Weighted Energy]]-TOPSIS!$B$13)^2+(Sustainable_Friendly_Table[[#This Row],[Weighted Cost]]-TOPSIS!$C$13)^2+(Sustainable_Friendly_Table[[#This Row],[Weighted Co2]]-TOPSIS!$D$13)^2)^0.5</f>
        <v>1.4549696726074491E-3</v>
      </c>
      <c r="Y110">
        <f>((Sustainable_Friendly_Table[[#This Row],[Weighted Energy]]-TOPSIS!$B$14)^2+(Sustainable_Friendly_Table[[#This Row],[Weighted Cost]]-TOPSIS!$C$14)^2+(Sustainable_Friendly_Table[[#This Row],[Weighted Co2]]-TOPSIS!$D$14)^2)^0.5</f>
        <v>4.1607106817155744E-3</v>
      </c>
      <c r="Z110">
        <f>Sustainable_Friendly_Table[[#This Row],[S- Worst-Euclidean Distance]]/(Sustainable_Friendly_Table[[#This Row],[S+ Best-Euclidean Distance]]+Sustainable_Friendly_Table[[#This Row],[S- Worst-Euclidean Distance]])</f>
        <v>0.74090945694809807</v>
      </c>
      <c r="AA110">
        <v>109</v>
      </c>
    </row>
    <row r="111" spans="1:27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Sustainable_Friendly_Table[[#This Row],[Total Energy(MJ)]]*AHP!$P$13/TOPSIS!$B$12</f>
        <v>2.2032338661312698E-2</v>
      </c>
      <c r="V111">
        <f>Sustainable_Friendly_Table[[#This Row],[Total Cost(LKR Million)]]*AHP!$P$14/TOPSIS!$C$12</f>
        <v>6.6559046987334242E-3</v>
      </c>
      <c r="W111">
        <f>Sustainable_Friendly_Table[[#This Row],[Total Carbon (Metric T)]]*AHP!$P$15/TOPSIS!$D$12</f>
        <v>1.2126843349359942E-2</v>
      </c>
      <c r="X111">
        <f>((Sustainable_Friendly_Table[[#This Row],[Weighted Energy]]-TOPSIS!$B$13)^2+(Sustainable_Friendly_Table[[#This Row],[Weighted Cost]]-TOPSIS!$C$13)^2+(Sustainable_Friendly_Table[[#This Row],[Weighted Co2]]-TOPSIS!$D$13)^2)^0.5</f>
        <v>1.4553597933900098E-3</v>
      </c>
      <c r="Y111">
        <f>((Sustainable_Friendly_Table[[#This Row],[Weighted Energy]]-TOPSIS!$B$14)^2+(Sustainable_Friendly_Table[[#This Row],[Weighted Cost]]-TOPSIS!$C$14)^2+(Sustainable_Friendly_Table[[#This Row],[Weighted Co2]]-TOPSIS!$D$14)^2)^0.5</f>
        <v>4.1603148238773613E-3</v>
      </c>
      <c r="Z111">
        <f>Sustainable_Friendly_Table[[#This Row],[S- Worst-Euclidean Distance]]/(Sustainable_Friendly_Table[[#This Row],[S+ Best-Euclidean Distance]]+Sustainable_Friendly_Table[[#This Row],[S- Worst-Euclidean Distance]])</f>
        <v>0.7408397222810964</v>
      </c>
      <c r="AA111">
        <v>110</v>
      </c>
    </row>
    <row r="112" spans="1:27" x14ac:dyDescent="0.3">
      <c r="A112">
        <v>434</v>
      </c>
      <c r="B112" t="s">
        <v>280</v>
      </c>
      <c r="C112" t="s">
        <v>147</v>
      </c>
      <c r="D112" t="s">
        <v>151</v>
      </c>
      <c r="E112" t="s">
        <v>152</v>
      </c>
      <c r="F112" t="s">
        <v>154</v>
      </c>
      <c r="G112" t="s">
        <v>220</v>
      </c>
      <c r="H112">
        <v>393.3335563515796</v>
      </c>
      <c r="I112">
        <v>28</v>
      </c>
      <c r="J112">
        <v>1429547.6589726245</v>
      </c>
      <c r="K112">
        <v>36092.880563636354</v>
      </c>
      <c r="L112">
        <v>257318578.61507243</v>
      </c>
      <c r="M112">
        <v>5792681.3022727259</v>
      </c>
      <c r="N112">
        <v>2144321488.4589367</v>
      </c>
      <c r="O112">
        <v>109200000</v>
      </c>
      <c r="P112">
        <v>23.110939468181812</v>
      </c>
      <c r="Q112">
        <v>21371.737501640739</v>
      </c>
      <c r="R112">
        <v>257354671.49563608</v>
      </c>
      <c r="S112">
        <v>2259.3141697612095</v>
      </c>
      <c r="T112">
        <v>21394.848441108919</v>
      </c>
      <c r="U112">
        <f>Sustainable_Friendly_Table[[#This Row],[Total Energy(MJ)]]*AHP!$P$13/TOPSIS!$B$12</f>
        <v>2.2032338661312698E-2</v>
      </c>
      <c r="V112">
        <f>Sustainable_Friendly_Table[[#This Row],[Total Cost(LKR Million)]]*AHP!$P$14/TOPSIS!$C$12</f>
        <v>6.6686155143585342E-3</v>
      </c>
      <c r="W112">
        <f>Sustainable_Friendly_Table[[#This Row],[Total Carbon (Metric T)]]*AHP!$P$15/TOPSIS!$D$12</f>
        <v>1.2126843349359942E-2</v>
      </c>
      <c r="X112">
        <f>((Sustainable_Friendly_Table[[#This Row],[Weighted Energy]]-TOPSIS!$B$13)^2+(Sustainable_Friendly_Table[[#This Row],[Weighted Cost]]-TOPSIS!$C$13)^2+(Sustainable_Friendly_Table[[#This Row],[Weighted Co2]]-TOPSIS!$D$13)^2)^0.5</f>
        <v>1.4587142958149705E-3</v>
      </c>
      <c r="Y112">
        <f>((Sustainable_Friendly_Table[[#This Row],[Weighted Energy]]-TOPSIS!$B$14)^2+(Sustainable_Friendly_Table[[#This Row],[Weighted Cost]]-TOPSIS!$C$14)^2+(Sustainable_Friendly_Table[[#This Row],[Weighted Co2]]-TOPSIS!$D$14)^2)^0.5</f>
        <v>4.1569898349444667E-3</v>
      </c>
      <c r="Z112">
        <f>Sustainable_Friendly_Table[[#This Row],[S- Worst-Euclidean Distance]]/(Sustainable_Friendly_Table[[#This Row],[S+ Best-Euclidean Distance]]+Sustainable_Friendly_Table[[#This Row],[S- Worst-Euclidean Distance]])</f>
        <v>0.74024374114992741</v>
      </c>
      <c r="AA112">
        <v>111</v>
      </c>
    </row>
    <row r="113" spans="1:27" x14ac:dyDescent="0.3">
      <c r="A113">
        <v>451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219</v>
      </c>
      <c r="H113">
        <v>393.79801868998959</v>
      </c>
      <c r="I113">
        <v>56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104384000</v>
      </c>
      <c r="P113">
        <v>23.101729318181814</v>
      </c>
      <c r="Q113">
        <v>21378.459014817272</v>
      </c>
      <c r="R113">
        <v>257435599.41348064</v>
      </c>
      <c r="S113">
        <v>2255.1771741515809</v>
      </c>
      <c r="T113">
        <v>21401.560744135455</v>
      </c>
      <c r="U113">
        <f>Sustainable_Friendly_Table[[#This Row],[Total Energy(MJ)]]*AHP!$P$13/TOPSIS!$B$12</f>
        <v>2.2039266964897563E-2</v>
      </c>
      <c r="V113">
        <f>Sustainable_Friendly_Table[[#This Row],[Total Cost(LKR Million)]]*AHP!$P$14/TOPSIS!$C$12</f>
        <v>6.6564047145173961E-3</v>
      </c>
      <c r="W113">
        <f>Sustainable_Friendly_Table[[#This Row],[Total Carbon (Metric T)]]*AHP!$P$15/TOPSIS!$D$12</f>
        <v>1.2130647959032235E-2</v>
      </c>
      <c r="X113">
        <f>((Sustainable_Friendly_Table[[#This Row],[Weighted Energy]]-TOPSIS!$B$13)^2+(Sustainable_Friendly_Table[[#This Row],[Weighted Cost]]-TOPSIS!$C$13)^2+(Sustainable_Friendly_Table[[#This Row],[Weighted Co2]]-TOPSIS!$D$13)^2)^0.5</f>
        <v>1.4631232559485187E-3</v>
      </c>
      <c r="Y113">
        <f>((Sustainable_Friendly_Table[[#This Row],[Weighted Energy]]-TOPSIS!$B$14)^2+(Sustainable_Friendly_Table[[#This Row],[Weighted Cost]]-TOPSIS!$C$14)^2+(Sustainable_Friendly_Table[[#This Row],[Weighted Co2]]-TOPSIS!$D$14)^2)^0.5</f>
        <v>4.1525577055596587E-3</v>
      </c>
      <c r="Z113">
        <f>Sustainable_Friendly_Table[[#This Row],[S- Worst-Euclidean Distance]]/(Sustainable_Friendly_Table[[#This Row],[S+ Best-Euclidean Distance]]+Sustainable_Friendly_Table[[#This Row],[S- Worst-Euclidean Distance]])</f>
        <v>0.73945755359371867</v>
      </c>
      <c r="AA113">
        <v>112</v>
      </c>
    </row>
    <row r="114" spans="1:27" x14ac:dyDescent="0.3">
      <c r="A114">
        <v>453</v>
      </c>
      <c r="B114" t="s">
        <v>280</v>
      </c>
      <c r="C114" t="s">
        <v>147</v>
      </c>
      <c r="D114" t="s">
        <v>280</v>
      </c>
      <c r="E114" t="s">
        <v>152</v>
      </c>
      <c r="F114" t="s">
        <v>154</v>
      </c>
      <c r="G114" t="s">
        <v>218</v>
      </c>
      <c r="H114">
        <v>393.79801868998959</v>
      </c>
      <c r="I114">
        <v>28</v>
      </c>
      <c r="J114">
        <v>1429997.2585162055</v>
      </c>
      <c r="K114">
        <v>36092.880563636354</v>
      </c>
      <c r="L114">
        <v>257399506.53291699</v>
      </c>
      <c r="M114">
        <v>5797286.377272726</v>
      </c>
      <c r="N114">
        <v>2144995887.7743082</v>
      </c>
      <c r="O114">
        <v>104893600</v>
      </c>
      <c r="P114">
        <v>23.101729318181814</v>
      </c>
      <c r="Q114">
        <v>21378.459014817272</v>
      </c>
      <c r="R114">
        <v>257435599.41348064</v>
      </c>
      <c r="S114">
        <v>2255.6867741515807</v>
      </c>
      <c r="T114">
        <v>21401.560744135455</v>
      </c>
      <c r="U114">
        <f>Sustainable_Friendly_Table[[#This Row],[Total Energy(MJ)]]*AHP!$P$13/TOPSIS!$B$12</f>
        <v>2.2039266964897563E-2</v>
      </c>
      <c r="V114">
        <f>Sustainable_Friendly_Table[[#This Row],[Total Cost(LKR Million)]]*AHP!$P$14/TOPSIS!$C$12</f>
        <v>6.6579088552480648E-3</v>
      </c>
      <c r="W114">
        <f>Sustainable_Friendly_Table[[#This Row],[Total Carbon (Metric T)]]*AHP!$P$15/TOPSIS!$D$12</f>
        <v>1.2130647959032235E-2</v>
      </c>
      <c r="X114">
        <f>((Sustainable_Friendly_Table[[#This Row],[Weighted Energy]]-TOPSIS!$B$13)^2+(Sustainable_Friendly_Table[[#This Row],[Weighted Cost]]-TOPSIS!$C$13)^2+(Sustainable_Friendly_Table[[#This Row],[Weighted Co2]]-TOPSIS!$D$13)^2)^0.5</f>
        <v>1.4635132630670168E-3</v>
      </c>
      <c r="Y114">
        <f>((Sustainable_Friendly_Table[[#This Row],[Weighted Energy]]-TOPSIS!$B$14)^2+(Sustainable_Friendly_Table[[#This Row],[Weighted Cost]]-TOPSIS!$C$14)^2+(Sustainable_Friendly_Table[[#This Row],[Weighted Co2]]-TOPSIS!$D$14)^2)^0.5</f>
        <v>4.1521617964503064E-3</v>
      </c>
      <c r="Z114">
        <f>Sustainable_Friendly_Table[[#This Row],[S- Worst-Euclidean Distance]]/(Sustainable_Friendly_Table[[#This Row],[S+ Best-Euclidean Distance]]+Sustainable_Friendly_Table[[#This Row],[S- Worst-Euclidean Distance]])</f>
        <v>0.73938783003715891</v>
      </c>
      <c r="AA114">
        <v>113</v>
      </c>
    </row>
    <row r="115" spans="1:27" x14ac:dyDescent="0.3">
      <c r="A115">
        <v>452</v>
      </c>
      <c r="B115" t="s">
        <v>280</v>
      </c>
      <c r="C115" t="s">
        <v>147</v>
      </c>
      <c r="D115" t="s">
        <v>280</v>
      </c>
      <c r="E115" t="s">
        <v>152</v>
      </c>
      <c r="F115" t="s">
        <v>154</v>
      </c>
      <c r="G115" t="s">
        <v>220</v>
      </c>
      <c r="H115">
        <v>393.79801868998959</v>
      </c>
      <c r="I115">
        <v>28</v>
      </c>
      <c r="J115">
        <v>1429997.2585162055</v>
      </c>
      <c r="K115">
        <v>36092.880563636354</v>
      </c>
      <c r="L115">
        <v>257399506.53291699</v>
      </c>
      <c r="M115">
        <v>5797286.377272726</v>
      </c>
      <c r="N115">
        <v>2144995887.7743082</v>
      </c>
      <c r="O115">
        <v>109200000</v>
      </c>
      <c r="P115">
        <v>23.101729318181814</v>
      </c>
      <c r="Q115">
        <v>21378.459014817272</v>
      </c>
      <c r="R115">
        <v>257435599.41348064</v>
      </c>
      <c r="S115">
        <v>2259.9931741515807</v>
      </c>
      <c r="T115">
        <v>21401.560744135455</v>
      </c>
      <c r="U115">
        <f>Sustainable_Friendly_Table[[#This Row],[Total Energy(MJ)]]*AHP!$P$13/TOPSIS!$B$12</f>
        <v>2.2039266964897563E-2</v>
      </c>
      <c r="V115">
        <f>Sustainable_Friendly_Table[[#This Row],[Total Cost(LKR Million)]]*AHP!$P$14/TOPSIS!$C$12</f>
        <v>6.6706196708731747E-3</v>
      </c>
      <c r="W115">
        <f>Sustainable_Friendly_Table[[#This Row],[Total Carbon (Metric T)]]*AHP!$P$15/TOPSIS!$D$12</f>
        <v>1.2130647959032235E-2</v>
      </c>
      <c r="X115">
        <f>((Sustainable_Friendly_Table[[#This Row],[Weighted Energy]]-TOPSIS!$B$13)^2+(Sustainable_Friendly_Table[[#This Row],[Weighted Cost]]-TOPSIS!$C$13)^2+(Sustainable_Friendly_Table[[#This Row],[Weighted Co2]]-TOPSIS!$D$13)^2)^0.5</f>
        <v>1.466866486323722E-3</v>
      </c>
      <c r="Y115">
        <f>((Sustainable_Friendly_Table[[#This Row],[Weighted Energy]]-TOPSIS!$B$14)^2+(Sustainable_Friendly_Table[[#This Row],[Weighted Cost]]-TOPSIS!$C$14)^2+(Sustainable_Friendly_Table[[#This Row],[Weighted Co2]]-TOPSIS!$D$14)^2)^0.5</f>
        <v>4.148836413608907E-3</v>
      </c>
      <c r="Z115">
        <f>Sustainable_Friendly_Table[[#This Row],[S- Worst-Euclidean Distance]]/(Sustainable_Friendly_Table[[#This Row],[S+ Best-Euclidean Distance]]+Sustainable_Friendly_Table[[#This Row],[S- Worst-Euclidean Distance]])</f>
        <v>0.7387920065462652</v>
      </c>
      <c r="AA115">
        <v>114</v>
      </c>
    </row>
    <row r="116" spans="1:27" x14ac:dyDescent="0.3">
      <c r="A116">
        <v>232</v>
      </c>
      <c r="B116" t="s">
        <v>141</v>
      </c>
      <c r="C116" t="s">
        <v>147</v>
      </c>
      <c r="D116" t="s">
        <v>151</v>
      </c>
      <c r="E116" t="s">
        <v>280</v>
      </c>
      <c r="F116" t="s">
        <v>280</v>
      </c>
      <c r="G116" t="s">
        <v>219</v>
      </c>
      <c r="H116">
        <v>408.43593052354339</v>
      </c>
      <c r="I116">
        <v>59</v>
      </c>
      <c r="J116">
        <v>1430907.0517518269</v>
      </c>
      <c r="K116">
        <v>54638.986927272723</v>
      </c>
      <c r="L116">
        <v>257563269.31532887</v>
      </c>
      <c r="M116">
        <v>6811908.2840909082</v>
      </c>
      <c r="N116">
        <v>2146360577.6277404</v>
      </c>
      <c r="O116">
        <v>109976000</v>
      </c>
      <c r="P116">
        <v>29.298135649999995</v>
      </c>
      <c r="Q116">
        <v>21392.060423689811</v>
      </c>
      <c r="R116">
        <v>257617908.30225614</v>
      </c>
      <c r="S116">
        <v>2263.1484859118314</v>
      </c>
      <c r="T116">
        <v>21421.358559339809</v>
      </c>
      <c r="U116">
        <f>Sustainable_Friendly_Table[[#This Row],[Total Energy(MJ)]]*AHP!$P$13/TOPSIS!$B$12</f>
        <v>2.205487457425288E-2</v>
      </c>
      <c r="V116">
        <f>Sustainable_Friendly_Table[[#This Row],[Total Cost(LKR Million)]]*AHP!$P$14/TOPSIS!$C$12</f>
        <v>6.6799329223185318E-3</v>
      </c>
      <c r="W116">
        <f>Sustainable_Friendly_Table[[#This Row],[Total Carbon (Metric T)]]*AHP!$P$15/TOPSIS!$D$12</f>
        <v>1.2141869585785219E-2</v>
      </c>
      <c r="X116">
        <f>((Sustainable_Friendly_Table[[#This Row],[Weighted Energy]]-TOPSIS!$B$13)^2+(Sustainable_Friendly_Table[[#This Row],[Weighted Cost]]-TOPSIS!$C$13)^2+(Sustainable_Friendly_Table[[#This Row],[Weighted Co2]]-TOPSIS!$D$13)^2)^0.5</f>
        <v>1.4877543837946076E-3</v>
      </c>
      <c r="Y116">
        <f>((Sustainable_Friendly_Table[[#This Row],[Weighted Energy]]-TOPSIS!$B$14)^2+(Sustainable_Friendly_Table[[#This Row],[Weighted Cost]]-TOPSIS!$C$14)^2+(Sustainable_Friendly_Table[[#This Row],[Weighted Co2]]-TOPSIS!$D$14)^2)^0.5</f>
        <v>4.1279884617952366E-3</v>
      </c>
      <c r="Z116">
        <f>Sustainable_Friendly_Table[[#This Row],[S- Worst-Euclidean Distance]]/(Sustainable_Friendly_Table[[#This Row],[S+ Best-Euclidean Distance]]+Sustainable_Friendly_Table[[#This Row],[S- Worst-Euclidean Distance]])</f>
        <v>0.73507433928122767</v>
      </c>
      <c r="AA116">
        <v>115</v>
      </c>
    </row>
    <row r="117" spans="1:27" x14ac:dyDescent="0.3">
      <c r="A117">
        <v>234</v>
      </c>
      <c r="B117" t="s">
        <v>141</v>
      </c>
      <c r="C117" t="s">
        <v>147</v>
      </c>
      <c r="D117" t="s">
        <v>151</v>
      </c>
      <c r="E117" t="s">
        <v>280</v>
      </c>
      <c r="F117" t="s">
        <v>280</v>
      </c>
      <c r="G117" t="s">
        <v>218</v>
      </c>
      <c r="H117">
        <v>408.43593052354339</v>
      </c>
      <c r="I117">
        <v>30</v>
      </c>
      <c r="J117">
        <v>1430907.0517518269</v>
      </c>
      <c r="K117">
        <v>54638.986927272723</v>
      </c>
      <c r="L117">
        <v>257563269.31532887</v>
      </c>
      <c r="M117">
        <v>6811908.2840909082</v>
      </c>
      <c r="N117">
        <v>2146360577.6277404</v>
      </c>
      <c r="O117">
        <v>112386000</v>
      </c>
      <c r="P117">
        <v>29.298135649999995</v>
      </c>
      <c r="Q117">
        <v>21392.060423689811</v>
      </c>
      <c r="R117">
        <v>257617908.30225614</v>
      </c>
      <c r="S117">
        <v>2265.5584859118312</v>
      </c>
      <c r="T117">
        <v>21421.358559339809</v>
      </c>
      <c r="U117">
        <f>Sustainable_Friendly_Table[[#This Row],[Total Energy(MJ)]]*AHP!$P$13/TOPSIS!$B$12</f>
        <v>2.205487457425288E-2</v>
      </c>
      <c r="V117">
        <f>Sustainable_Friendly_Table[[#This Row],[Total Cost(LKR Million)]]*AHP!$P$14/TOPSIS!$C$12</f>
        <v>6.6870463037175002E-3</v>
      </c>
      <c r="W117">
        <f>Sustainable_Friendly_Table[[#This Row],[Total Carbon (Metric T)]]*AHP!$P$15/TOPSIS!$D$12</f>
        <v>1.2141869585785219E-2</v>
      </c>
      <c r="X117">
        <f>((Sustainable_Friendly_Table[[#This Row],[Weighted Energy]]-TOPSIS!$B$13)^2+(Sustainable_Friendly_Table[[#This Row],[Weighted Cost]]-TOPSIS!$C$13)^2+(Sustainable_Friendly_Table[[#This Row],[Weighted Co2]]-TOPSIS!$D$13)^2)^0.5</f>
        <v>1.4896931524591513E-3</v>
      </c>
      <c r="Y117">
        <f>((Sustainable_Friendly_Table[[#This Row],[Weighted Energy]]-TOPSIS!$B$14)^2+(Sustainable_Friendly_Table[[#This Row],[Weighted Cost]]-TOPSIS!$C$14)^2+(Sustainable_Friendly_Table[[#This Row],[Weighted Co2]]-TOPSIS!$D$14)^2)^0.5</f>
        <v>4.12615004214707E-3</v>
      </c>
      <c r="Z117">
        <f>Sustainable_Friendly_Table[[#This Row],[S- Worst-Euclidean Distance]]/(Sustainable_Friendly_Table[[#This Row],[S+ Best-Euclidean Distance]]+Sustainable_Friendly_Table[[#This Row],[S- Worst-Euclidean Distance]])</f>
        <v>0.7347338412351081</v>
      </c>
      <c r="AA117">
        <v>116</v>
      </c>
    </row>
    <row r="118" spans="1:27" x14ac:dyDescent="0.3">
      <c r="A118">
        <v>233</v>
      </c>
      <c r="B118" t="s">
        <v>141</v>
      </c>
      <c r="C118" t="s">
        <v>147</v>
      </c>
      <c r="D118" t="s">
        <v>151</v>
      </c>
      <c r="E118" t="s">
        <v>280</v>
      </c>
      <c r="F118" t="s">
        <v>280</v>
      </c>
      <c r="G118" t="s">
        <v>220</v>
      </c>
      <c r="H118">
        <v>408.43593052354339</v>
      </c>
      <c r="I118">
        <v>30</v>
      </c>
      <c r="J118">
        <v>1430907.0517518269</v>
      </c>
      <c r="K118">
        <v>54638.986927272723</v>
      </c>
      <c r="L118">
        <v>257563269.31532887</v>
      </c>
      <c r="M118">
        <v>6811908.2840909082</v>
      </c>
      <c r="N118">
        <v>2146360577.6277404</v>
      </c>
      <c r="O118">
        <v>117000000</v>
      </c>
      <c r="P118">
        <v>29.298135649999995</v>
      </c>
      <c r="Q118">
        <v>21392.060423689811</v>
      </c>
      <c r="R118">
        <v>257617908.30225614</v>
      </c>
      <c r="S118">
        <v>2270.1724859118312</v>
      </c>
      <c r="T118">
        <v>21421.358559339809</v>
      </c>
      <c r="U118">
        <f>Sustainable_Friendly_Table[[#This Row],[Total Energy(MJ)]]*AHP!$P$13/TOPSIS!$B$12</f>
        <v>2.205487457425288E-2</v>
      </c>
      <c r="V118">
        <f>Sustainable_Friendly_Table[[#This Row],[Total Cost(LKR Million)]]*AHP!$P$14/TOPSIS!$C$12</f>
        <v>6.7006650347444041E-3</v>
      </c>
      <c r="W118">
        <f>Sustainable_Friendly_Table[[#This Row],[Total Carbon (Metric T)]]*AHP!$P$15/TOPSIS!$D$12</f>
        <v>1.2141869585785219E-2</v>
      </c>
      <c r="X118">
        <f>((Sustainable_Friendly_Table[[#This Row],[Weighted Energy]]-TOPSIS!$B$13)^2+(Sustainable_Friendly_Table[[#This Row],[Weighted Cost]]-TOPSIS!$C$13)^2+(Sustainable_Friendly_Table[[#This Row],[Weighted Co2]]-TOPSIS!$D$13)^2)^0.5</f>
        <v>1.4934924752048389E-3</v>
      </c>
      <c r="Y118">
        <f>((Sustainable_Friendly_Table[[#This Row],[Weighted Energy]]-TOPSIS!$B$14)^2+(Sustainable_Friendly_Table[[#This Row],[Weighted Cost]]-TOPSIS!$C$14)^2+(Sustainable_Friendly_Table[[#This Row],[Weighted Co2]]-TOPSIS!$D$14)^2)^0.5</f>
        <v>4.1226623017203692E-3</v>
      </c>
      <c r="Z118">
        <f>Sustainable_Friendly_Table[[#This Row],[S- Worst-Euclidean Distance]]/(Sustainable_Friendly_Table[[#This Row],[S+ Best-Euclidean Distance]]+Sustainable_Friendly_Table[[#This Row],[S- Worst-Euclidean Distance]])</f>
        <v>0.7340720591709704</v>
      </c>
      <c r="AA118">
        <v>117</v>
      </c>
    </row>
    <row r="119" spans="1:27" x14ac:dyDescent="0.3">
      <c r="A119">
        <v>250</v>
      </c>
      <c r="B119" t="s">
        <v>141</v>
      </c>
      <c r="C119" t="s">
        <v>147</v>
      </c>
      <c r="D119" t="s">
        <v>280</v>
      </c>
      <c r="E119" t="s">
        <v>280</v>
      </c>
      <c r="F119" t="s">
        <v>280</v>
      </c>
      <c r="G119" t="s">
        <v>219</v>
      </c>
      <c r="H119">
        <v>408.90039286195338</v>
      </c>
      <c r="I119">
        <v>59</v>
      </c>
      <c r="J119">
        <v>1431356.6512954079</v>
      </c>
      <c r="K119">
        <v>54638.986927272723</v>
      </c>
      <c r="L119">
        <v>257644197.23317346</v>
      </c>
      <c r="M119">
        <v>6816513.3590909075</v>
      </c>
      <c r="N119">
        <v>2147034976.9431119</v>
      </c>
      <c r="O119">
        <v>109976000</v>
      </c>
      <c r="P119">
        <v>29.288925499999998</v>
      </c>
      <c r="Q119">
        <v>21398.781936866351</v>
      </c>
      <c r="R119">
        <v>257698836.22010073</v>
      </c>
      <c r="S119">
        <v>2263.8274903022025</v>
      </c>
      <c r="T119">
        <v>21428.070862366352</v>
      </c>
      <c r="U119">
        <f>Sustainable_Friendly_Table[[#This Row],[Total Energy(MJ)]]*AHP!$P$13/TOPSIS!$B$12</f>
        <v>2.2061802877837752E-2</v>
      </c>
      <c r="V119">
        <f>Sustainable_Friendly_Table[[#This Row],[Total Cost(LKR Million)]]*AHP!$P$14/TOPSIS!$C$12</f>
        <v>6.6819370788331724E-3</v>
      </c>
      <c r="W119">
        <f>Sustainable_Friendly_Table[[#This Row],[Total Carbon (Metric T)]]*AHP!$P$15/TOPSIS!$D$12</f>
        <v>1.2145674195457512E-2</v>
      </c>
      <c r="X119">
        <f>((Sustainable_Friendly_Table[[#This Row],[Weighted Energy]]-TOPSIS!$B$13)^2+(Sustainable_Friendly_Table[[#This Row],[Weighted Cost]]-TOPSIS!$C$13)^2+(Sustainable_Friendly_Table[[#This Row],[Weighted Co2]]-TOPSIS!$D$13)^2)^0.5</f>
        <v>1.4959060703534559E-3</v>
      </c>
      <c r="Y119">
        <f>((Sustainable_Friendly_Table[[#This Row],[Weighted Energy]]-TOPSIS!$B$14)^2+(Sustainable_Friendly_Table[[#This Row],[Weighted Cost]]-TOPSIS!$C$14)^2+(Sustainable_Friendly_Table[[#This Row],[Weighted Co2]]-TOPSIS!$D$14)^2)^0.5</f>
        <v>4.119834925419421E-3</v>
      </c>
      <c r="Z119">
        <f>Sustainable_Friendly_Table[[#This Row],[S- Worst-Euclidean Distance]]/(Sustainable_Friendly_Table[[#This Row],[S+ Best-Euclidean Distance]]+Sustainable_Friendly_Table[[#This Row],[S- Worst-Euclidean Distance]])</f>
        <v>0.73362267393039216</v>
      </c>
      <c r="AA119">
        <v>118</v>
      </c>
    </row>
    <row r="120" spans="1:27" x14ac:dyDescent="0.3">
      <c r="A120">
        <v>252</v>
      </c>
      <c r="B120" t="s">
        <v>141</v>
      </c>
      <c r="C120" t="s">
        <v>147</v>
      </c>
      <c r="D120" t="s">
        <v>280</v>
      </c>
      <c r="E120" t="s">
        <v>280</v>
      </c>
      <c r="F120" t="s">
        <v>280</v>
      </c>
      <c r="G120" t="s">
        <v>218</v>
      </c>
      <c r="H120">
        <v>408.90039286195338</v>
      </c>
      <c r="I120">
        <v>30</v>
      </c>
      <c r="J120">
        <v>1431356.6512954079</v>
      </c>
      <c r="K120">
        <v>54638.986927272723</v>
      </c>
      <c r="L120">
        <v>257644197.23317346</v>
      </c>
      <c r="M120">
        <v>6816513.3590909075</v>
      </c>
      <c r="N120">
        <v>2147034976.9431119</v>
      </c>
      <c r="O120">
        <v>112386000</v>
      </c>
      <c r="P120">
        <v>29.288925499999998</v>
      </c>
      <c r="Q120">
        <v>21398.781936866351</v>
      </c>
      <c r="R120">
        <v>257698836.22010073</v>
      </c>
      <c r="S120">
        <v>2266.2374903022028</v>
      </c>
      <c r="T120">
        <v>21428.070862366352</v>
      </c>
      <c r="U120">
        <f>Sustainable_Friendly_Table[[#This Row],[Total Energy(MJ)]]*AHP!$P$13/TOPSIS!$B$12</f>
        <v>2.2061802877837752E-2</v>
      </c>
      <c r="V120">
        <f>Sustainable_Friendly_Table[[#This Row],[Total Cost(LKR Million)]]*AHP!$P$14/TOPSIS!$C$12</f>
        <v>6.6890504602321417E-3</v>
      </c>
      <c r="W120">
        <f>Sustainable_Friendly_Table[[#This Row],[Total Carbon (Metric T)]]*AHP!$P$15/TOPSIS!$D$12</f>
        <v>1.2145674195457512E-2</v>
      </c>
      <c r="X120">
        <f>((Sustainable_Friendly_Table[[#This Row],[Weighted Energy]]-TOPSIS!$B$13)^2+(Sustainable_Friendly_Table[[#This Row],[Weighted Cost]]-TOPSIS!$C$13)^2+(Sustainable_Friendly_Table[[#This Row],[Weighted Co2]]-TOPSIS!$D$13)^2)^0.5</f>
        <v>1.4978438055963223E-3</v>
      </c>
      <c r="Y120">
        <f>((Sustainable_Friendly_Table[[#This Row],[Weighted Energy]]-TOPSIS!$B$14)^2+(Sustainable_Friendly_Table[[#This Row],[Weighted Cost]]-TOPSIS!$C$14)^2+(Sustainable_Friendly_Table[[#This Row],[Weighted Co2]]-TOPSIS!$D$14)^2)^0.5</f>
        <v>4.1179963277012096E-3</v>
      </c>
      <c r="Z120">
        <f>Sustainable_Friendly_Table[[#This Row],[S- Worst-Euclidean Distance]]/(Sustainable_Friendly_Table[[#This Row],[S+ Best-Euclidean Distance]]+Sustainable_Friendly_Table[[#This Row],[S- Worst-Euclidean Distance]])</f>
        <v>0.73328232819248507</v>
      </c>
      <c r="AA120">
        <v>119</v>
      </c>
    </row>
    <row r="121" spans="1:27" x14ac:dyDescent="0.3">
      <c r="A121">
        <v>251</v>
      </c>
      <c r="B121" t="s">
        <v>141</v>
      </c>
      <c r="C121" t="s">
        <v>147</v>
      </c>
      <c r="D121" t="s">
        <v>280</v>
      </c>
      <c r="E121" t="s">
        <v>280</v>
      </c>
      <c r="F121" t="s">
        <v>280</v>
      </c>
      <c r="G121" t="s">
        <v>220</v>
      </c>
      <c r="H121">
        <v>408.90039286195338</v>
      </c>
      <c r="I121">
        <v>30</v>
      </c>
      <c r="J121">
        <v>1431356.6512954079</v>
      </c>
      <c r="K121">
        <v>54638.986927272723</v>
      </c>
      <c r="L121">
        <v>257644197.23317346</v>
      </c>
      <c r="M121">
        <v>6816513.3590909075</v>
      </c>
      <c r="N121">
        <v>2147034976.9431119</v>
      </c>
      <c r="O121">
        <v>117000000</v>
      </c>
      <c r="P121">
        <v>29.288925499999998</v>
      </c>
      <c r="Q121">
        <v>21398.781936866351</v>
      </c>
      <c r="R121">
        <v>257698836.22010073</v>
      </c>
      <c r="S121">
        <v>2270.8514903022028</v>
      </c>
      <c r="T121">
        <v>21428.070862366352</v>
      </c>
      <c r="U121">
        <f>Sustainable_Friendly_Table[[#This Row],[Total Energy(MJ)]]*AHP!$P$13/TOPSIS!$B$12</f>
        <v>2.2061802877837752E-2</v>
      </c>
      <c r="V121">
        <f>Sustainable_Friendly_Table[[#This Row],[Total Cost(LKR Million)]]*AHP!$P$14/TOPSIS!$C$12</f>
        <v>6.7026691912590456E-3</v>
      </c>
      <c r="W121">
        <f>Sustainable_Friendly_Table[[#This Row],[Total Carbon (Metric T)]]*AHP!$P$15/TOPSIS!$D$12</f>
        <v>1.2145674195457512E-2</v>
      </c>
      <c r="X121">
        <f>((Sustainable_Friendly_Table[[#This Row],[Weighted Energy]]-TOPSIS!$B$13)^2+(Sustainable_Friendly_Table[[#This Row],[Weighted Cost]]-TOPSIS!$C$13)^2+(Sustainable_Friendly_Table[[#This Row],[Weighted Co2]]-TOPSIS!$D$13)^2)^0.5</f>
        <v>1.5016406824237562E-3</v>
      </c>
      <c r="Y121">
        <f>((Sustainable_Friendly_Table[[#This Row],[Weighted Energy]]-TOPSIS!$B$14)^2+(Sustainable_Friendly_Table[[#This Row],[Weighted Cost]]-TOPSIS!$C$14)^2+(Sustainable_Friendly_Table[[#This Row],[Weighted Co2]]-TOPSIS!$D$14)^2)^0.5</f>
        <v>4.1145083092410557E-3</v>
      </c>
      <c r="Z121">
        <f>Sustainable_Friendly_Table[[#This Row],[S- Worst-Euclidean Distance]]/(Sustainable_Friendly_Table[[#This Row],[S+ Best-Euclidean Distance]]+Sustainable_Friendly_Table[[#This Row],[S- Worst-Euclidean Distance]])</f>
        <v>0.73262093212761781</v>
      </c>
      <c r="AA121">
        <v>120</v>
      </c>
    </row>
    <row r="122" spans="1:27" x14ac:dyDescent="0.3">
      <c r="A122">
        <v>439</v>
      </c>
      <c r="B122" t="s">
        <v>280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395.93164554724865</v>
      </c>
      <c r="I122">
        <v>57</v>
      </c>
      <c r="J122">
        <v>1437377.9988102326</v>
      </c>
      <c r="K122">
        <v>38276.293290909089</v>
      </c>
      <c r="L122">
        <v>258728039.78584188</v>
      </c>
      <c r="M122">
        <v>5781764.2386363624</v>
      </c>
      <c r="N122">
        <v>2156066998.2153487</v>
      </c>
      <c r="O122">
        <v>106248000</v>
      </c>
      <c r="P122">
        <v>23.110939468181812</v>
      </c>
      <c r="Q122">
        <v>21488.801082212976</v>
      </c>
      <c r="R122">
        <v>258766316.0791328</v>
      </c>
      <c r="S122">
        <v>2268.0967624539853</v>
      </c>
      <c r="T122">
        <v>21511.912021681157</v>
      </c>
      <c r="U122">
        <f>Sustainable_Friendly_Table[[#This Row],[Total Energy(MJ)]]*AHP!$P$13/TOPSIS!$B$12</f>
        <v>2.2153190679860702E-2</v>
      </c>
      <c r="V122">
        <f>Sustainable_Friendly_Table[[#This Row],[Total Cost(LKR Million)]]*AHP!$P$14/TOPSIS!$C$12</f>
        <v>6.6945383075101951E-3</v>
      </c>
      <c r="W122">
        <f>Sustainable_Friendly_Table[[#This Row],[Total Carbon (Metric T)]]*AHP!$P$15/TOPSIS!$D$12</f>
        <v>1.2193196317805702E-2</v>
      </c>
      <c r="X122">
        <f>((Sustainable_Friendly_Table[[#This Row],[Weighted Energy]]-TOPSIS!$B$13)^2+(Sustainable_Friendly_Table[[#This Row],[Weighted Cost]]-TOPSIS!$C$13)^2+(Sustainable_Friendly_Table[[#This Row],[Weighted Co2]]-TOPSIS!$D$13)^2)^0.5</f>
        <v>1.5985326609152986E-3</v>
      </c>
      <c r="Y122">
        <f>((Sustainable_Friendly_Table[[#This Row],[Weighted Energy]]-TOPSIS!$B$14)^2+(Sustainable_Friendly_Table[[#This Row],[Weighted Cost]]-TOPSIS!$C$14)^2+(Sustainable_Friendly_Table[[#This Row],[Weighted Co2]]-TOPSIS!$D$14)^2)^0.5</f>
        <v>4.0171387366765123E-3</v>
      </c>
      <c r="Z122">
        <f>Sustainable_Friendly_Table[[#This Row],[S- Worst-Euclidean Distance]]/(Sustainable_Friendly_Table[[#This Row],[S+ Best-Euclidean Distance]]+Sustainable_Friendly_Table[[#This Row],[S- Worst-Euclidean Distance]])</f>
        <v>0.71534433770451678</v>
      </c>
      <c r="AA122">
        <v>121</v>
      </c>
    </row>
    <row r="123" spans="1:27" x14ac:dyDescent="0.3">
      <c r="A123">
        <v>441</v>
      </c>
      <c r="B123" t="s">
        <v>280</v>
      </c>
      <c r="C123" t="s">
        <v>147</v>
      </c>
      <c r="D123" t="s">
        <v>151</v>
      </c>
      <c r="E123" t="s">
        <v>152</v>
      </c>
      <c r="F123" t="s">
        <v>280</v>
      </c>
      <c r="G123" t="s">
        <v>218</v>
      </c>
      <c r="H123">
        <v>395.93164554724865</v>
      </c>
      <c r="I123">
        <v>29</v>
      </c>
      <c r="J123">
        <v>1437377.9988102326</v>
      </c>
      <c r="K123">
        <v>38276.293290909089</v>
      </c>
      <c r="L123">
        <v>258728039.78584188</v>
      </c>
      <c r="M123">
        <v>5781764.2386363624</v>
      </c>
      <c r="N123">
        <v>2156066998.2153487</v>
      </c>
      <c r="O123">
        <v>108639800</v>
      </c>
      <c r="P123">
        <v>23.110939468181812</v>
      </c>
      <c r="Q123">
        <v>21488.801082212976</v>
      </c>
      <c r="R123">
        <v>258766316.0791328</v>
      </c>
      <c r="S123">
        <v>2270.4885624539852</v>
      </c>
      <c r="T123">
        <v>21511.912021681157</v>
      </c>
      <c r="U123">
        <f>Sustainable_Friendly_Table[[#This Row],[Total Energy(MJ)]]*AHP!$P$13/TOPSIS!$B$12</f>
        <v>2.2153190679860702E-2</v>
      </c>
      <c r="V123">
        <f>Sustainable_Friendly_Table[[#This Row],[Total Cost(LKR Million)]]*AHP!$P$14/TOPSIS!$C$12</f>
        <v>6.7015979695973539E-3</v>
      </c>
      <c r="W123">
        <f>Sustainable_Friendly_Table[[#This Row],[Total Carbon (Metric T)]]*AHP!$P$15/TOPSIS!$D$12</f>
        <v>1.2193196317805702E-2</v>
      </c>
      <c r="X123">
        <f>((Sustainable_Friendly_Table[[#This Row],[Weighted Energy]]-TOPSIS!$B$13)^2+(Sustainable_Friendly_Table[[#This Row],[Weighted Cost]]-TOPSIS!$C$13)^2+(Sustainable_Friendly_Table[[#This Row],[Weighted Co2]]-TOPSIS!$D$13)^2)^0.5</f>
        <v>1.600387920209323E-3</v>
      </c>
      <c r="Y123">
        <f>((Sustainable_Friendly_Table[[#This Row],[Weighted Energy]]-TOPSIS!$B$14)^2+(Sustainable_Friendly_Table[[#This Row],[Weighted Cost]]-TOPSIS!$C$14)^2+(Sustainable_Friendly_Table[[#This Row],[Weighted Co2]]-TOPSIS!$D$14)^2)^0.5</f>
        <v>4.0152894658506827E-3</v>
      </c>
      <c r="Z123">
        <f>Sustainable_Friendly_Table[[#This Row],[S- Worst-Euclidean Distance]]/(Sustainable_Friendly_Table[[#This Row],[S+ Best-Euclidean Distance]]+Sustainable_Friendly_Table[[#This Row],[S- Worst-Euclidean Distance]])</f>
        <v>0.71501426983999783</v>
      </c>
      <c r="AA123">
        <v>122</v>
      </c>
    </row>
    <row r="124" spans="1:27" x14ac:dyDescent="0.3">
      <c r="A124">
        <v>440</v>
      </c>
      <c r="B124" t="s">
        <v>280</v>
      </c>
      <c r="C124" t="s">
        <v>147</v>
      </c>
      <c r="D124" t="s">
        <v>151</v>
      </c>
      <c r="E124" t="s">
        <v>152</v>
      </c>
      <c r="F124" t="s">
        <v>280</v>
      </c>
      <c r="G124" t="s">
        <v>220</v>
      </c>
      <c r="H124">
        <v>395.93164554724865</v>
      </c>
      <c r="I124">
        <v>29</v>
      </c>
      <c r="J124">
        <v>1437377.9988102326</v>
      </c>
      <c r="K124">
        <v>38276.293290909089</v>
      </c>
      <c r="L124">
        <v>258728039.78584188</v>
      </c>
      <c r="M124">
        <v>5781764.2386363624</v>
      </c>
      <c r="N124">
        <v>2156066998.2153487</v>
      </c>
      <c r="O124">
        <v>113100000</v>
      </c>
      <c r="P124">
        <v>23.110939468181812</v>
      </c>
      <c r="Q124">
        <v>21488.801082212976</v>
      </c>
      <c r="R124">
        <v>258766316.0791328</v>
      </c>
      <c r="S124">
        <v>2274.9487624539852</v>
      </c>
      <c r="T124">
        <v>21511.912021681157</v>
      </c>
      <c r="U124">
        <f>Sustainable_Friendly_Table[[#This Row],[Total Energy(MJ)]]*AHP!$P$13/TOPSIS!$B$12</f>
        <v>2.2153190679860702E-2</v>
      </c>
      <c r="V124">
        <f>Sustainable_Friendly_Table[[#This Row],[Total Cost(LKR Million)]]*AHP!$P$14/TOPSIS!$C$12</f>
        <v>6.71476274292336E-3</v>
      </c>
      <c r="W124">
        <f>Sustainable_Friendly_Table[[#This Row],[Total Carbon (Metric T)]]*AHP!$P$15/TOPSIS!$D$12</f>
        <v>1.2193196317805702E-2</v>
      </c>
      <c r="X124">
        <f>((Sustainable_Friendly_Table[[#This Row],[Weighted Energy]]-TOPSIS!$B$13)^2+(Sustainable_Friendly_Table[[#This Row],[Weighted Cost]]-TOPSIS!$C$13)^2+(Sustainable_Friendly_Table[[#This Row],[Weighted Co2]]-TOPSIS!$D$13)^2)^0.5</f>
        <v>1.6039248547994607E-3</v>
      </c>
      <c r="Y124">
        <f>((Sustainable_Friendly_Table[[#This Row],[Weighted Energy]]-TOPSIS!$B$14)^2+(Sustainable_Friendly_Table[[#This Row],[Weighted Cost]]-TOPSIS!$C$14)^2+(Sustainable_Friendly_Table[[#This Row],[Weighted Co2]]-TOPSIS!$D$14)^2)^0.5</f>
        <v>4.011871873744936E-3</v>
      </c>
      <c r="Z124">
        <f>Sustainable_Friendly_Table[[#This Row],[S- Worst-Euclidean Distance]]/(Sustainable_Friendly_Table[[#This Row],[S+ Best-Euclidean Distance]]+Sustainable_Friendly_Table[[#This Row],[S- Worst-Euclidean Distance]])</f>
        <v>0.71439050729045972</v>
      </c>
      <c r="AA124">
        <v>123</v>
      </c>
    </row>
    <row r="125" spans="1:27" x14ac:dyDescent="0.3">
      <c r="A125">
        <v>457</v>
      </c>
      <c r="B125" t="s">
        <v>280</v>
      </c>
      <c r="C125" t="s">
        <v>147</v>
      </c>
      <c r="D125" t="s">
        <v>280</v>
      </c>
      <c r="E125" t="s">
        <v>152</v>
      </c>
      <c r="F125" t="s">
        <v>280</v>
      </c>
      <c r="G125" t="s">
        <v>219</v>
      </c>
      <c r="H125">
        <v>396.39610788565864</v>
      </c>
      <c r="I125">
        <v>57</v>
      </c>
      <c r="J125">
        <v>1437827.5983538136</v>
      </c>
      <c r="K125">
        <v>38276.293290909089</v>
      </c>
      <c r="L125">
        <v>258808967.70368645</v>
      </c>
      <c r="M125">
        <v>5786369.3136363626</v>
      </c>
      <c r="N125">
        <v>2156741397.5307202</v>
      </c>
      <c r="O125">
        <v>106248000</v>
      </c>
      <c r="P125">
        <v>23.101729318181814</v>
      </c>
      <c r="Q125">
        <v>21495.52259538951</v>
      </c>
      <c r="R125">
        <v>258847243.99697736</v>
      </c>
      <c r="S125">
        <v>2268.7757668443564</v>
      </c>
      <c r="T125">
        <v>21518.624324707693</v>
      </c>
      <c r="U125">
        <f>Sustainable_Friendly_Table[[#This Row],[Total Energy(MJ)]]*AHP!$P$13/TOPSIS!$B$12</f>
        <v>2.2160118983445574E-2</v>
      </c>
      <c r="V125">
        <f>Sustainable_Friendly_Table[[#This Row],[Total Cost(LKR Million)]]*AHP!$P$14/TOPSIS!$C$12</f>
        <v>6.6965424640248357E-3</v>
      </c>
      <c r="W125">
        <f>Sustainable_Friendly_Table[[#This Row],[Total Carbon (Metric T)]]*AHP!$P$15/TOPSIS!$D$12</f>
        <v>1.2197000927477993E-2</v>
      </c>
      <c r="X125">
        <f>((Sustainable_Friendly_Table[[#This Row],[Weighted Energy]]-TOPSIS!$B$13)^2+(Sustainable_Friendly_Table[[#This Row],[Weighted Cost]]-TOPSIS!$C$13)^2+(Sustainable_Friendly_Table[[#This Row],[Weighted Co2]]-TOPSIS!$D$13)^2)^0.5</f>
        <v>1.6066860178034165E-3</v>
      </c>
      <c r="Y125">
        <f>((Sustainable_Friendly_Table[[#This Row],[Weighted Energy]]-TOPSIS!$B$14)^2+(Sustainable_Friendly_Table[[#This Row],[Weighted Cost]]-TOPSIS!$C$14)^2+(Sustainable_Friendly_Table[[#This Row],[Weighted Co2]]-TOPSIS!$D$14)^2)^0.5</f>
        <v>4.0089856732931613E-3</v>
      </c>
      <c r="Z125">
        <f>Sustainable_Friendly_Table[[#This Row],[S- Worst-Euclidean Distance]]/(Sustainable_Friendly_Table[[#This Row],[S+ Best-Euclidean Distance]]+Sustainable_Friendly_Table[[#This Row],[S- Worst-Euclidean Distance]])</f>
        <v>0.71389245914237609</v>
      </c>
      <c r="AA125">
        <v>124</v>
      </c>
    </row>
    <row r="126" spans="1:27" x14ac:dyDescent="0.3">
      <c r="A126">
        <v>459</v>
      </c>
      <c r="B126" t="s">
        <v>280</v>
      </c>
      <c r="C126" t="s">
        <v>147</v>
      </c>
      <c r="D126" t="s">
        <v>280</v>
      </c>
      <c r="E126" t="s">
        <v>152</v>
      </c>
      <c r="F126" t="s">
        <v>280</v>
      </c>
      <c r="G126" t="s">
        <v>218</v>
      </c>
      <c r="H126">
        <v>396.39610788565864</v>
      </c>
      <c r="I126">
        <v>29</v>
      </c>
      <c r="J126">
        <v>1437827.5983538136</v>
      </c>
      <c r="K126">
        <v>38276.293290909089</v>
      </c>
      <c r="L126">
        <v>258808967.70368645</v>
      </c>
      <c r="M126">
        <v>5786369.3136363626</v>
      </c>
      <c r="N126">
        <v>2156741397.5307202</v>
      </c>
      <c r="O126">
        <v>108639800</v>
      </c>
      <c r="P126">
        <v>23.101729318181814</v>
      </c>
      <c r="Q126">
        <v>21495.52259538951</v>
      </c>
      <c r="R126">
        <v>258847243.99697736</v>
      </c>
      <c r="S126">
        <v>2271.1675668443563</v>
      </c>
      <c r="T126">
        <v>21518.624324707693</v>
      </c>
      <c r="U126">
        <f>Sustainable_Friendly_Table[[#This Row],[Total Energy(MJ)]]*AHP!$P$13/TOPSIS!$B$12</f>
        <v>2.2160118983445574E-2</v>
      </c>
      <c r="V126">
        <f>Sustainable_Friendly_Table[[#This Row],[Total Cost(LKR Million)]]*AHP!$P$14/TOPSIS!$C$12</f>
        <v>6.7036021261119936E-3</v>
      </c>
      <c r="W126">
        <f>Sustainable_Friendly_Table[[#This Row],[Total Carbon (Metric T)]]*AHP!$P$15/TOPSIS!$D$12</f>
        <v>1.2197000927477993E-2</v>
      </c>
      <c r="X126">
        <f>((Sustainable_Friendly_Table[[#This Row],[Weighted Energy]]-TOPSIS!$B$13)^2+(Sustainable_Friendly_Table[[#This Row],[Weighted Cost]]-TOPSIS!$C$13)^2+(Sustainable_Friendly_Table[[#This Row],[Weighted Co2]]-TOPSIS!$D$13)^2)^0.5</f>
        <v>1.6085406691406666E-3</v>
      </c>
      <c r="Y126">
        <f>((Sustainable_Friendly_Table[[#This Row],[Weighted Energy]]-TOPSIS!$B$14)^2+(Sustainable_Friendly_Table[[#This Row],[Weighted Cost]]-TOPSIS!$C$14)^2+(Sustainable_Friendly_Table[[#This Row],[Weighted Co2]]-TOPSIS!$D$14)^2)^0.5</f>
        <v>4.0071361707421232E-3</v>
      </c>
      <c r="Z126">
        <f>Sustainable_Friendly_Table[[#This Row],[S- Worst-Euclidean Distance]]/(Sustainable_Friendly_Table[[#This Row],[S+ Best-Euclidean Distance]]+Sustainable_Friendly_Table[[#This Row],[S- Worst-Euclidean Distance]])</f>
        <v>0.71356245827453268</v>
      </c>
      <c r="AA126">
        <v>125</v>
      </c>
    </row>
    <row r="127" spans="1:27" x14ac:dyDescent="0.3">
      <c r="A127">
        <v>458</v>
      </c>
      <c r="B127" t="s">
        <v>280</v>
      </c>
      <c r="C127" t="s">
        <v>147</v>
      </c>
      <c r="D127" t="s">
        <v>280</v>
      </c>
      <c r="E127" t="s">
        <v>152</v>
      </c>
      <c r="F127" t="s">
        <v>280</v>
      </c>
      <c r="G127" t="s">
        <v>220</v>
      </c>
      <c r="H127">
        <v>396.39610788565864</v>
      </c>
      <c r="I127">
        <v>29</v>
      </c>
      <c r="J127">
        <v>1437827.5983538136</v>
      </c>
      <c r="K127">
        <v>38276.293290909089</v>
      </c>
      <c r="L127">
        <v>258808967.70368645</v>
      </c>
      <c r="M127">
        <v>5786369.3136363626</v>
      </c>
      <c r="N127">
        <v>2156741397.5307202</v>
      </c>
      <c r="O127">
        <v>113100000</v>
      </c>
      <c r="P127">
        <v>23.101729318181814</v>
      </c>
      <c r="Q127">
        <v>21495.52259538951</v>
      </c>
      <c r="R127">
        <v>258847243.99697736</v>
      </c>
      <c r="S127">
        <v>2275.6277668443568</v>
      </c>
      <c r="T127">
        <v>21518.624324707693</v>
      </c>
      <c r="U127">
        <f>Sustainable_Friendly_Table[[#This Row],[Total Energy(MJ)]]*AHP!$P$13/TOPSIS!$B$12</f>
        <v>2.2160118983445574E-2</v>
      </c>
      <c r="V127">
        <f>Sustainable_Friendly_Table[[#This Row],[Total Cost(LKR Million)]]*AHP!$P$14/TOPSIS!$C$12</f>
        <v>6.7167668994380014E-3</v>
      </c>
      <c r="W127">
        <f>Sustainable_Friendly_Table[[#This Row],[Total Carbon (Metric T)]]*AHP!$P$15/TOPSIS!$D$12</f>
        <v>1.2197000927477993E-2</v>
      </c>
      <c r="X127">
        <f>((Sustainable_Friendly_Table[[#This Row],[Weighted Energy]]-TOPSIS!$B$13)^2+(Sustainable_Friendly_Table[[#This Row],[Weighted Cost]]-TOPSIS!$C$13)^2+(Sustainable_Friendly_Table[[#This Row],[Weighted Co2]]-TOPSIS!$D$13)^2)^0.5</f>
        <v>1.6120760830381127E-3</v>
      </c>
      <c r="Y127">
        <f>((Sustainable_Friendly_Table[[#This Row],[Weighted Energy]]-TOPSIS!$B$14)^2+(Sustainable_Friendly_Table[[#This Row],[Weighted Cost]]-TOPSIS!$C$14)^2+(Sustainable_Friendly_Table[[#This Row],[Weighted Co2]]-TOPSIS!$D$14)^2)^0.5</f>
        <v>4.0037182088874003E-3</v>
      </c>
      <c r="Z127">
        <f>Sustainable_Friendly_Table[[#This Row],[S- Worst-Euclidean Distance]]/(Sustainable_Friendly_Table[[#This Row],[S+ Best-Euclidean Distance]]+Sustainable_Friendly_Table[[#This Row],[S- Worst-Euclidean Distance]])</f>
        <v>0.71293890067234411</v>
      </c>
      <c r="AA127">
        <v>126</v>
      </c>
    </row>
    <row r="128" spans="1:27" x14ac:dyDescent="0.3">
      <c r="A128">
        <v>328</v>
      </c>
      <c r="B128" t="s">
        <v>142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399.51152748379343</v>
      </c>
      <c r="I128">
        <v>57</v>
      </c>
      <c r="J128">
        <v>1438476.79272393</v>
      </c>
      <c r="K128">
        <v>38726.87033636363</v>
      </c>
      <c r="L128">
        <v>258925822.69030738</v>
      </c>
      <c r="M128">
        <v>5783669.7613636348</v>
      </c>
      <c r="N128">
        <v>2157715189.0858946</v>
      </c>
      <c r="O128">
        <v>106248000</v>
      </c>
      <c r="P128">
        <v>23.201054877272725</v>
      </c>
      <c r="Q128">
        <v>21505.228051222748</v>
      </c>
      <c r="R128">
        <v>258964549.56064373</v>
      </c>
      <c r="S128">
        <v>2269.746858847258</v>
      </c>
      <c r="T128">
        <v>21528.429106100022</v>
      </c>
      <c r="U128">
        <f>Sustainable_Friendly_Table[[#This Row],[Total Energy(MJ)]]*AHP!$P$13/TOPSIS!$B$12</f>
        <v>2.2170161606299602E-2</v>
      </c>
      <c r="V128">
        <f>Sustainable_Friendly_Table[[#This Row],[Total Cost(LKR Million)]]*AHP!$P$14/TOPSIS!$C$12</f>
        <v>6.699408749414929E-3</v>
      </c>
      <c r="W128">
        <f>Sustainable_Friendly_Table[[#This Row],[Total Carbon (Metric T)]]*AHP!$P$15/TOPSIS!$D$12</f>
        <v>1.2202558389048558E-2</v>
      </c>
      <c r="X128">
        <f>((Sustainable_Friendly_Table[[#This Row],[Weighted Energy]]-TOPSIS!$B$13)^2+(Sustainable_Friendly_Table[[#This Row],[Weighted Cost]]-TOPSIS!$C$13)^2+(Sustainable_Friendly_Table[[#This Row],[Weighted Co2]]-TOPSIS!$D$13)^2)^0.5</f>
        <v>1.6185141329139615E-3</v>
      </c>
      <c r="Y128">
        <f>((Sustainable_Friendly_Table[[#This Row],[Weighted Energy]]-TOPSIS!$B$14)^2+(Sustainable_Friendly_Table[[#This Row],[Weighted Cost]]-TOPSIS!$C$14)^2+(Sustainable_Friendly_Table[[#This Row],[Weighted Co2]]-TOPSIS!$D$14)^2)^0.5</f>
        <v>3.9971580966046503E-3</v>
      </c>
      <c r="Z128">
        <f>Sustainable_Friendly_Table[[#This Row],[S- Worst-Euclidean Distance]]/(Sustainable_Friendly_Table[[#This Row],[S+ Best-Euclidean Distance]]+Sustainable_Friendly_Table[[#This Row],[S- Worst-Euclidean Distance]])</f>
        <v>0.71178621779129292</v>
      </c>
      <c r="AA128">
        <v>127</v>
      </c>
    </row>
    <row r="129" spans="1:27" x14ac:dyDescent="0.3">
      <c r="A129">
        <v>330</v>
      </c>
      <c r="B129" t="s">
        <v>142</v>
      </c>
      <c r="C129" t="s">
        <v>147</v>
      </c>
      <c r="D129" t="s">
        <v>151</v>
      </c>
      <c r="E129" t="s">
        <v>152</v>
      </c>
      <c r="F129" t="s">
        <v>155</v>
      </c>
      <c r="G129" t="s">
        <v>218</v>
      </c>
      <c r="H129">
        <v>399.51152748379343</v>
      </c>
      <c r="I129">
        <v>29</v>
      </c>
      <c r="J129">
        <v>1438476.79272393</v>
      </c>
      <c r="K129">
        <v>38726.87033636363</v>
      </c>
      <c r="L129">
        <v>258925822.69030738</v>
      </c>
      <c r="M129">
        <v>5783669.7613636348</v>
      </c>
      <c r="N129">
        <v>2157715189.0858946</v>
      </c>
      <c r="O129">
        <v>108639800</v>
      </c>
      <c r="P129">
        <v>23.201054877272725</v>
      </c>
      <c r="Q129">
        <v>21505.228051222748</v>
      </c>
      <c r="R129">
        <v>258964549.56064373</v>
      </c>
      <c r="S129">
        <v>2272.1386588472583</v>
      </c>
      <c r="T129">
        <v>21528.429106100022</v>
      </c>
      <c r="U129">
        <f>Sustainable_Friendly_Table[[#This Row],[Total Energy(MJ)]]*AHP!$P$13/TOPSIS!$B$12</f>
        <v>2.2170161606299602E-2</v>
      </c>
      <c r="V129">
        <f>Sustainable_Friendly_Table[[#This Row],[Total Cost(LKR Million)]]*AHP!$P$14/TOPSIS!$C$12</f>
        <v>6.7064684115020886E-3</v>
      </c>
      <c r="W129">
        <f>Sustainable_Friendly_Table[[#This Row],[Total Carbon (Metric T)]]*AHP!$P$15/TOPSIS!$D$12</f>
        <v>1.2202558389048558E-2</v>
      </c>
      <c r="X129">
        <f>((Sustainable_Friendly_Table[[#This Row],[Weighted Energy]]-TOPSIS!$B$13)^2+(Sustainable_Friendly_Table[[#This Row],[Weighted Cost]]-TOPSIS!$C$13)^2+(Sustainable_Friendly_Table[[#This Row],[Weighted Co2]]-TOPSIS!$D$13)^2)^0.5</f>
        <v>1.6203677338583783E-3</v>
      </c>
      <c r="Y129">
        <f>((Sustainable_Friendly_Table[[#This Row],[Weighted Energy]]-TOPSIS!$B$14)^2+(Sustainable_Friendly_Table[[#This Row],[Weighted Cost]]-TOPSIS!$C$14)^2+(Sustainable_Friendly_Table[[#This Row],[Weighted Co2]]-TOPSIS!$D$14)^2)^0.5</f>
        <v>3.9953081835403803E-3</v>
      </c>
      <c r="Z129">
        <f>Sustainable_Friendly_Table[[#This Row],[S- Worst-Euclidean Distance]]/(Sustainable_Friendly_Table[[#This Row],[S+ Best-Euclidean Distance]]+Sustainable_Friendly_Table[[#This Row],[S- Worst-Euclidean Distance]])</f>
        <v>0.71145633086872473</v>
      </c>
      <c r="AA129">
        <v>128</v>
      </c>
    </row>
    <row r="130" spans="1:27" x14ac:dyDescent="0.3">
      <c r="A130">
        <v>329</v>
      </c>
      <c r="B130" t="s">
        <v>142</v>
      </c>
      <c r="C130" t="s">
        <v>147</v>
      </c>
      <c r="D130" t="s">
        <v>151</v>
      </c>
      <c r="E130" t="s">
        <v>152</v>
      </c>
      <c r="F130" t="s">
        <v>155</v>
      </c>
      <c r="G130" t="s">
        <v>220</v>
      </c>
      <c r="H130">
        <v>399.51152748379343</v>
      </c>
      <c r="I130">
        <v>29</v>
      </c>
      <c r="J130">
        <v>1438476.79272393</v>
      </c>
      <c r="K130">
        <v>38726.87033636363</v>
      </c>
      <c r="L130">
        <v>258925822.69030738</v>
      </c>
      <c r="M130">
        <v>5783669.7613636348</v>
      </c>
      <c r="N130">
        <v>2157715189.0858946</v>
      </c>
      <c r="O130">
        <v>113100000</v>
      </c>
      <c r="P130">
        <v>23.201054877272725</v>
      </c>
      <c r="Q130">
        <v>21505.228051222748</v>
      </c>
      <c r="R130">
        <v>258964549.56064373</v>
      </c>
      <c r="S130">
        <v>2276.5988588472583</v>
      </c>
      <c r="T130">
        <v>21528.429106100022</v>
      </c>
      <c r="U130">
        <f>Sustainable_Friendly_Table[[#This Row],[Total Energy(MJ)]]*AHP!$P$13/TOPSIS!$B$12</f>
        <v>2.2170161606299602E-2</v>
      </c>
      <c r="V130">
        <f>Sustainable_Friendly_Table[[#This Row],[Total Cost(LKR Million)]]*AHP!$P$14/TOPSIS!$C$12</f>
        <v>6.7196331848280956E-3</v>
      </c>
      <c r="W130">
        <f>Sustainable_Friendly_Table[[#This Row],[Total Carbon (Metric T)]]*AHP!$P$15/TOPSIS!$D$12</f>
        <v>1.2202558389048558E-2</v>
      </c>
      <c r="X130">
        <f>((Sustainable_Friendly_Table[[#This Row],[Weighted Energy]]-TOPSIS!$B$13)^2+(Sustainable_Friendly_Table[[#This Row],[Weighted Cost]]-TOPSIS!$C$13)^2+(Sustainable_Friendly_Table[[#This Row],[Weighted Co2]]-TOPSIS!$D$13)^2)^0.5</f>
        <v>1.6239006355526289E-3</v>
      </c>
      <c r="Y130">
        <f>((Sustainable_Friendly_Table[[#This Row],[Weighted Energy]]-TOPSIS!$B$14)^2+(Sustainable_Friendly_Table[[#This Row],[Weighted Cost]]-TOPSIS!$C$14)^2+(Sustainable_Friendly_Table[[#This Row],[Weighted Co2]]-TOPSIS!$D$14)^2)^0.5</f>
        <v>3.9918895469146336E-3</v>
      </c>
      <c r="Z130">
        <f>Sustainable_Friendly_Table[[#This Row],[S- Worst-Euclidean Distance]]/(Sustainable_Friendly_Table[[#This Row],[S+ Best-Euclidean Distance]]+Sustainable_Friendly_Table[[#This Row],[S- Worst-Euclidean Distance]])</f>
        <v>0.7108331004561893</v>
      </c>
      <c r="AA130">
        <v>129</v>
      </c>
    </row>
    <row r="131" spans="1:27" x14ac:dyDescent="0.3">
      <c r="A131">
        <v>346</v>
      </c>
      <c r="B131" t="s">
        <v>142</v>
      </c>
      <c r="C131" t="s">
        <v>147</v>
      </c>
      <c r="D131" t="s">
        <v>280</v>
      </c>
      <c r="E131" t="s">
        <v>152</v>
      </c>
      <c r="F131" t="s">
        <v>155</v>
      </c>
      <c r="G131" t="s">
        <v>219</v>
      </c>
      <c r="H131">
        <v>399.97598982220342</v>
      </c>
      <c r="I131">
        <v>57</v>
      </c>
      <c r="J131">
        <v>1438926.3922675105</v>
      </c>
      <c r="K131">
        <v>38726.87033636363</v>
      </c>
      <c r="L131">
        <v>259006750.60815191</v>
      </c>
      <c r="M131">
        <v>5788274.836363635</v>
      </c>
      <c r="N131">
        <v>2158389588.4012661</v>
      </c>
      <c r="O131">
        <v>106248000</v>
      </c>
      <c r="P131">
        <v>23.19184472727272</v>
      </c>
      <c r="Q131">
        <v>21511.949564399285</v>
      </c>
      <c r="R131">
        <v>259045477.47848827</v>
      </c>
      <c r="S131">
        <v>2270.42586323763</v>
      </c>
      <c r="T131">
        <v>21535.141409126558</v>
      </c>
      <c r="U131">
        <f>Sustainable_Friendly_Table[[#This Row],[Total Energy(MJ)]]*AHP!$P$13/TOPSIS!$B$12</f>
        <v>2.2177089909884474E-2</v>
      </c>
      <c r="V131">
        <f>Sustainable_Friendly_Table[[#This Row],[Total Cost(LKR Million)]]*AHP!$P$14/TOPSIS!$C$12</f>
        <v>6.701412905929573E-3</v>
      </c>
      <c r="W131">
        <f>Sustainable_Friendly_Table[[#This Row],[Total Carbon (Metric T)]]*AHP!$P$15/TOPSIS!$D$12</f>
        <v>1.2206362998720847E-2</v>
      </c>
      <c r="X131">
        <f>((Sustainable_Friendly_Table[[#This Row],[Weighted Energy]]-TOPSIS!$B$13)^2+(Sustainable_Friendly_Table[[#This Row],[Weighted Cost]]-TOPSIS!$C$13)^2+(Sustainable_Friendly_Table[[#This Row],[Weighted Co2]]-TOPSIS!$D$13)^2)^0.5</f>
        <v>1.6266675167361678E-3</v>
      </c>
      <c r="Y131">
        <f>((Sustainable_Friendly_Table[[#This Row],[Weighted Energy]]-TOPSIS!$B$14)^2+(Sustainable_Friendly_Table[[#This Row],[Weighted Cost]]-TOPSIS!$C$14)^2+(Sustainable_Friendly_Table[[#This Row],[Weighted Co2]]-TOPSIS!$D$14)^2)^0.5</f>
        <v>3.9890050473752586E-3</v>
      </c>
      <c r="Z131">
        <f>Sustainable_Friendly_Table[[#This Row],[S- Worst-Euclidean Distance]]/(Sustainable_Friendly_Table[[#This Row],[S+ Best-Euclidean Distance]]+Sustainable_Friendly_Table[[#This Row],[S- Worst-Euclidean Distance]])</f>
        <v>0.71033433695335879</v>
      </c>
      <c r="AA131">
        <v>130</v>
      </c>
    </row>
    <row r="132" spans="1:27" x14ac:dyDescent="0.3">
      <c r="A132">
        <v>348</v>
      </c>
      <c r="B132" t="s">
        <v>142</v>
      </c>
      <c r="C132" t="s">
        <v>147</v>
      </c>
      <c r="D132" t="s">
        <v>280</v>
      </c>
      <c r="E132" t="s">
        <v>152</v>
      </c>
      <c r="F132" t="s">
        <v>155</v>
      </c>
      <c r="G132" t="s">
        <v>218</v>
      </c>
      <c r="H132">
        <v>399.97598982220342</v>
      </c>
      <c r="I132">
        <v>29</v>
      </c>
      <c r="J132">
        <v>1438926.3922675105</v>
      </c>
      <c r="K132">
        <v>38726.87033636363</v>
      </c>
      <c r="L132">
        <v>259006750.60815191</v>
      </c>
      <c r="M132">
        <v>5788274.836363635</v>
      </c>
      <c r="N132">
        <v>2158389588.4012661</v>
      </c>
      <c r="O132">
        <v>108639800</v>
      </c>
      <c r="P132">
        <v>23.19184472727272</v>
      </c>
      <c r="Q132">
        <v>21511.949564399285</v>
      </c>
      <c r="R132">
        <v>259045477.47848827</v>
      </c>
      <c r="S132">
        <v>2272.8176632376299</v>
      </c>
      <c r="T132">
        <v>21535.141409126558</v>
      </c>
      <c r="U132">
        <f>Sustainable_Friendly_Table[[#This Row],[Total Energy(MJ)]]*AHP!$P$13/TOPSIS!$B$12</f>
        <v>2.2177089909884474E-2</v>
      </c>
      <c r="V132">
        <f>Sustainable_Friendly_Table[[#This Row],[Total Cost(LKR Million)]]*AHP!$P$14/TOPSIS!$C$12</f>
        <v>6.7084725680167301E-3</v>
      </c>
      <c r="W132">
        <f>Sustainable_Friendly_Table[[#This Row],[Total Carbon (Metric T)]]*AHP!$P$15/TOPSIS!$D$12</f>
        <v>1.2206362998720847E-2</v>
      </c>
      <c r="X132">
        <f>((Sustainable_Friendly_Table[[#This Row],[Weighted Energy]]-TOPSIS!$B$13)^2+(Sustainable_Friendly_Table[[#This Row],[Weighted Cost]]-TOPSIS!$C$13)^2+(Sustainable_Friendly_Table[[#This Row],[Weighted Co2]]-TOPSIS!$D$13)^2)^0.5</f>
        <v>1.6285205254546959E-3</v>
      </c>
      <c r="Y132">
        <f>((Sustainable_Friendly_Table[[#This Row],[Weighted Energy]]-TOPSIS!$B$14)^2+(Sustainable_Friendly_Table[[#This Row],[Weighted Cost]]-TOPSIS!$C$14)^2+(Sustainable_Friendly_Table[[#This Row],[Weighted Co2]]-TOPSIS!$D$14)^2)^0.5</f>
        <v>3.9871549001178072E-3</v>
      </c>
      <c r="Z132">
        <f>Sustainable_Friendly_Table[[#This Row],[S- Worst-Euclidean Distance]]/(Sustainable_Friendly_Table[[#This Row],[S+ Best-Euclidean Distance]]+Sustainable_Friendly_Table[[#This Row],[S- Worst-Euclidean Distance]])</f>
        <v>0.71000451378675034</v>
      </c>
      <c r="AA132">
        <v>131</v>
      </c>
    </row>
    <row r="133" spans="1:27" x14ac:dyDescent="0.3">
      <c r="A133">
        <v>347</v>
      </c>
      <c r="B133" t="s">
        <v>142</v>
      </c>
      <c r="C133" t="s">
        <v>147</v>
      </c>
      <c r="D133" t="s">
        <v>280</v>
      </c>
      <c r="E133" t="s">
        <v>152</v>
      </c>
      <c r="F133" t="s">
        <v>155</v>
      </c>
      <c r="G133" t="s">
        <v>220</v>
      </c>
      <c r="H133">
        <v>399.97598982220342</v>
      </c>
      <c r="I133">
        <v>29</v>
      </c>
      <c r="J133">
        <v>1438926.3922675105</v>
      </c>
      <c r="K133">
        <v>38726.87033636363</v>
      </c>
      <c r="L133">
        <v>259006750.60815191</v>
      </c>
      <c r="M133">
        <v>5788274.836363635</v>
      </c>
      <c r="N133">
        <v>2158389588.4012661</v>
      </c>
      <c r="O133">
        <v>113100000</v>
      </c>
      <c r="P133">
        <v>23.19184472727272</v>
      </c>
      <c r="Q133">
        <v>21511.949564399285</v>
      </c>
      <c r="R133">
        <v>259045477.47848827</v>
      </c>
      <c r="S133">
        <v>2277.2778632376298</v>
      </c>
      <c r="T133">
        <v>21535.141409126558</v>
      </c>
      <c r="U133">
        <f>Sustainable_Friendly_Table[[#This Row],[Total Energy(MJ)]]*AHP!$P$13/TOPSIS!$B$12</f>
        <v>2.2177089909884474E-2</v>
      </c>
      <c r="V133">
        <f>Sustainable_Friendly_Table[[#This Row],[Total Cost(LKR Million)]]*AHP!$P$14/TOPSIS!$C$12</f>
        <v>6.7216373413427379E-3</v>
      </c>
      <c r="W133">
        <f>Sustainable_Friendly_Table[[#This Row],[Total Carbon (Metric T)]]*AHP!$P$15/TOPSIS!$D$12</f>
        <v>1.2206362998720847E-2</v>
      </c>
      <c r="X133">
        <f>((Sustainable_Friendly_Table[[#This Row],[Weighted Energy]]-TOPSIS!$B$13)^2+(Sustainable_Friendly_Table[[#This Row],[Weighted Cost]]-TOPSIS!$C$13)^2+(Sustainable_Friendly_Table[[#This Row],[Weighted Co2]]-TOPSIS!$D$13)^2)^0.5</f>
        <v>1.6320519451226377E-3</v>
      </c>
      <c r="Y133">
        <f>((Sustainable_Friendly_Table[[#This Row],[Weighted Energy]]-TOPSIS!$B$14)^2+(Sustainable_Friendly_Table[[#This Row],[Weighted Cost]]-TOPSIS!$C$14)^2+(Sustainable_Friendly_Table[[#This Row],[Weighted Co2]]-TOPSIS!$D$14)^2)^0.5</f>
        <v>3.9837358897606995E-3</v>
      </c>
      <c r="Z133">
        <f>Sustainable_Friendly_Table[[#This Row],[S- Worst-Euclidean Distance]]/(Sustainable_Friendly_Table[[#This Row],[S+ Best-Euclidean Distance]]+Sustainable_Friendly_Table[[#This Row],[S- Worst-Euclidean Distance]])</f>
        <v>0.70938148072744234</v>
      </c>
      <c r="AA133">
        <v>132</v>
      </c>
    </row>
    <row r="134" spans="1:27" x14ac:dyDescent="0.3">
      <c r="A134">
        <v>445</v>
      </c>
      <c r="B134" t="s">
        <v>280</v>
      </c>
      <c r="C134" t="s">
        <v>147</v>
      </c>
      <c r="D134" t="s">
        <v>151</v>
      </c>
      <c r="E134" t="s">
        <v>280</v>
      </c>
      <c r="F134" t="s">
        <v>155</v>
      </c>
      <c r="G134" t="s">
        <v>219</v>
      </c>
      <c r="H134">
        <v>410.04708458677646</v>
      </c>
      <c r="I134">
        <v>59</v>
      </c>
      <c r="J134">
        <v>1439709.8698876172</v>
      </c>
      <c r="K134">
        <v>47828.723972727268</v>
      </c>
      <c r="L134">
        <v>259147776.5797711</v>
      </c>
      <c r="M134">
        <v>6977182.7068181811</v>
      </c>
      <c r="N134">
        <v>2159564804.8314257</v>
      </c>
      <c r="O134">
        <v>109976000</v>
      </c>
      <c r="P134">
        <v>29.388251059090909</v>
      </c>
      <c r="Q134">
        <v>21523.662554819879</v>
      </c>
      <c r="R134">
        <v>259195605.30374384</v>
      </c>
      <c r="S134">
        <v>2276.5179875382437</v>
      </c>
      <c r="T134">
        <v>21553.050805878971</v>
      </c>
      <c r="U134">
        <f>Sustainable_Friendly_Table[[#This Row],[Total Energy(MJ)]]*AHP!$P$13/TOPSIS!$B$12</f>
        <v>2.218994247272817E-2</v>
      </c>
      <c r="V134">
        <f>Sustainable_Friendly_Table[[#This Row],[Total Cost(LKR Million)]]*AHP!$P$14/TOPSIS!$C$12</f>
        <v>6.7193944842201059E-3</v>
      </c>
      <c r="W134">
        <f>Sustainable_Friendly_Table[[#This Row],[Total Carbon (Metric T)]]*AHP!$P$15/TOPSIS!$D$12</f>
        <v>1.2216514248424525E-2</v>
      </c>
      <c r="X134">
        <f>((Sustainable_Friendly_Table[[#This Row],[Weighted Energy]]-TOPSIS!$B$13)^2+(Sustainable_Friendly_Table[[#This Row],[Weighted Cost]]-TOPSIS!$C$13)^2+(Sustainable_Friendly_Table[[#This Row],[Weighted Co2]]-TOPSIS!$D$13)^2)^0.5</f>
        <v>1.6470020803723737E-3</v>
      </c>
      <c r="Y134">
        <f>((Sustainable_Friendly_Table[[#This Row],[Weighted Energy]]-TOPSIS!$B$14)^2+(Sustainable_Friendly_Table[[#This Row],[Weighted Cost]]-TOPSIS!$C$14)^2+(Sustainable_Friendly_Table[[#This Row],[Weighted Co2]]-TOPSIS!$D$14)^2)^0.5</f>
        <v>3.9687134488422407E-3</v>
      </c>
      <c r="Z134">
        <f>Sustainable_Friendly_Table[[#This Row],[S- Worst-Euclidean Distance]]/(Sustainable_Friendly_Table[[#This Row],[S+ Best-Euclidean Distance]]+Sustainable_Friendly_Table[[#This Row],[S- Worst-Euclidean Distance]])</f>
        <v>0.7067155428717532</v>
      </c>
      <c r="AA134">
        <v>133</v>
      </c>
    </row>
    <row r="135" spans="1:27" x14ac:dyDescent="0.3">
      <c r="A135">
        <v>447</v>
      </c>
      <c r="B135" t="s">
        <v>280</v>
      </c>
      <c r="C135" t="s">
        <v>147</v>
      </c>
      <c r="D135" t="s">
        <v>151</v>
      </c>
      <c r="E135" t="s">
        <v>280</v>
      </c>
      <c r="F135" t="s">
        <v>155</v>
      </c>
      <c r="G135" t="s">
        <v>218</v>
      </c>
      <c r="H135">
        <v>410.04708458677646</v>
      </c>
      <c r="I135">
        <v>30</v>
      </c>
      <c r="J135">
        <v>1439709.8698876172</v>
      </c>
      <c r="K135">
        <v>47828.723972727268</v>
      </c>
      <c r="L135">
        <v>259147776.5797711</v>
      </c>
      <c r="M135">
        <v>6977182.7068181811</v>
      </c>
      <c r="N135">
        <v>2159564804.8314257</v>
      </c>
      <c r="O135">
        <v>112386000</v>
      </c>
      <c r="P135">
        <v>29.388251059090909</v>
      </c>
      <c r="Q135">
        <v>21523.662554819879</v>
      </c>
      <c r="R135">
        <v>259195605.30374384</v>
      </c>
      <c r="S135">
        <v>2278.927987538244</v>
      </c>
      <c r="T135">
        <v>21553.050805878971</v>
      </c>
      <c r="U135">
        <f>Sustainable_Friendly_Table[[#This Row],[Total Energy(MJ)]]*AHP!$P$13/TOPSIS!$B$12</f>
        <v>2.218994247272817E-2</v>
      </c>
      <c r="V135">
        <f>Sustainable_Friendly_Table[[#This Row],[Total Cost(LKR Million)]]*AHP!$P$14/TOPSIS!$C$12</f>
        <v>6.7265078656190752E-3</v>
      </c>
      <c r="W135">
        <f>Sustainable_Friendly_Table[[#This Row],[Total Carbon (Metric T)]]*AHP!$P$15/TOPSIS!$D$12</f>
        <v>1.2216514248424525E-2</v>
      </c>
      <c r="X135">
        <f>((Sustainable_Friendly_Table[[#This Row],[Weighted Energy]]-TOPSIS!$B$13)^2+(Sustainable_Friendly_Table[[#This Row],[Weighted Cost]]-TOPSIS!$C$13)^2+(Sustainable_Friendly_Table[[#This Row],[Weighted Co2]]-TOPSIS!$D$13)^2)^0.5</f>
        <v>1.6489238445165832E-3</v>
      </c>
      <c r="Y135">
        <f>((Sustainable_Friendly_Table[[#This Row],[Weighted Energy]]-TOPSIS!$B$14)^2+(Sustainable_Friendly_Table[[#This Row],[Weighted Cost]]-TOPSIS!$C$14)^2+(Sustainable_Friendly_Table[[#This Row],[Weighted Co2]]-TOPSIS!$D$14)^2)^0.5</f>
        <v>3.9668719766205902E-3</v>
      </c>
      <c r="Z135">
        <f>Sustainable_Friendly_Table[[#This Row],[S- Worst-Euclidean Distance]]/(Sustainable_Friendly_Table[[#This Row],[S+ Best-Euclidean Distance]]+Sustainable_Friendly_Table[[#This Row],[S- Worst-Euclidean Distance]])</f>
        <v>0.70637752919893659</v>
      </c>
      <c r="AA135">
        <v>134</v>
      </c>
    </row>
    <row r="136" spans="1:27" x14ac:dyDescent="0.3">
      <c r="A136">
        <v>446</v>
      </c>
      <c r="B136" t="s">
        <v>280</v>
      </c>
      <c r="C136" t="s">
        <v>147</v>
      </c>
      <c r="D136" t="s">
        <v>151</v>
      </c>
      <c r="E136" t="s">
        <v>280</v>
      </c>
      <c r="F136" t="s">
        <v>155</v>
      </c>
      <c r="G136" t="s">
        <v>220</v>
      </c>
      <c r="H136">
        <v>410.04708458677646</v>
      </c>
      <c r="I136">
        <v>30</v>
      </c>
      <c r="J136">
        <v>1439709.8698876172</v>
      </c>
      <c r="K136">
        <v>47828.723972727268</v>
      </c>
      <c r="L136">
        <v>259147776.5797711</v>
      </c>
      <c r="M136">
        <v>6977182.7068181811</v>
      </c>
      <c r="N136">
        <v>2159564804.8314257</v>
      </c>
      <c r="O136">
        <v>117000000</v>
      </c>
      <c r="P136">
        <v>29.388251059090909</v>
      </c>
      <c r="Q136">
        <v>21523.662554819879</v>
      </c>
      <c r="R136">
        <v>259195605.30374384</v>
      </c>
      <c r="S136">
        <v>2283.5419875382436</v>
      </c>
      <c r="T136">
        <v>21553.050805878971</v>
      </c>
      <c r="U136">
        <f>Sustainable_Friendly_Table[[#This Row],[Total Energy(MJ)]]*AHP!$P$13/TOPSIS!$B$12</f>
        <v>2.218994247272817E-2</v>
      </c>
      <c r="V136">
        <f>Sustainable_Friendly_Table[[#This Row],[Total Cost(LKR Million)]]*AHP!$P$14/TOPSIS!$C$12</f>
        <v>6.7401265966459773E-3</v>
      </c>
      <c r="W136">
        <f>Sustainable_Friendly_Table[[#This Row],[Total Carbon (Metric T)]]*AHP!$P$15/TOPSIS!$D$12</f>
        <v>1.2216514248424525E-2</v>
      </c>
      <c r="X136">
        <f>((Sustainable_Friendly_Table[[#This Row],[Weighted Energy]]-TOPSIS!$B$13)^2+(Sustainable_Friendly_Table[[#This Row],[Weighted Cost]]-TOPSIS!$C$13)^2+(Sustainable_Friendly_Table[[#This Row],[Weighted Co2]]-TOPSIS!$D$13)^2)^0.5</f>
        <v>1.6526822933703919E-3</v>
      </c>
      <c r="Y136">
        <f>((Sustainable_Friendly_Table[[#This Row],[Weighted Energy]]-TOPSIS!$B$14)^2+(Sustainable_Friendly_Table[[#This Row],[Weighted Cost]]-TOPSIS!$C$14)^2+(Sustainable_Friendly_Table[[#This Row],[Weighted Co2]]-TOPSIS!$D$14)^2)^0.5</f>
        <v>3.9633796683397182E-3</v>
      </c>
      <c r="Z136">
        <f>Sustainable_Friendly_Table[[#This Row],[S- Worst-Euclidean Distance]]/(Sustainable_Friendly_Table[[#This Row],[S+ Best-Euclidean Distance]]+Sustainable_Friendly_Table[[#This Row],[S- Worst-Euclidean Distance]])</f>
        <v>0.70572221164256088</v>
      </c>
      <c r="AA136">
        <v>135</v>
      </c>
    </row>
    <row r="137" spans="1:27" x14ac:dyDescent="0.3">
      <c r="A137">
        <v>463</v>
      </c>
      <c r="B137" t="s">
        <v>280</v>
      </c>
      <c r="C137" t="s">
        <v>147</v>
      </c>
      <c r="D137" t="s">
        <v>280</v>
      </c>
      <c r="E137" t="s">
        <v>280</v>
      </c>
      <c r="F137" t="s">
        <v>155</v>
      </c>
      <c r="G137" t="s">
        <v>219</v>
      </c>
      <c r="H137">
        <v>410.51154692518639</v>
      </c>
      <c r="I137">
        <v>59</v>
      </c>
      <c r="J137">
        <v>1440159.469431198</v>
      </c>
      <c r="K137">
        <v>47828.723972727268</v>
      </c>
      <c r="L137">
        <v>259228704.49761564</v>
      </c>
      <c r="M137">
        <v>6981787.7818181813</v>
      </c>
      <c r="N137">
        <v>2160239204.1467967</v>
      </c>
      <c r="O137">
        <v>109976000</v>
      </c>
      <c r="P137">
        <v>29.379040909090907</v>
      </c>
      <c r="Q137">
        <v>21530.384067996409</v>
      </c>
      <c r="R137">
        <v>259276533.22158837</v>
      </c>
      <c r="S137">
        <v>2277.1969919286153</v>
      </c>
      <c r="T137">
        <v>21559.763108905499</v>
      </c>
      <c r="U137">
        <f>Sustainable_Friendly_Table[[#This Row],[Total Energy(MJ)]]*AHP!$P$13/TOPSIS!$B$12</f>
        <v>2.2196870776313039E-2</v>
      </c>
      <c r="V137">
        <f>Sustainable_Friendly_Table[[#This Row],[Total Cost(LKR Million)]]*AHP!$P$14/TOPSIS!$C$12</f>
        <v>6.7213986407347473E-3</v>
      </c>
      <c r="W137">
        <f>Sustainable_Friendly_Table[[#This Row],[Total Carbon (Metric T)]]*AHP!$P$15/TOPSIS!$D$12</f>
        <v>1.2220318858096813E-2</v>
      </c>
      <c r="X137">
        <f>((Sustainable_Friendly_Table[[#This Row],[Weighted Energy]]-TOPSIS!$B$13)^2+(Sustainable_Friendly_Table[[#This Row],[Weighted Cost]]-TOPSIS!$C$13)^2+(Sustainable_Friendly_Table[[#This Row],[Weighted Co2]]-TOPSIS!$D$13)^2)^0.5</f>
        <v>1.6551542110284532E-3</v>
      </c>
      <c r="Y137">
        <f>((Sustainable_Friendly_Table[[#This Row],[Weighted Energy]]-TOPSIS!$B$14)^2+(Sustainable_Friendly_Table[[#This Row],[Weighted Cost]]-TOPSIS!$C$14)^2+(Sustainable_Friendly_Table[[#This Row],[Weighted Co2]]-TOPSIS!$D$14)^2)^0.5</f>
        <v>3.9605599674448081E-3</v>
      </c>
      <c r="Z137">
        <f>Sustainable_Friendly_Table[[#This Row],[S- Worst-Euclidean Distance]]/(Sustainable_Friendly_Table[[#This Row],[S+ Best-Euclidean Distance]]+Sustainable_Friendly_Table[[#This Row],[S- Worst-Euclidean Distance]])</f>
        <v>0.70526380823063217</v>
      </c>
      <c r="AA137">
        <v>136</v>
      </c>
    </row>
    <row r="138" spans="1:27" x14ac:dyDescent="0.3">
      <c r="A138">
        <v>465</v>
      </c>
      <c r="B138" t="s">
        <v>280</v>
      </c>
      <c r="C138" t="s">
        <v>147</v>
      </c>
      <c r="D138" t="s">
        <v>280</v>
      </c>
      <c r="E138" t="s">
        <v>280</v>
      </c>
      <c r="F138" t="s">
        <v>155</v>
      </c>
      <c r="G138" t="s">
        <v>218</v>
      </c>
      <c r="H138">
        <v>410.51154692518639</v>
      </c>
      <c r="I138">
        <v>30</v>
      </c>
      <c r="J138">
        <v>1440159.469431198</v>
      </c>
      <c r="K138">
        <v>47828.723972727268</v>
      </c>
      <c r="L138">
        <v>259228704.49761564</v>
      </c>
      <c r="M138">
        <v>6981787.7818181813</v>
      </c>
      <c r="N138">
        <v>2160239204.1467967</v>
      </c>
      <c r="O138">
        <v>112386000</v>
      </c>
      <c r="P138">
        <v>29.379040909090907</v>
      </c>
      <c r="Q138">
        <v>21530.384067996409</v>
      </c>
      <c r="R138">
        <v>259276533.22158837</v>
      </c>
      <c r="S138">
        <v>2279.6069919286151</v>
      </c>
      <c r="T138">
        <v>21559.763108905499</v>
      </c>
      <c r="U138">
        <f>Sustainable_Friendly_Table[[#This Row],[Total Energy(MJ)]]*AHP!$P$13/TOPSIS!$B$12</f>
        <v>2.2196870776313039E-2</v>
      </c>
      <c r="V138">
        <f>Sustainable_Friendly_Table[[#This Row],[Total Cost(LKR Million)]]*AHP!$P$14/TOPSIS!$C$12</f>
        <v>6.7285120221337157E-3</v>
      </c>
      <c r="W138">
        <f>Sustainable_Friendly_Table[[#This Row],[Total Carbon (Metric T)]]*AHP!$P$15/TOPSIS!$D$12</f>
        <v>1.2220318858096813E-2</v>
      </c>
      <c r="X138">
        <f>((Sustainable_Friendly_Table[[#This Row],[Weighted Energy]]-TOPSIS!$B$13)^2+(Sustainable_Friendly_Table[[#This Row],[Weighted Cost]]-TOPSIS!$C$13)^2+(Sustainable_Friendly_Table[[#This Row],[Weighted Co2]]-TOPSIS!$D$13)^2)^0.5</f>
        <v>1.6570751241899041E-3</v>
      </c>
      <c r="Y138">
        <f>((Sustainable_Friendly_Table[[#This Row],[Weighted Energy]]-TOPSIS!$B$14)^2+(Sustainable_Friendly_Table[[#This Row],[Weighted Cost]]-TOPSIS!$C$14)^2+(Sustainable_Friendly_Table[[#This Row],[Weighted Co2]]-TOPSIS!$D$14)^2)^0.5</f>
        <v>3.9587183037268813E-3</v>
      </c>
      <c r="Z138">
        <f>Sustainable_Friendly_Table[[#This Row],[S- Worst-Euclidean Distance]]/(Sustainable_Friendly_Table[[#This Row],[S+ Best-Euclidean Distance]]+Sustainable_Friendly_Table[[#This Row],[S- Worst-Euclidean Distance]])</f>
        <v>0.70492591199092469</v>
      </c>
      <c r="AA138">
        <v>137</v>
      </c>
    </row>
    <row r="139" spans="1:27" x14ac:dyDescent="0.3">
      <c r="A139">
        <v>464</v>
      </c>
      <c r="B139" t="s">
        <v>280</v>
      </c>
      <c r="C139" t="s">
        <v>147</v>
      </c>
      <c r="D139" t="s">
        <v>280</v>
      </c>
      <c r="E139" t="s">
        <v>280</v>
      </c>
      <c r="F139" t="s">
        <v>155</v>
      </c>
      <c r="G139" t="s">
        <v>220</v>
      </c>
      <c r="H139">
        <v>410.51154692518639</v>
      </c>
      <c r="I139">
        <v>30</v>
      </c>
      <c r="J139">
        <v>1440159.469431198</v>
      </c>
      <c r="K139">
        <v>47828.723972727268</v>
      </c>
      <c r="L139">
        <v>259228704.49761564</v>
      </c>
      <c r="M139">
        <v>6981787.7818181813</v>
      </c>
      <c r="N139">
        <v>2160239204.1467967</v>
      </c>
      <c r="O139">
        <v>117000000</v>
      </c>
      <c r="P139">
        <v>29.379040909090907</v>
      </c>
      <c r="Q139">
        <v>21530.384067996409</v>
      </c>
      <c r="R139">
        <v>259276533.22158837</v>
      </c>
      <c r="S139">
        <v>2284.2209919286151</v>
      </c>
      <c r="T139">
        <v>21559.763108905499</v>
      </c>
      <c r="U139">
        <f>Sustainable_Friendly_Table[[#This Row],[Total Energy(MJ)]]*AHP!$P$13/TOPSIS!$B$12</f>
        <v>2.2196870776313039E-2</v>
      </c>
      <c r="V139">
        <f>Sustainable_Friendly_Table[[#This Row],[Total Cost(LKR Million)]]*AHP!$P$14/TOPSIS!$C$12</f>
        <v>6.7421307531606196E-3</v>
      </c>
      <c r="W139">
        <f>Sustainable_Friendly_Table[[#This Row],[Total Carbon (Metric T)]]*AHP!$P$15/TOPSIS!$D$12</f>
        <v>1.2220318858096813E-2</v>
      </c>
      <c r="X139">
        <f>((Sustainable_Friendly_Table[[#This Row],[Weighted Energy]]-TOPSIS!$B$13)^2+(Sustainable_Friendly_Table[[#This Row],[Weighted Cost]]-TOPSIS!$C$13)^2+(Sustainable_Friendly_Table[[#This Row],[Weighted Co2]]-TOPSIS!$D$13)^2)^0.5</f>
        <v>1.6608315607401839E-3</v>
      </c>
      <c r="Y139">
        <f>((Sustainable_Friendly_Table[[#This Row],[Weighted Energy]]-TOPSIS!$B$14)^2+(Sustainable_Friendly_Table[[#This Row],[Weighted Cost]]-TOPSIS!$C$14)^2+(Sustainable_Friendly_Table[[#This Row],[Weighted Co2]]-TOPSIS!$D$14)^2)^0.5</f>
        <v>3.9552256968357893E-3</v>
      </c>
      <c r="Z139">
        <f>Sustainable_Friendly_Table[[#This Row],[S- Worst-Euclidean Distance]]/(Sustainable_Friendly_Table[[#This Row],[S+ Best-Euclidean Distance]]+Sustainable_Friendly_Table[[#This Row],[S- Worst-Euclidean Distance]])</f>
        <v>0.70427089957109179</v>
      </c>
      <c r="AA139">
        <v>138</v>
      </c>
    </row>
    <row r="140" spans="1:27" x14ac:dyDescent="0.3">
      <c r="A140">
        <v>76</v>
      </c>
      <c r="B140" t="s">
        <v>139</v>
      </c>
      <c r="C140" t="s">
        <v>280</v>
      </c>
      <c r="D140" t="s">
        <v>151</v>
      </c>
      <c r="E140" t="s">
        <v>152</v>
      </c>
      <c r="F140" t="s">
        <v>155</v>
      </c>
      <c r="G140" t="s">
        <v>219</v>
      </c>
      <c r="H140">
        <v>407.14569014649896</v>
      </c>
      <c r="I140">
        <v>58</v>
      </c>
      <c r="J140">
        <v>1442953.2243521425</v>
      </c>
      <c r="K140">
        <v>47784.409136363625</v>
      </c>
      <c r="L140">
        <v>259731580.38338566</v>
      </c>
      <c r="M140">
        <v>4990908.3613636354</v>
      </c>
      <c r="N140">
        <v>2164429836.528214</v>
      </c>
      <c r="O140">
        <v>108112000</v>
      </c>
      <c r="P140">
        <v>19.896654477272726</v>
      </c>
      <c r="Q140">
        <v>21572.15070406453</v>
      </c>
      <c r="R140">
        <v>259779364.79252201</v>
      </c>
      <c r="S140">
        <v>2277.5327448895773</v>
      </c>
      <c r="T140">
        <v>21592.047358541804</v>
      </c>
      <c r="U140">
        <f>Sustainable_Friendly_Table[[#This Row],[Total Energy(MJ)]]*AHP!$P$13/TOPSIS!$B$12</f>
        <v>2.2239918588097554E-2</v>
      </c>
      <c r="V140">
        <f>Sustainable_Friendly_Table[[#This Row],[Total Cost(LKR Million)]]*AHP!$P$14/TOPSIS!$C$12</f>
        <v>6.7223896527128209E-3</v>
      </c>
      <c r="W140">
        <f>Sustainable_Friendly_Table[[#This Row],[Total Carbon (Metric T)]]*AHP!$P$15/TOPSIS!$D$12</f>
        <v>1.2238617937852797E-2</v>
      </c>
      <c r="X140">
        <f>((Sustainable_Friendly_Table[[#This Row],[Weighted Energy]]-TOPSIS!$B$13)^2+(Sustainable_Friendly_Table[[#This Row],[Weighted Cost]]-TOPSIS!$C$13)^2+(Sustainable_Friendly_Table[[#This Row],[Weighted Co2]]-TOPSIS!$D$13)^2)^0.5</f>
        <v>1.7002922827131204E-3</v>
      </c>
      <c r="Y140">
        <f>((Sustainable_Friendly_Table[[#This Row],[Weighted Energy]]-TOPSIS!$B$14)^2+(Sustainable_Friendly_Table[[#This Row],[Weighted Cost]]-TOPSIS!$C$14)^2+(Sustainable_Friendly_Table[[#This Row],[Weighted Co2]]-TOPSIS!$D$14)^2)^0.5</f>
        <v>3.9153797829390609E-3</v>
      </c>
      <c r="Z140">
        <f>Sustainable_Friendly_Table[[#This Row],[S- Worst-Euclidean Distance]]/(Sustainable_Friendly_Table[[#This Row],[S+ Best-Euclidean Distance]]+Sustainable_Friendly_Table[[#This Row],[S- Worst-Euclidean Distance]])</f>
        <v>0.69722372267554134</v>
      </c>
      <c r="AA140">
        <v>139</v>
      </c>
    </row>
    <row r="141" spans="1:27" x14ac:dyDescent="0.3">
      <c r="A141">
        <v>78</v>
      </c>
      <c r="B141" t="s">
        <v>139</v>
      </c>
      <c r="C141" t="s">
        <v>280</v>
      </c>
      <c r="D141" t="s">
        <v>151</v>
      </c>
      <c r="E141" t="s">
        <v>152</v>
      </c>
      <c r="F141" t="s">
        <v>155</v>
      </c>
      <c r="G141" t="s">
        <v>218</v>
      </c>
      <c r="H141">
        <v>407.14569014649896</v>
      </c>
      <c r="I141">
        <v>29</v>
      </c>
      <c r="J141">
        <v>1442953.2243521425</v>
      </c>
      <c r="K141">
        <v>47784.409136363625</v>
      </c>
      <c r="L141">
        <v>259731580.38338566</v>
      </c>
      <c r="M141">
        <v>4990908.3613636354</v>
      </c>
      <c r="N141">
        <v>2164429836.528214</v>
      </c>
      <c r="O141">
        <v>108639800</v>
      </c>
      <c r="P141">
        <v>19.896654477272726</v>
      </c>
      <c r="Q141">
        <v>21572.15070406453</v>
      </c>
      <c r="R141">
        <v>259779364.79252201</v>
      </c>
      <c r="S141">
        <v>2278.0605448895776</v>
      </c>
      <c r="T141">
        <v>21592.047358541804</v>
      </c>
      <c r="U141">
        <f>Sustainable_Friendly_Table[[#This Row],[Total Energy(MJ)]]*AHP!$P$13/TOPSIS!$B$12</f>
        <v>2.2239918588097554E-2</v>
      </c>
      <c r="V141">
        <f>Sustainable_Friendly_Table[[#This Row],[Total Cost(LKR Million)]]*AHP!$P$14/TOPSIS!$C$12</f>
        <v>6.723947512755301E-3</v>
      </c>
      <c r="W141">
        <f>Sustainable_Friendly_Table[[#This Row],[Total Carbon (Metric T)]]*AHP!$P$15/TOPSIS!$D$12</f>
        <v>1.2238617937852797E-2</v>
      </c>
      <c r="X141">
        <f>((Sustainable_Friendly_Table[[#This Row],[Weighted Energy]]-TOPSIS!$B$13)^2+(Sustainable_Friendly_Table[[#This Row],[Weighted Cost]]-TOPSIS!$C$13)^2+(Sustainable_Friendly_Table[[#This Row],[Weighted Co2]]-TOPSIS!$D$13)^2)^0.5</f>
        <v>1.7007003541552293E-3</v>
      </c>
      <c r="Y141">
        <f>((Sustainable_Friendly_Table[[#This Row],[Weighted Energy]]-TOPSIS!$B$14)^2+(Sustainable_Friendly_Table[[#This Row],[Weighted Cost]]-TOPSIS!$C$14)^2+(Sustainable_Friendly_Table[[#This Row],[Weighted Co2]]-TOPSIS!$D$14)^2)^0.5</f>
        <v>3.9149711594502522E-3</v>
      </c>
      <c r="Z141">
        <f>Sustainable_Friendly_Table[[#This Row],[S- Worst-Euclidean Distance]]/(Sustainable_Friendly_Table[[#This Row],[S+ Best-Euclidean Distance]]+Sustainable_Friendly_Table[[#This Row],[S- Worst-Euclidean Distance]])</f>
        <v>0.6971510263670474</v>
      </c>
      <c r="AA141">
        <v>140</v>
      </c>
    </row>
    <row r="142" spans="1:27" x14ac:dyDescent="0.3">
      <c r="A142">
        <v>77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220</v>
      </c>
      <c r="H142">
        <v>407.14569014649896</v>
      </c>
      <c r="I142">
        <v>29</v>
      </c>
      <c r="J142">
        <v>1442953.2243521425</v>
      </c>
      <c r="K142">
        <v>47784.409136363625</v>
      </c>
      <c r="L142">
        <v>259731580.38338566</v>
      </c>
      <c r="M142">
        <v>4990908.3613636354</v>
      </c>
      <c r="N142">
        <v>2164429836.528214</v>
      </c>
      <c r="O142">
        <v>113100000</v>
      </c>
      <c r="P142">
        <v>19.896654477272726</v>
      </c>
      <c r="Q142">
        <v>21572.15070406453</v>
      </c>
      <c r="R142">
        <v>259779364.79252201</v>
      </c>
      <c r="S142">
        <v>2282.5207448895776</v>
      </c>
      <c r="T142">
        <v>21592.047358541804</v>
      </c>
      <c r="U142">
        <f>Sustainable_Friendly_Table[[#This Row],[Total Energy(MJ)]]*AHP!$P$13/TOPSIS!$B$12</f>
        <v>2.2239918588097554E-2</v>
      </c>
      <c r="V142">
        <f>Sustainable_Friendly_Table[[#This Row],[Total Cost(LKR Million)]]*AHP!$P$14/TOPSIS!$C$12</f>
        <v>6.7371122860813088E-3</v>
      </c>
      <c r="W142">
        <f>Sustainable_Friendly_Table[[#This Row],[Total Carbon (Metric T)]]*AHP!$P$15/TOPSIS!$D$12</f>
        <v>1.2238617937852797E-2</v>
      </c>
      <c r="X142">
        <f>((Sustainable_Friendly_Table[[#This Row],[Weighted Energy]]-TOPSIS!$B$13)^2+(Sustainable_Friendly_Table[[#This Row],[Weighted Cost]]-TOPSIS!$C$13)^2+(Sustainable_Friendly_Table[[#This Row],[Weighted Co2]]-TOPSIS!$D$13)^2)^0.5</f>
        <v>1.7042017464650424E-3</v>
      </c>
      <c r="Y142">
        <f>((Sustainable_Friendly_Table[[#This Row],[Weighted Energy]]-TOPSIS!$B$14)^2+(Sustainable_Friendly_Table[[#This Row],[Weighted Cost]]-TOPSIS!$C$14)^2+(Sustainable_Friendly_Table[[#This Row],[Weighted Co2]]-TOPSIS!$D$14)^2)^0.5</f>
        <v>3.9115411373831562E-3</v>
      </c>
      <c r="Z142">
        <f>Sustainable_Friendly_Table[[#This Row],[S- Worst-Euclidean Distance]]/(Sustainable_Friendly_Table[[#This Row],[S+ Best-Euclidean Distance]]+Sustainable_Friendly_Table[[#This Row],[S- Worst-Euclidean Distance]])</f>
        <v>0.69653137942504328</v>
      </c>
      <c r="AA142">
        <v>141</v>
      </c>
    </row>
    <row r="143" spans="1:27" x14ac:dyDescent="0.3">
      <c r="A143">
        <v>94</v>
      </c>
      <c r="B143" t="s">
        <v>139</v>
      </c>
      <c r="C143" t="s">
        <v>280</v>
      </c>
      <c r="D143" t="s">
        <v>280</v>
      </c>
      <c r="E143" t="s">
        <v>152</v>
      </c>
      <c r="F143" t="s">
        <v>155</v>
      </c>
      <c r="G143" t="s">
        <v>219</v>
      </c>
      <c r="H143">
        <v>407.61015248490895</v>
      </c>
      <c r="I143">
        <v>58</v>
      </c>
      <c r="J143">
        <v>1443402.8238957236</v>
      </c>
      <c r="K143">
        <v>47784.409136363625</v>
      </c>
      <c r="L143">
        <v>259812508.30123025</v>
      </c>
      <c r="M143">
        <v>4995513.4363636356</v>
      </c>
      <c r="N143">
        <v>2165104235.8435855</v>
      </c>
      <c r="O143">
        <v>108112000</v>
      </c>
      <c r="P143">
        <v>19.887444327272725</v>
      </c>
      <c r="Q143">
        <v>21578.872217241067</v>
      </c>
      <c r="R143">
        <v>259860292.71036661</v>
      </c>
      <c r="S143">
        <v>2278.2117492799493</v>
      </c>
      <c r="T143">
        <v>21598.75966156834</v>
      </c>
      <c r="U143">
        <f>Sustainable_Friendly_Table[[#This Row],[Total Energy(MJ)]]*AHP!$P$13/TOPSIS!$B$12</f>
        <v>2.2246846891682423E-2</v>
      </c>
      <c r="V143">
        <f>Sustainable_Friendly_Table[[#This Row],[Total Cost(LKR Million)]]*AHP!$P$14/TOPSIS!$C$12</f>
        <v>6.7243938092274641E-3</v>
      </c>
      <c r="W143">
        <f>Sustainable_Friendly_Table[[#This Row],[Total Carbon (Metric T)]]*AHP!$P$15/TOPSIS!$D$12</f>
        <v>1.2242422547525089E-2</v>
      </c>
      <c r="X143">
        <f>((Sustainable_Friendly_Table[[#This Row],[Weighted Energy]]-TOPSIS!$B$13)^2+(Sustainable_Friendly_Table[[#This Row],[Weighted Cost]]-TOPSIS!$C$13)^2+(Sustainable_Friendly_Table[[#This Row],[Weighted Co2]]-TOPSIS!$D$13)^2)^0.5</f>
        <v>1.7084455370250224E-3</v>
      </c>
      <c r="Y143">
        <f>((Sustainable_Friendly_Table[[#This Row],[Weighted Energy]]-TOPSIS!$B$14)^2+(Sustainable_Friendly_Table[[#This Row],[Weighted Cost]]-TOPSIS!$C$14)^2+(Sustainable_Friendly_Table[[#This Row],[Weighted Co2]]-TOPSIS!$D$14)^2)^0.5</f>
        <v>3.907226683742022E-3</v>
      </c>
      <c r="Z143">
        <f>Sustainable_Friendly_Table[[#This Row],[S- Worst-Euclidean Distance]]/(Sustainable_Friendly_Table[[#This Row],[S+ Best-Euclidean Distance]]+Sustainable_Friendly_Table[[#This Row],[S- Worst-Euclidean Distance]])</f>
        <v>0.69577185600201119</v>
      </c>
      <c r="AA143">
        <v>142</v>
      </c>
    </row>
    <row r="144" spans="1:27" x14ac:dyDescent="0.3">
      <c r="A144">
        <v>96</v>
      </c>
      <c r="B144" t="s">
        <v>139</v>
      </c>
      <c r="C144" t="s">
        <v>280</v>
      </c>
      <c r="D144" t="s">
        <v>280</v>
      </c>
      <c r="E144" t="s">
        <v>152</v>
      </c>
      <c r="F144" t="s">
        <v>155</v>
      </c>
      <c r="G144" t="s">
        <v>218</v>
      </c>
      <c r="H144">
        <v>407.61015248490895</v>
      </c>
      <c r="I144">
        <v>29</v>
      </c>
      <c r="J144">
        <v>1443402.8238957236</v>
      </c>
      <c r="K144">
        <v>47784.409136363625</v>
      </c>
      <c r="L144">
        <v>259812508.30123025</v>
      </c>
      <c r="M144">
        <v>4995513.4363636356</v>
      </c>
      <c r="N144">
        <v>2165104235.8435855</v>
      </c>
      <c r="O144">
        <v>108639800</v>
      </c>
      <c r="P144">
        <v>19.887444327272725</v>
      </c>
      <c r="Q144">
        <v>21578.872217241067</v>
      </c>
      <c r="R144">
        <v>259860292.71036661</v>
      </c>
      <c r="S144">
        <v>2278.7395492799492</v>
      </c>
      <c r="T144">
        <v>21598.75966156834</v>
      </c>
      <c r="U144">
        <f>Sustainable_Friendly_Table[[#This Row],[Total Energy(MJ)]]*AHP!$P$13/TOPSIS!$B$12</f>
        <v>2.2246846891682423E-2</v>
      </c>
      <c r="V144">
        <f>Sustainable_Friendly_Table[[#This Row],[Total Cost(LKR Million)]]*AHP!$P$14/TOPSIS!$C$12</f>
        <v>6.7259516692699433E-3</v>
      </c>
      <c r="W144">
        <f>Sustainable_Friendly_Table[[#This Row],[Total Carbon (Metric T)]]*AHP!$P$15/TOPSIS!$D$12</f>
        <v>1.2242422547525089E-2</v>
      </c>
      <c r="X144">
        <f>((Sustainable_Friendly_Table[[#This Row],[Weighted Energy]]-TOPSIS!$B$13)^2+(Sustainable_Friendly_Table[[#This Row],[Weighted Cost]]-TOPSIS!$C$13)^2+(Sustainable_Friendly_Table[[#This Row],[Weighted Co2]]-TOPSIS!$D$13)^2)^0.5</f>
        <v>1.7088534885534661E-3</v>
      </c>
      <c r="Y144">
        <f>((Sustainable_Friendly_Table[[#This Row],[Weighted Energy]]-TOPSIS!$B$14)^2+(Sustainable_Friendly_Table[[#This Row],[Weighted Cost]]-TOPSIS!$C$14)^2+(Sustainable_Friendly_Table[[#This Row],[Weighted Co2]]-TOPSIS!$D$14)^2)^0.5</f>
        <v>3.906818006666769E-3</v>
      </c>
      <c r="Z144">
        <f>Sustainable_Friendly_Table[[#This Row],[S- Worst-Euclidean Distance]]/(Sustainable_Friendly_Table[[#This Row],[S+ Best-Euclidean Distance]]+Sustainable_Friendly_Table[[#This Row],[S- Worst-Euclidean Distance]])</f>
        <v>0.69569917150460936</v>
      </c>
      <c r="AA144">
        <v>143</v>
      </c>
    </row>
    <row r="145" spans="1:27" x14ac:dyDescent="0.3">
      <c r="A145">
        <v>95</v>
      </c>
      <c r="B145" t="s">
        <v>139</v>
      </c>
      <c r="C145" t="s">
        <v>280</v>
      </c>
      <c r="D145" t="s">
        <v>280</v>
      </c>
      <c r="E145" t="s">
        <v>152</v>
      </c>
      <c r="F145" t="s">
        <v>155</v>
      </c>
      <c r="G145" t="s">
        <v>220</v>
      </c>
      <c r="H145">
        <v>407.61015248490895</v>
      </c>
      <c r="I145">
        <v>29</v>
      </c>
      <c r="J145">
        <v>1443402.8238957236</v>
      </c>
      <c r="K145">
        <v>47784.409136363625</v>
      </c>
      <c r="L145">
        <v>259812508.30123025</v>
      </c>
      <c r="M145">
        <v>4995513.4363636356</v>
      </c>
      <c r="N145">
        <v>2165104235.8435855</v>
      </c>
      <c r="O145">
        <v>113100000</v>
      </c>
      <c r="P145">
        <v>19.887444327272725</v>
      </c>
      <c r="Q145">
        <v>21578.872217241067</v>
      </c>
      <c r="R145">
        <v>259860292.71036661</v>
      </c>
      <c r="S145">
        <v>2283.1997492799492</v>
      </c>
      <c r="T145">
        <v>21598.75966156834</v>
      </c>
      <c r="U145">
        <f>Sustainable_Friendly_Table[[#This Row],[Total Energy(MJ)]]*AHP!$P$13/TOPSIS!$B$12</f>
        <v>2.2246846891682423E-2</v>
      </c>
      <c r="V145">
        <f>Sustainable_Friendly_Table[[#This Row],[Total Cost(LKR Million)]]*AHP!$P$14/TOPSIS!$C$12</f>
        <v>6.7391164425959502E-3</v>
      </c>
      <c r="W145">
        <f>Sustainable_Friendly_Table[[#This Row],[Total Carbon (Metric T)]]*AHP!$P$15/TOPSIS!$D$12</f>
        <v>1.2242422547525089E-2</v>
      </c>
      <c r="X145">
        <f>((Sustainable_Friendly_Table[[#This Row],[Weighted Energy]]-TOPSIS!$B$13)^2+(Sustainable_Friendly_Table[[#This Row],[Weighted Cost]]-TOPSIS!$C$13)^2+(Sustainable_Friendly_Table[[#This Row],[Weighted Co2]]-TOPSIS!$D$13)^2)^0.5</f>
        <v>1.7123536176574564E-3</v>
      </c>
      <c r="Y145">
        <f>((Sustainable_Friendly_Table[[#This Row],[Weighted Energy]]-TOPSIS!$B$14)^2+(Sustainable_Friendly_Table[[#This Row],[Weighted Cost]]-TOPSIS!$C$14)^2+(Sustainable_Friendly_Table[[#This Row],[Weighted Co2]]-TOPSIS!$D$14)^2)^0.5</f>
        <v>3.9033875795085509E-3</v>
      </c>
      <c r="Z145">
        <f>Sustainable_Friendly_Table[[#This Row],[S- Worst-Euclidean Distance]]/(Sustainable_Friendly_Table[[#This Row],[S+ Best-Euclidean Distance]]+Sustainable_Friendly_Table[[#This Row],[S- Worst-Euclidean Distance]])</f>
        <v>0.69507967736803855</v>
      </c>
      <c r="AA145">
        <v>144</v>
      </c>
    </row>
    <row r="146" spans="1:27" x14ac:dyDescent="0.3">
      <c r="A146">
        <v>325</v>
      </c>
      <c r="B146" t="s">
        <v>142</v>
      </c>
      <c r="C146" t="s">
        <v>147</v>
      </c>
      <c r="D146" t="s">
        <v>151</v>
      </c>
      <c r="E146" t="s">
        <v>152</v>
      </c>
      <c r="F146" t="s">
        <v>154</v>
      </c>
      <c r="G146" t="s">
        <v>219</v>
      </c>
      <c r="H146">
        <v>404.64020514841485</v>
      </c>
      <c r="I146">
        <v>58</v>
      </c>
      <c r="J146">
        <v>1449457.8371199614</v>
      </c>
      <c r="K146">
        <v>37908.09056363636</v>
      </c>
      <c r="L146">
        <v>260902410.68159306</v>
      </c>
      <c r="M146">
        <v>5756377.1022727257</v>
      </c>
      <c r="N146">
        <v>2174186755.6799421</v>
      </c>
      <c r="O146">
        <v>108112000</v>
      </c>
      <c r="P146">
        <v>23.473981468181812</v>
      </c>
      <c r="Q146">
        <v>21669.394664943422</v>
      </c>
      <c r="R146">
        <v>260940318.77215669</v>
      </c>
      <c r="S146">
        <v>2288.0551327822145</v>
      </c>
      <c r="T146">
        <v>21692.868646411604</v>
      </c>
      <c r="U146">
        <f>Sustainable_Friendly_Table[[#This Row],[Total Energy(MJ)]]*AHP!$P$13/TOPSIS!$B$12</f>
        <v>2.2339308784128806E-2</v>
      </c>
      <c r="V146">
        <f>Sustainable_Friendly_Table[[#This Row],[Total Cost(LKR Million)]]*AHP!$P$14/TOPSIS!$C$12</f>
        <v>6.7534476437120785E-3</v>
      </c>
      <c r="W146">
        <f>Sustainable_Friendly_Table[[#This Row],[Total Carbon (Metric T)]]*AHP!$P$15/TOPSIS!$D$12</f>
        <v>1.2295764590124873E-2</v>
      </c>
      <c r="X146">
        <f>((Sustainable_Friendly_Table[[#This Row],[Weighted Energy]]-TOPSIS!$B$13)^2+(Sustainable_Friendly_Table[[#This Row],[Weighted Cost]]-TOPSIS!$C$13)^2+(Sustainable_Friendly_Table[[#This Row],[Weighted Co2]]-TOPSIS!$D$13)^2)^0.5</f>
        <v>1.8190516141170338E-3</v>
      </c>
      <c r="Y146">
        <f>((Sustainable_Friendly_Table[[#This Row],[Weighted Energy]]-TOPSIS!$B$14)^2+(Sustainable_Friendly_Table[[#This Row],[Weighted Cost]]-TOPSIS!$C$14)^2+(Sustainable_Friendly_Table[[#This Row],[Weighted Co2]]-TOPSIS!$D$14)^2)^0.5</f>
        <v>3.796617878237785E-3</v>
      </c>
      <c r="Z146">
        <f>Sustainable_Friendly_Table[[#This Row],[S- Worst-Euclidean Distance]]/(Sustainable_Friendly_Table[[#This Row],[S+ Best-Euclidean Distance]]+Sustainable_Friendly_Table[[#This Row],[S- Worst-Euclidean Distance]])</f>
        <v>0.67607573476439575</v>
      </c>
      <c r="AA146">
        <v>145</v>
      </c>
    </row>
    <row r="147" spans="1:27" x14ac:dyDescent="0.3">
      <c r="A147">
        <v>327</v>
      </c>
      <c r="B147" t="s">
        <v>142</v>
      </c>
      <c r="C147" t="s">
        <v>147</v>
      </c>
      <c r="D147" t="s">
        <v>151</v>
      </c>
      <c r="E147" t="s">
        <v>152</v>
      </c>
      <c r="F147" t="s">
        <v>154</v>
      </c>
      <c r="G147" t="s">
        <v>218</v>
      </c>
      <c r="H147">
        <v>404.64020514841485</v>
      </c>
      <c r="I147">
        <v>29</v>
      </c>
      <c r="J147">
        <v>1449457.8371199614</v>
      </c>
      <c r="K147">
        <v>37908.09056363636</v>
      </c>
      <c r="L147">
        <v>260902410.68159306</v>
      </c>
      <c r="M147">
        <v>5756377.1022727257</v>
      </c>
      <c r="N147">
        <v>2174186755.6799421</v>
      </c>
      <c r="O147">
        <v>108639800</v>
      </c>
      <c r="P147">
        <v>23.473981468181812</v>
      </c>
      <c r="Q147">
        <v>21669.394664943422</v>
      </c>
      <c r="R147">
        <v>260940318.77215669</v>
      </c>
      <c r="S147">
        <v>2288.5829327822148</v>
      </c>
      <c r="T147">
        <v>21692.868646411604</v>
      </c>
      <c r="U147">
        <f>Sustainable_Friendly_Table[[#This Row],[Total Energy(MJ)]]*AHP!$P$13/TOPSIS!$B$12</f>
        <v>2.2339308784128806E-2</v>
      </c>
      <c r="V147">
        <f>Sustainable_Friendly_Table[[#This Row],[Total Cost(LKR Million)]]*AHP!$P$14/TOPSIS!$C$12</f>
        <v>6.7550055037545595E-3</v>
      </c>
      <c r="W147">
        <f>Sustainable_Friendly_Table[[#This Row],[Total Carbon (Metric T)]]*AHP!$P$15/TOPSIS!$D$12</f>
        <v>1.2295764590124873E-2</v>
      </c>
      <c r="X147">
        <f>((Sustainable_Friendly_Table[[#This Row],[Weighted Energy]]-TOPSIS!$B$13)^2+(Sustainable_Friendly_Table[[#This Row],[Weighted Cost]]-TOPSIS!$C$13)^2+(Sustainable_Friendly_Table[[#This Row],[Weighted Co2]]-TOPSIS!$D$13)^2)^0.5</f>
        <v>1.819459642530735E-3</v>
      </c>
      <c r="Y147">
        <f>((Sustainable_Friendly_Table[[#This Row],[Weighted Energy]]-TOPSIS!$B$14)^2+(Sustainable_Friendly_Table[[#This Row],[Weighted Cost]]-TOPSIS!$C$14)^2+(Sustainable_Friendly_Table[[#This Row],[Weighted Co2]]-TOPSIS!$D$14)^2)^0.5</f>
        <v>3.7962092165791462E-3</v>
      </c>
      <c r="Z147">
        <f>Sustainable_Friendly_Table[[#This Row],[S- Worst-Euclidean Distance]]/(Sustainable_Friendly_Table[[#This Row],[S+ Best-Euclidean Distance]]+Sustainable_Friendly_Table[[#This Row],[S- Worst-Euclidean Distance]])</f>
        <v>0.67600303932110217</v>
      </c>
      <c r="AA147">
        <v>146</v>
      </c>
    </row>
    <row r="148" spans="1:27" x14ac:dyDescent="0.3">
      <c r="A148">
        <v>326</v>
      </c>
      <c r="B148" t="s">
        <v>142</v>
      </c>
      <c r="C148" t="s">
        <v>147</v>
      </c>
      <c r="D148" t="s">
        <v>151</v>
      </c>
      <c r="E148" t="s">
        <v>152</v>
      </c>
      <c r="F148" t="s">
        <v>154</v>
      </c>
      <c r="G148" t="s">
        <v>220</v>
      </c>
      <c r="H148">
        <v>404.64020514841485</v>
      </c>
      <c r="I148">
        <v>29</v>
      </c>
      <c r="J148">
        <v>1449457.8371199614</v>
      </c>
      <c r="K148">
        <v>37908.09056363636</v>
      </c>
      <c r="L148">
        <v>260902410.68159306</v>
      </c>
      <c r="M148">
        <v>5756377.1022727257</v>
      </c>
      <c r="N148">
        <v>2174186755.6799421</v>
      </c>
      <c r="O148">
        <v>113100000</v>
      </c>
      <c r="P148">
        <v>23.473981468181812</v>
      </c>
      <c r="Q148">
        <v>21669.394664943422</v>
      </c>
      <c r="R148">
        <v>260940318.77215669</v>
      </c>
      <c r="S148">
        <v>2293.0431327822148</v>
      </c>
      <c r="T148">
        <v>21692.868646411604</v>
      </c>
      <c r="U148">
        <f>Sustainable_Friendly_Table[[#This Row],[Total Energy(MJ)]]*AHP!$P$13/TOPSIS!$B$12</f>
        <v>2.2339308784128806E-2</v>
      </c>
      <c r="V148">
        <f>Sustainable_Friendly_Table[[#This Row],[Total Cost(LKR Million)]]*AHP!$P$14/TOPSIS!$C$12</f>
        <v>6.7681702770805655E-3</v>
      </c>
      <c r="W148">
        <f>Sustainable_Friendly_Table[[#This Row],[Total Carbon (Metric T)]]*AHP!$P$15/TOPSIS!$D$12</f>
        <v>1.2295764590124873E-2</v>
      </c>
      <c r="X148">
        <f>((Sustainable_Friendly_Table[[#This Row],[Weighted Energy]]-TOPSIS!$B$13)^2+(Sustainable_Friendly_Table[[#This Row],[Weighted Cost]]-TOPSIS!$C$13)^2+(Sustainable_Friendly_Table[[#This Row],[Weighted Co2]]-TOPSIS!$D$13)^2)^0.5</f>
        <v>1.8229572215638467E-3</v>
      </c>
      <c r="Y148">
        <f>((Sustainable_Friendly_Table[[#This Row],[Weighted Energy]]-TOPSIS!$B$14)^2+(Sustainable_Friendly_Table[[#This Row],[Weighted Cost]]-TOPSIS!$C$14)^2+(Sustainable_Friendly_Table[[#This Row],[Weighted Co2]]-TOPSIS!$D$14)^2)^0.5</f>
        <v>3.7927795940414012E-3</v>
      </c>
      <c r="Z148">
        <f>Sustainable_Friendly_Table[[#This Row],[S- Worst-Euclidean Distance]]/(Sustainable_Friendly_Table[[#This Row],[S+ Best-Euclidean Distance]]+Sustainable_Friendly_Table[[#This Row],[S- Worst-Euclidean Distance]])</f>
        <v>0.67538414255843759</v>
      </c>
      <c r="AA148">
        <v>147</v>
      </c>
    </row>
    <row r="149" spans="1:27" x14ac:dyDescent="0.3">
      <c r="A149">
        <v>343</v>
      </c>
      <c r="B149" t="s">
        <v>142</v>
      </c>
      <c r="C149" t="s">
        <v>147</v>
      </c>
      <c r="D149" t="s">
        <v>280</v>
      </c>
      <c r="E149" t="s">
        <v>152</v>
      </c>
      <c r="F149" t="s">
        <v>154</v>
      </c>
      <c r="G149" t="s">
        <v>219</v>
      </c>
      <c r="H149">
        <v>405.10466748682478</v>
      </c>
      <c r="I149">
        <v>58</v>
      </c>
      <c r="J149">
        <v>1449907.4366635426</v>
      </c>
      <c r="K149">
        <v>37908.09056363636</v>
      </c>
      <c r="L149">
        <v>260983338.59943768</v>
      </c>
      <c r="M149">
        <v>5760982.1772727259</v>
      </c>
      <c r="N149">
        <v>2174861154.9953141</v>
      </c>
      <c r="O149">
        <v>108112000</v>
      </c>
      <c r="P149">
        <v>23.46477131818181</v>
      </c>
      <c r="Q149">
        <v>21676.116178119963</v>
      </c>
      <c r="R149">
        <v>261021246.69000131</v>
      </c>
      <c r="S149">
        <v>2288.734137172587</v>
      </c>
      <c r="T149">
        <v>21699.580949438143</v>
      </c>
      <c r="U149">
        <f>Sustainable_Friendly_Table[[#This Row],[Total Energy(MJ)]]*AHP!$P$13/TOPSIS!$B$12</f>
        <v>2.2346237087713682E-2</v>
      </c>
      <c r="V149">
        <f>Sustainable_Friendly_Table[[#This Row],[Total Cost(LKR Million)]]*AHP!$P$14/TOPSIS!$C$12</f>
        <v>6.7554518002267234E-3</v>
      </c>
      <c r="W149">
        <f>Sustainable_Friendly_Table[[#This Row],[Total Carbon (Metric T)]]*AHP!$P$15/TOPSIS!$D$12</f>
        <v>1.2299569199797166E-2</v>
      </c>
      <c r="X149">
        <f>((Sustainable_Friendly_Table[[#This Row],[Weighted Energy]]-TOPSIS!$B$13)^2+(Sustainable_Friendly_Table[[#This Row],[Weighted Cost]]-TOPSIS!$C$13)^2+(Sustainable_Friendly_Table[[#This Row],[Weighted Co2]]-TOPSIS!$D$13)^2)^0.5</f>
        <v>1.8272048663501299E-3</v>
      </c>
      <c r="Y149">
        <f>((Sustainable_Friendly_Table[[#This Row],[Weighted Energy]]-TOPSIS!$B$14)^2+(Sustainable_Friendly_Table[[#This Row],[Weighted Cost]]-TOPSIS!$C$14)^2+(Sustainable_Friendly_Table[[#This Row],[Weighted Co2]]-TOPSIS!$D$14)^2)^0.5</f>
        <v>3.7884647773626374E-3</v>
      </c>
      <c r="Z149">
        <f>Sustainable_Friendly_Table[[#This Row],[S- Worst-Euclidean Distance]]/(Sustainable_Friendly_Table[[#This Row],[S+ Best-Euclidean Distance]]+Sustainable_Friendly_Table[[#This Row],[S- Worst-Euclidean Distance]])</f>
        <v>0.67462386816221542</v>
      </c>
      <c r="AA149">
        <v>148</v>
      </c>
    </row>
    <row r="150" spans="1:27" x14ac:dyDescent="0.3">
      <c r="A150">
        <v>345</v>
      </c>
      <c r="B150" t="s">
        <v>142</v>
      </c>
      <c r="C150" t="s">
        <v>147</v>
      </c>
      <c r="D150" t="s">
        <v>280</v>
      </c>
      <c r="E150" t="s">
        <v>152</v>
      </c>
      <c r="F150" t="s">
        <v>154</v>
      </c>
      <c r="G150" t="s">
        <v>218</v>
      </c>
      <c r="H150">
        <v>405.10466748682478</v>
      </c>
      <c r="I150">
        <v>29</v>
      </c>
      <c r="J150">
        <v>1449907.4366635426</v>
      </c>
      <c r="K150">
        <v>37908.09056363636</v>
      </c>
      <c r="L150">
        <v>260983338.59943768</v>
      </c>
      <c r="M150">
        <v>5760982.1772727259</v>
      </c>
      <c r="N150">
        <v>2174861154.9953141</v>
      </c>
      <c r="O150">
        <v>108639800</v>
      </c>
      <c r="P150">
        <v>23.46477131818181</v>
      </c>
      <c r="Q150">
        <v>21676.116178119963</v>
      </c>
      <c r="R150">
        <v>261021246.69000131</v>
      </c>
      <c r="S150">
        <v>2289.2619371725868</v>
      </c>
      <c r="T150">
        <v>21699.580949438143</v>
      </c>
      <c r="U150">
        <f>Sustainable_Friendly_Table[[#This Row],[Total Energy(MJ)]]*AHP!$P$13/TOPSIS!$B$12</f>
        <v>2.2346237087713682E-2</v>
      </c>
      <c r="V150">
        <f>Sustainable_Friendly_Table[[#This Row],[Total Cost(LKR Million)]]*AHP!$P$14/TOPSIS!$C$12</f>
        <v>6.7570096602692026E-3</v>
      </c>
      <c r="W150">
        <f>Sustainable_Friendly_Table[[#This Row],[Total Carbon (Metric T)]]*AHP!$P$15/TOPSIS!$D$12</f>
        <v>1.2299569199797166E-2</v>
      </c>
      <c r="X150">
        <f>((Sustainable_Friendly_Table[[#This Row],[Weighted Energy]]-TOPSIS!$B$13)^2+(Sustainable_Friendly_Table[[#This Row],[Weighted Cost]]-TOPSIS!$C$13)^2+(Sustainable_Friendly_Table[[#This Row],[Weighted Co2]]-TOPSIS!$D$13)^2)^0.5</f>
        <v>1.8276127828346421E-3</v>
      </c>
      <c r="Y150">
        <f>((Sustainable_Friendly_Table[[#This Row],[Weighted Energy]]-TOPSIS!$B$14)^2+(Sustainable_Friendly_Table[[#This Row],[Weighted Cost]]-TOPSIS!$C$14)^2+(Sustainable_Friendly_Table[[#This Row],[Weighted Co2]]-TOPSIS!$D$14)^2)^0.5</f>
        <v>3.7880560603551949E-3</v>
      </c>
      <c r="Z150">
        <f>Sustainable_Friendly_Table[[#This Row],[S- Worst-Euclidean Distance]]/(Sustainable_Friendly_Table[[#This Row],[S+ Best-Euclidean Distance]]+Sustainable_Friendly_Table[[#This Row],[S- Worst-Euclidean Distance]])</f>
        <v>0.67455118279436976</v>
      </c>
      <c r="AA150">
        <v>149</v>
      </c>
    </row>
    <row r="151" spans="1:27" x14ac:dyDescent="0.3">
      <c r="A151">
        <v>344</v>
      </c>
      <c r="B151" t="s">
        <v>142</v>
      </c>
      <c r="C151" t="s">
        <v>147</v>
      </c>
      <c r="D151" t="s">
        <v>280</v>
      </c>
      <c r="E151" t="s">
        <v>152</v>
      </c>
      <c r="F151" t="s">
        <v>154</v>
      </c>
      <c r="G151" t="s">
        <v>220</v>
      </c>
      <c r="H151">
        <v>405.10466748682478</v>
      </c>
      <c r="I151">
        <v>29</v>
      </c>
      <c r="J151">
        <v>1449907.4366635426</v>
      </c>
      <c r="K151">
        <v>37908.09056363636</v>
      </c>
      <c r="L151">
        <v>260983338.59943768</v>
      </c>
      <c r="M151">
        <v>5760982.1772727259</v>
      </c>
      <c r="N151">
        <v>2174861154.9953141</v>
      </c>
      <c r="O151">
        <v>113100000</v>
      </c>
      <c r="P151">
        <v>23.46477131818181</v>
      </c>
      <c r="Q151">
        <v>21676.116178119963</v>
      </c>
      <c r="R151">
        <v>261021246.69000131</v>
      </c>
      <c r="S151">
        <v>2293.7221371725868</v>
      </c>
      <c r="T151">
        <v>21699.580949438143</v>
      </c>
      <c r="U151">
        <f>Sustainable_Friendly_Table[[#This Row],[Total Energy(MJ)]]*AHP!$P$13/TOPSIS!$B$12</f>
        <v>2.2346237087713682E-2</v>
      </c>
      <c r="V151">
        <f>Sustainable_Friendly_Table[[#This Row],[Total Cost(LKR Million)]]*AHP!$P$14/TOPSIS!$C$12</f>
        <v>6.7701744335952095E-3</v>
      </c>
      <c r="W151">
        <f>Sustainable_Friendly_Table[[#This Row],[Total Carbon (Metric T)]]*AHP!$P$15/TOPSIS!$D$12</f>
        <v>1.2299569199797166E-2</v>
      </c>
      <c r="X151">
        <f>((Sustainable_Friendly_Table[[#This Row],[Weighted Energy]]-TOPSIS!$B$13)^2+(Sustainable_Friendly_Table[[#This Row],[Weighted Cost]]-TOPSIS!$C$13)^2+(Sustainable_Friendly_Table[[#This Row],[Weighted Co2]]-TOPSIS!$D$13)^2)^0.5</f>
        <v>1.8311091975539704E-3</v>
      </c>
      <c r="Y151">
        <f>((Sustainable_Friendly_Table[[#This Row],[Weighted Energy]]-TOPSIS!$B$14)^2+(Sustainable_Friendly_Table[[#This Row],[Weighted Cost]]-TOPSIS!$C$14)^2+(Sustainable_Friendly_Table[[#This Row],[Weighted Co2]]-TOPSIS!$D$14)^2)^0.5</f>
        <v>3.7846260208721509E-3</v>
      </c>
      <c r="Z151">
        <f>Sustainable_Friendly_Table[[#This Row],[S- Worst-Euclidean Distance]]/(Sustainable_Friendly_Table[[#This Row],[S+ Best-Euclidean Distance]]+Sustainable_Friendly_Table[[#This Row],[S- Worst-Euclidean Distance]])</f>
        <v>0.67393241911659052</v>
      </c>
      <c r="AA151">
        <v>150</v>
      </c>
    </row>
    <row r="152" spans="1:27" x14ac:dyDescent="0.3">
      <c r="A152">
        <v>442</v>
      </c>
      <c r="B152" t="s">
        <v>280</v>
      </c>
      <c r="C152" t="s">
        <v>147</v>
      </c>
      <c r="D152" t="s">
        <v>151</v>
      </c>
      <c r="E152" t="s">
        <v>280</v>
      </c>
      <c r="F152" t="s">
        <v>154</v>
      </c>
      <c r="G152" t="s">
        <v>219</v>
      </c>
      <c r="H152">
        <v>415.17576225139783</v>
      </c>
      <c r="I152">
        <v>60</v>
      </c>
      <c r="J152">
        <v>1450690.9142836486</v>
      </c>
      <c r="K152">
        <v>47009.944199999998</v>
      </c>
      <c r="L152">
        <v>261124364.57105678</v>
      </c>
      <c r="M152">
        <v>6949890.0477272719</v>
      </c>
      <c r="N152">
        <v>2176036371.4254732</v>
      </c>
      <c r="O152">
        <v>111840000</v>
      </c>
      <c r="P152">
        <v>29.661177649999999</v>
      </c>
      <c r="Q152">
        <v>21687.829168540549</v>
      </c>
      <c r="R152">
        <v>261171374.51525679</v>
      </c>
      <c r="S152">
        <v>2294.8262614732002</v>
      </c>
      <c r="T152">
        <v>21717.490346190549</v>
      </c>
      <c r="U152">
        <f>Sustainable_Friendly_Table[[#This Row],[Total Energy(MJ)]]*AHP!$P$13/TOPSIS!$B$12</f>
        <v>2.2359089650557371E-2</v>
      </c>
      <c r="V152">
        <f>Sustainable_Friendly_Table[[#This Row],[Total Cost(LKR Million)]]*AHP!$P$14/TOPSIS!$C$12</f>
        <v>6.7734333785172563E-3</v>
      </c>
      <c r="W152">
        <f>Sustainable_Friendly_Table[[#This Row],[Total Carbon (Metric T)]]*AHP!$P$15/TOPSIS!$D$12</f>
        <v>1.2309720449500841E-2</v>
      </c>
      <c r="X152">
        <f>((Sustainable_Friendly_Table[[#This Row],[Weighted Energy]]-TOPSIS!$B$13)^2+(Sustainable_Friendly_Table[[#This Row],[Weighted Cost]]-TOPSIS!$C$13)^2+(Sustainable_Friendly_Table[[#This Row],[Weighted Co2]]-TOPSIS!$D$13)^2)^0.5</f>
        <v>1.8475470072192594E-3</v>
      </c>
      <c r="Y152">
        <f>((Sustainable_Friendly_Table[[#This Row],[Weighted Energy]]-TOPSIS!$B$14)^2+(Sustainable_Friendly_Table[[#This Row],[Weighted Cost]]-TOPSIS!$C$14)^2+(Sustainable_Friendly_Table[[#This Row],[Weighted Co2]]-TOPSIS!$D$14)^2)^0.5</f>
        <v>3.7681791647795016E-3</v>
      </c>
      <c r="Z152">
        <f>Sustainable_Friendly_Table[[#This Row],[S- Worst-Euclidean Distance]]/(Sustainable_Friendly_Table[[#This Row],[S+ Best-Euclidean Distance]]+Sustainable_Friendly_Table[[#This Row],[S- Worst-Euclidean Distance]])</f>
        <v>0.67100479071940278</v>
      </c>
      <c r="AA152">
        <v>151</v>
      </c>
    </row>
    <row r="153" spans="1:27" x14ac:dyDescent="0.3">
      <c r="A153">
        <v>444</v>
      </c>
      <c r="B153" t="s">
        <v>280</v>
      </c>
      <c r="C153" t="s">
        <v>147</v>
      </c>
      <c r="D153" t="s">
        <v>151</v>
      </c>
      <c r="E153" t="s">
        <v>280</v>
      </c>
      <c r="F153" t="s">
        <v>154</v>
      </c>
      <c r="G153" t="s">
        <v>218</v>
      </c>
      <c r="H153">
        <v>415.17576225139783</v>
      </c>
      <c r="I153">
        <v>30</v>
      </c>
      <c r="J153">
        <v>1450690.9142836486</v>
      </c>
      <c r="K153">
        <v>47009.944199999998</v>
      </c>
      <c r="L153">
        <v>261124364.57105678</v>
      </c>
      <c r="M153">
        <v>6949890.0477272719</v>
      </c>
      <c r="N153">
        <v>2176036371.4254732</v>
      </c>
      <c r="O153">
        <v>112386000</v>
      </c>
      <c r="P153">
        <v>29.661177649999999</v>
      </c>
      <c r="Q153">
        <v>21687.829168540549</v>
      </c>
      <c r="R153">
        <v>261171374.51525679</v>
      </c>
      <c r="S153">
        <v>2295.3722614732005</v>
      </c>
      <c r="T153">
        <v>21717.490346190549</v>
      </c>
      <c r="U153">
        <f>Sustainable_Friendly_Table[[#This Row],[Total Energy(MJ)]]*AHP!$P$13/TOPSIS!$B$12</f>
        <v>2.2359089650557371E-2</v>
      </c>
      <c r="V153">
        <f>Sustainable_Friendly_Table[[#This Row],[Total Cost(LKR Million)]]*AHP!$P$14/TOPSIS!$C$12</f>
        <v>6.7750449578715451E-3</v>
      </c>
      <c r="W153">
        <f>Sustainable_Friendly_Table[[#This Row],[Total Carbon (Metric T)]]*AHP!$P$15/TOPSIS!$D$12</f>
        <v>1.2309720449500841E-2</v>
      </c>
      <c r="X153">
        <f>((Sustainable_Friendly_Table[[#This Row],[Weighted Energy]]-TOPSIS!$B$13)^2+(Sustainable_Friendly_Table[[#This Row],[Weighted Cost]]-TOPSIS!$C$13)^2+(Sustainable_Friendly_Table[[#This Row],[Weighted Co2]]-TOPSIS!$D$13)^2)^0.5</f>
        <v>1.8479800478586337E-3</v>
      </c>
      <c r="Y153">
        <f>((Sustainable_Friendly_Table[[#This Row],[Weighted Energy]]-TOPSIS!$B$14)^2+(Sustainable_Friendly_Table[[#This Row],[Weighted Cost]]-TOPSIS!$C$14)^2+(Sustainable_Friendly_Table[[#This Row],[Weighted Co2]]-TOPSIS!$D$14)^2)^0.5</f>
        <v>3.7677617796077587E-3</v>
      </c>
      <c r="Z153">
        <f>Sustainable_Friendly_Table[[#This Row],[S- Worst-Euclidean Distance]]/(Sustainable_Friendly_Table[[#This Row],[S+ Best-Euclidean Distance]]+Sustainable_Friendly_Table[[#This Row],[S- Worst-Euclidean Distance]])</f>
        <v>0.67092859596567822</v>
      </c>
      <c r="AA153">
        <v>152</v>
      </c>
    </row>
    <row r="154" spans="1:27" x14ac:dyDescent="0.3">
      <c r="A154">
        <v>443</v>
      </c>
      <c r="B154" t="s">
        <v>280</v>
      </c>
      <c r="C154" t="s">
        <v>147</v>
      </c>
      <c r="D154" t="s">
        <v>151</v>
      </c>
      <c r="E154" t="s">
        <v>280</v>
      </c>
      <c r="F154" t="s">
        <v>154</v>
      </c>
      <c r="G154" t="s">
        <v>220</v>
      </c>
      <c r="H154">
        <v>415.17576225139783</v>
      </c>
      <c r="I154">
        <v>30</v>
      </c>
      <c r="J154">
        <v>1450690.9142836486</v>
      </c>
      <c r="K154">
        <v>47009.944199999998</v>
      </c>
      <c r="L154">
        <v>261124364.57105678</v>
      </c>
      <c r="M154">
        <v>6949890.0477272719</v>
      </c>
      <c r="N154">
        <v>2176036371.4254732</v>
      </c>
      <c r="O154">
        <v>117000000</v>
      </c>
      <c r="P154">
        <v>29.661177649999999</v>
      </c>
      <c r="Q154">
        <v>21687.829168540549</v>
      </c>
      <c r="R154">
        <v>261171374.51525679</v>
      </c>
      <c r="S154">
        <v>2299.9862614732001</v>
      </c>
      <c r="T154">
        <v>21717.490346190549</v>
      </c>
      <c r="U154">
        <f>Sustainable_Friendly_Table[[#This Row],[Total Energy(MJ)]]*AHP!$P$13/TOPSIS!$B$12</f>
        <v>2.2359089650557371E-2</v>
      </c>
      <c r="V154">
        <f>Sustainable_Friendly_Table[[#This Row],[Total Cost(LKR Million)]]*AHP!$P$14/TOPSIS!$C$12</f>
        <v>6.7886636888984473E-3</v>
      </c>
      <c r="W154">
        <f>Sustainable_Friendly_Table[[#This Row],[Total Carbon (Metric T)]]*AHP!$P$15/TOPSIS!$D$12</f>
        <v>1.2309720449500841E-2</v>
      </c>
      <c r="X154">
        <f>((Sustainable_Friendly_Table[[#This Row],[Weighted Energy]]-TOPSIS!$B$13)^2+(Sustainable_Friendly_Table[[#This Row],[Weighted Cost]]-TOPSIS!$C$13)^2+(Sustainable_Friendly_Table[[#This Row],[Weighted Co2]]-TOPSIS!$D$13)^2)^0.5</f>
        <v>1.8516914435987158E-3</v>
      </c>
      <c r="Y154">
        <f>((Sustainable_Friendly_Table[[#This Row],[Weighted Energy]]-TOPSIS!$B$14)^2+(Sustainable_Friendly_Table[[#This Row],[Weighted Cost]]-TOPSIS!$C$14)^2+(Sustainable_Friendly_Table[[#This Row],[Weighted Co2]]-TOPSIS!$D$14)^2)^0.5</f>
        <v>3.7642603485402489E-3</v>
      </c>
      <c r="Z154">
        <f>Sustainable_Friendly_Table[[#This Row],[S- Worst-Euclidean Distance]]/(Sustainable_Friendly_Table[[#This Row],[S+ Best-Euclidean Distance]]+Sustainable_Friendly_Table[[#This Row],[S- Worst-Euclidean Distance]])</f>
        <v>0.67028003228399213</v>
      </c>
      <c r="AA154">
        <v>153</v>
      </c>
    </row>
    <row r="155" spans="1:27" x14ac:dyDescent="0.3">
      <c r="A155">
        <v>460</v>
      </c>
      <c r="B155" t="s">
        <v>280</v>
      </c>
      <c r="C155" t="s">
        <v>147</v>
      </c>
      <c r="D155" t="s">
        <v>280</v>
      </c>
      <c r="E155" t="s">
        <v>280</v>
      </c>
      <c r="F155" t="s">
        <v>154</v>
      </c>
      <c r="G155" t="s">
        <v>219</v>
      </c>
      <c r="H155">
        <v>415.64022458980781</v>
      </c>
      <c r="I155">
        <v>60</v>
      </c>
      <c r="J155">
        <v>1451140.5138272296</v>
      </c>
      <c r="K155">
        <v>47009.944199999998</v>
      </c>
      <c r="L155">
        <v>261205292.48890135</v>
      </c>
      <c r="M155">
        <v>6954495.1227272721</v>
      </c>
      <c r="N155">
        <v>2176710770.7408447</v>
      </c>
      <c r="O155">
        <v>111840000</v>
      </c>
      <c r="P155">
        <v>29.651967499999998</v>
      </c>
      <c r="Q155">
        <v>21694.550681717083</v>
      </c>
      <c r="R155">
        <v>261252302.43310136</v>
      </c>
      <c r="S155">
        <v>2295.5052658635723</v>
      </c>
      <c r="T155">
        <v>21724.202649217084</v>
      </c>
      <c r="U155">
        <f>Sustainable_Friendly_Table[[#This Row],[Total Energy(MJ)]]*AHP!$P$13/TOPSIS!$B$12</f>
        <v>2.2366017954142243E-2</v>
      </c>
      <c r="V155">
        <f>Sustainable_Friendly_Table[[#This Row],[Total Cost(LKR Million)]]*AHP!$P$14/TOPSIS!$C$12</f>
        <v>6.7754375350318986E-3</v>
      </c>
      <c r="W155">
        <f>Sustainable_Friendly_Table[[#This Row],[Total Carbon (Metric T)]]*AHP!$P$15/TOPSIS!$D$12</f>
        <v>1.231352505917313E-2</v>
      </c>
      <c r="X155">
        <f>((Sustainable_Friendly_Table[[#This Row],[Weighted Energy]]-TOPSIS!$B$13)^2+(Sustainable_Friendly_Table[[#This Row],[Weighted Cost]]-TOPSIS!$C$13)^2+(Sustainable_Friendly_Table[[#This Row],[Weighted Co2]]-TOPSIS!$D$13)^2)^0.5</f>
        <v>1.8556991110221946E-3</v>
      </c>
      <c r="Y155">
        <f>((Sustainable_Friendly_Table[[#This Row],[Weighted Energy]]-TOPSIS!$B$14)^2+(Sustainable_Friendly_Table[[#This Row],[Weighted Cost]]-TOPSIS!$C$14)^2+(Sustainable_Friendly_Table[[#This Row],[Weighted Co2]]-TOPSIS!$D$14)^2)^0.5</f>
        <v>3.7600256211644178E-3</v>
      </c>
      <c r="Z155">
        <f>Sustainable_Friendly_Table[[#This Row],[S- Worst-Euclidean Distance]]/(Sustainable_Friendly_Table[[#This Row],[S+ Best-Euclidean Distance]]+Sustainable_Friendly_Table[[#This Row],[S- Worst-Euclidean Distance]])</f>
        <v>0.66955304978069408</v>
      </c>
      <c r="AA155">
        <v>154</v>
      </c>
    </row>
    <row r="156" spans="1:27" x14ac:dyDescent="0.3">
      <c r="A156">
        <v>462</v>
      </c>
      <c r="B156" t="s">
        <v>280</v>
      </c>
      <c r="C156" t="s">
        <v>147</v>
      </c>
      <c r="D156" t="s">
        <v>280</v>
      </c>
      <c r="E156" t="s">
        <v>280</v>
      </c>
      <c r="F156" t="s">
        <v>154</v>
      </c>
      <c r="G156" t="s">
        <v>218</v>
      </c>
      <c r="H156">
        <v>415.64022458980781</v>
      </c>
      <c r="I156">
        <v>30</v>
      </c>
      <c r="J156">
        <v>1451140.5138272296</v>
      </c>
      <c r="K156">
        <v>47009.944199999998</v>
      </c>
      <c r="L156">
        <v>261205292.48890135</v>
      </c>
      <c r="M156">
        <v>6954495.1227272721</v>
      </c>
      <c r="N156">
        <v>2176710770.7408447</v>
      </c>
      <c r="O156">
        <v>112386000</v>
      </c>
      <c r="P156">
        <v>29.651967499999998</v>
      </c>
      <c r="Q156">
        <v>21694.550681717083</v>
      </c>
      <c r="R156">
        <v>261252302.43310136</v>
      </c>
      <c r="S156">
        <v>2296.0512658635721</v>
      </c>
      <c r="T156">
        <v>21724.202649217084</v>
      </c>
      <c r="U156">
        <f>Sustainable_Friendly_Table[[#This Row],[Total Energy(MJ)]]*AHP!$P$13/TOPSIS!$B$12</f>
        <v>2.2366017954142243E-2</v>
      </c>
      <c r="V156">
        <f>Sustainable_Friendly_Table[[#This Row],[Total Cost(LKR Million)]]*AHP!$P$14/TOPSIS!$C$12</f>
        <v>6.7770491143861866E-3</v>
      </c>
      <c r="W156">
        <f>Sustainable_Friendly_Table[[#This Row],[Total Carbon (Metric T)]]*AHP!$P$15/TOPSIS!$D$12</f>
        <v>1.231352505917313E-2</v>
      </c>
      <c r="X156">
        <f>((Sustainable_Friendly_Table[[#This Row],[Weighted Energy]]-TOPSIS!$B$13)^2+(Sustainable_Friendly_Table[[#This Row],[Weighted Cost]]-TOPSIS!$C$13)^2+(Sustainable_Friendly_Table[[#This Row],[Weighted Co2]]-TOPSIS!$D$13)^2)^0.5</f>
        <v>1.8561319898546661E-3</v>
      </c>
      <c r="Y156">
        <f>((Sustainable_Friendly_Table[[#This Row],[Weighted Energy]]-TOPSIS!$B$14)^2+(Sustainable_Friendly_Table[[#This Row],[Weighted Cost]]-TOPSIS!$C$14)^2+(Sustainable_Friendly_Table[[#This Row],[Weighted Co2]]-TOPSIS!$D$14)^2)^0.5</f>
        <v>3.7596081898945365E-3</v>
      </c>
      <c r="Z156">
        <f>Sustainable_Friendly_Table[[#This Row],[S- Worst-Euclidean Distance]]/(Sustainable_Friendly_Table[[#This Row],[S+ Best-Euclidean Distance]]+Sustainable_Friendly_Table[[#This Row],[S- Worst-Euclidean Distance]])</f>
        <v>0.66947687563110148</v>
      </c>
      <c r="AA156">
        <v>155</v>
      </c>
    </row>
    <row r="157" spans="1:27" x14ac:dyDescent="0.3">
      <c r="A157">
        <v>461</v>
      </c>
      <c r="B157" t="s">
        <v>280</v>
      </c>
      <c r="C157" t="s">
        <v>147</v>
      </c>
      <c r="D157" t="s">
        <v>280</v>
      </c>
      <c r="E157" t="s">
        <v>280</v>
      </c>
      <c r="F157" t="s">
        <v>154</v>
      </c>
      <c r="G157" t="s">
        <v>220</v>
      </c>
      <c r="H157">
        <v>415.64022458980781</v>
      </c>
      <c r="I157">
        <v>30</v>
      </c>
      <c r="J157">
        <v>1451140.5138272296</v>
      </c>
      <c r="K157">
        <v>47009.944199999998</v>
      </c>
      <c r="L157">
        <v>261205292.48890135</v>
      </c>
      <c r="M157">
        <v>6954495.1227272721</v>
      </c>
      <c r="N157">
        <v>2176710770.7408447</v>
      </c>
      <c r="O157">
        <v>117000000</v>
      </c>
      <c r="P157">
        <v>29.651967499999998</v>
      </c>
      <c r="Q157">
        <v>21694.550681717083</v>
      </c>
      <c r="R157">
        <v>261252302.43310136</v>
      </c>
      <c r="S157">
        <v>2300.6652658635721</v>
      </c>
      <c r="T157">
        <v>21724.202649217084</v>
      </c>
      <c r="U157">
        <f>Sustainable_Friendly_Table[[#This Row],[Total Energy(MJ)]]*AHP!$P$13/TOPSIS!$B$12</f>
        <v>2.2366017954142243E-2</v>
      </c>
      <c r="V157">
        <f>Sustainable_Friendly_Table[[#This Row],[Total Cost(LKR Million)]]*AHP!$P$14/TOPSIS!$C$12</f>
        <v>6.7906678454130913E-3</v>
      </c>
      <c r="W157">
        <f>Sustainable_Friendly_Table[[#This Row],[Total Carbon (Metric T)]]*AHP!$P$15/TOPSIS!$D$12</f>
        <v>1.231352505917313E-2</v>
      </c>
      <c r="X157">
        <f>((Sustainable_Friendly_Table[[#This Row],[Weighted Energy]]-TOPSIS!$B$13)^2+(Sustainable_Friendly_Table[[#This Row],[Weighted Cost]]-TOPSIS!$C$13)^2+(Sustainable_Friendly_Table[[#This Row],[Weighted Co2]]-TOPSIS!$D$13)^2)^0.5</f>
        <v>1.8598417935168465E-3</v>
      </c>
      <c r="Y157">
        <f>((Sustainable_Friendly_Table[[#This Row],[Weighted Energy]]-TOPSIS!$B$14)^2+(Sustainable_Friendly_Table[[#This Row],[Weighted Cost]]-TOPSIS!$C$14)^2+(Sustainable_Friendly_Table[[#This Row],[Weighted Co2]]-TOPSIS!$D$14)^2)^0.5</f>
        <v>3.7561064246608377E-3</v>
      </c>
      <c r="Z157">
        <f>Sustainable_Friendly_Table[[#This Row],[S- Worst-Euclidean Distance]]/(Sustainable_Friendly_Table[[#This Row],[S+ Best-Euclidean Distance]]+Sustainable_Friendly_Table[[#This Row],[S- Worst-Euclidean Distance]])</f>
        <v>0.66882853593683145</v>
      </c>
      <c r="AA157">
        <v>156</v>
      </c>
    </row>
    <row r="158" spans="1:27" x14ac:dyDescent="0.3">
      <c r="A158">
        <v>73</v>
      </c>
      <c r="B158" t="s">
        <v>139</v>
      </c>
      <c r="C158" t="s">
        <v>280</v>
      </c>
      <c r="D158" t="s">
        <v>151</v>
      </c>
      <c r="E158" t="s">
        <v>152</v>
      </c>
      <c r="F158" t="s">
        <v>154</v>
      </c>
      <c r="G158" t="s">
        <v>219</v>
      </c>
      <c r="H158">
        <v>412.27436781112033</v>
      </c>
      <c r="I158">
        <v>59</v>
      </c>
      <c r="J158">
        <v>1453934.2687481744</v>
      </c>
      <c r="K158">
        <v>46965.629363636355</v>
      </c>
      <c r="L158">
        <v>261708168.37467137</v>
      </c>
      <c r="M158">
        <v>4963615.7022727262</v>
      </c>
      <c r="N158">
        <v>2180901403.1222615</v>
      </c>
      <c r="O158">
        <v>109976000</v>
      </c>
      <c r="P158">
        <v>20.169581068181813</v>
      </c>
      <c r="Q158">
        <v>21736.317317785204</v>
      </c>
      <c r="R158">
        <v>261755134.004035</v>
      </c>
      <c r="S158">
        <v>2295.8410188245343</v>
      </c>
      <c r="T158">
        <v>21756.486898853385</v>
      </c>
      <c r="U158">
        <f>Sustainable_Friendly_Table[[#This Row],[Total Energy(MJ)]]*AHP!$P$13/TOPSIS!$B$12</f>
        <v>2.2409065765926758E-2</v>
      </c>
      <c r="V158">
        <f>Sustainable_Friendly_Table[[#This Row],[Total Cost(LKR Million)]]*AHP!$P$14/TOPSIS!$C$12</f>
        <v>6.7764285470099713E-3</v>
      </c>
      <c r="W158">
        <f>Sustainable_Friendly_Table[[#This Row],[Total Carbon (Metric T)]]*AHP!$P$15/TOPSIS!$D$12</f>
        <v>1.2331824138929115E-2</v>
      </c>
      <c r="X158">
        <f>((Sustainable_Friendly_Table[[#This Row],[Weighted Energy]]-TOPSIS!$B$13)^2+(Sustainable_Friendly_Table[[#This Row],[Weighted Cost]]-TOPSIS!$C$13)^2+(Sustainable_Friendly_Table[[#This Row],[Weighted Co2]]-TOPSIS!$D$13)^2)^0.5</f>
        <v>1.9008310520834931E-3</v>
      </c>
      <c r="Y158">
        <f>((Sustainable_Friendly_Table[[#This Row],[Weighted Energy]]-TOPSIS!$B$14)^2+(Sustainable_Friendly_Table[[#This Row],[Weighted Cost]]-TOPSIS!$C$14)^2+(Sustainable_Friendly_Table[[#This Row],[Weighted Co2]]-TOPSIS!$D$14)^2)^0.5</f>
        <v>3.7148401546072047E-3</v>
      </c>
      <c r="Z158">
        <f>Sustainable_Friendly_Table[[#This Row],[S- Worst-Euclidean Distance]]/(Sustainable_Friendly_Table[[#This Row],[S+ Best-Euclidean Distance]]+Sustainable_Friendly_Table[[#This Row],[S- Worst-Euclidean Distance]])</f>
        <v>0.66151311533004653</v>
      </c>
      <c r="AA158">
        <v>157</v>
      </c>
    </row>
    <row r="159" spans="1:27" x14ac:dyDescent="0.3">
      <c r="A159">
        <v>75</v>
      </c>
      <c r="B159" t="s">
        <v>139</v>
      </c>
      <c r="C159" t="s">
        <v>280</v>
      </c>
      <c r="D159" t="s">
        <v>151</v>
      </c>
      <c r="E159" t="s">
        <v>152</v>
      </c>
      <c r="F159" t="s">
        <v>154</v>
      </c>
      <c r="G159" t="s">
        <v>218</v>
      </c>
      <c r="H159">
        <v>412.27436781112033</v>
      </c>
      <c r="I159">
        <v>30</v>
      </c>
      <c r="J159">
        <v>1453934.2687481744</v>
      </c>
      <c r="K159">
        <v>46965.629363636355</v>
      </c>
      <c r="L159">
        <v>261708168.37467137</v>
      </c>
      <c r="M159">
        <v>4963615.7022727262</v>
      </c>
      <c r="N159">
        <v>2180901403.1222615</v>
      </c>
      <c r="O159">
        <v>112386000</v>
      </c>
      <c r="P159">
        <v>20.169581068181813</v>
      </c>
      <c r="Q159">
        <v>21736.317317785204</v>
      </c>
      <c r="R159">
        <v>261755134.004035</v>
      </c>
      <c r="S159">
        <v>2298.2510188245346</v>
      </c>
      <c r="T159">
        <v>21756.486898853385</v>
      </c>
      <c r="U159">
        <f>Sustainable_Friendly_Table[[#This Row],[Total Energy(MJ)]]*AHP!$P$13/TOPSIS!$B$12</f>
        <v>2.2409065765926758E-2</v>
      </c>
      <c r="V159">
        <f>Sustainable_Friendly_Table[[#This Row],[Total Cost(LKR Million)]]*AHP!$P$14/TOPSIS!$C$12</f>
        <v>6.7835419284089406E-3</v>
      </c>
      <c r="W159">
        <f>Sustainable_Friendly_Table[[#This Row],[Total Carbon (Metric T)]]*AHP!$P$15/TOPSIS!$D$12</f>
        <v>1.2331824138929115E-2</v>
      </c>
      <c r="X159">
        <f>((Sustainable_Friendly_Table[[#This Row],[Weighted Energy]]-TOPSIS!$B$13)^2+(Sustainable_Friendly_Table[[#This Row],[Weighted Cost]]-TOPSIS!$C$13)^2+(Sustainable_Friendly_Table[[#This Row],[Weighted Co2]]-TOPSIS!$D$13)^2)^0.5</f>
        <v>1.9027096706833585E-3</v>
      </c>
      <c r="Y159">
        <f>((Sustainable_Friendly_Table[[#This Row],[Weighted Energy]]-TOPSIS!$B$14)^2+(Sustainable_Friendly_Table[[#This Row],[Weighted Cost]]-TOPSIS!$C$14)^2+(Sustainable_Friendly_Table[[#This Row],[Weighted Co2]]-TOPSIS!$D$14)^2)^0.5</f>
        <v>3.7129820393103528E-3</v>
      </c>
      <c r="Z159">
        <f>Sustainable_Friendly_Table[[#This Row],[S- Worst-Euclidean Distance]]/(Sustainable_Friendly_Table[[#This Row],[S+ Best-Euclidean Distance]]+Sustainable_Friendly_Table[[#This Row],[S- Worst-Euclidean Distance]])</f>
        <v>0.66117982094756245</v>
      </c>
      <c r="AA159">
        <v>158</v>
      </c>
    </row>
    <row r="160" spans="1:27" x14ac:dyDescent="0.3">
      <c r="A160">
        <v>74</v>
      </c>
      <c r="B160" t="s">
        <v>139</v>
      </c>
      <c r="C160" t="s">
        <v>280</v>
      </c>
      <c r="D160" t="s">
        <v>151</v>
      </c>
      <c r="E160" t="s">
        <v>152</v>
      </c>
      <c r="F160" t="s">
        <v>154</v>
      </c>
      <c r="G160" t="s">
        <v>220</v>
      </c>
      <c r="H160">
        <v>412.27436781112033</v>
      </c>
      <c r="I160">
        <v>30</v>
      </c>
      <c r="J160">
        <v>1453934.2687481744</v>
      </c>
      <c r="K160">
        <v>46965.629363636355</v>
      </c>
      <c r="L160">
        <v>261708168.37467137</v>
      </c>
      <c r="M160">
        <v>4963615.7022727262</v>
      </c>
      <c r="N160">
        <v>2180901403.1222615</v>
      </c>
      <c r="O160">
        <v>117000000</v>
      </c>
      <c r="P160">
        <v>20.169581068181813</v>
      </c>
      <c r="Q160">
        <v>21736.317317785204</v>
      </c>
      <c r="R160">
        <v>261755134.004035</v>
      </c>
      <c r="S160">
        <v>2302.8650188245342</v>
      </c>
      <c r="T160">
        <v>21756.486898853385</v>
      </c>
      <c r="U160">
        <f>Sustainable_Friendly_Table[[#This Row],[Total Energy(MJ)]]*AHP!$P$13/TOPSIS!$B$12</f>
        <v>2.2409065765926758E-2</v>
      </c>
      <c r="V160">
        <f>Sustainable_Friendly_Table[[#This Row],[Total Cost(LKR Million)]]*AHP!$P$14/TOPSIS!$C$12</f>
        <v>6.7971606594358427E-3</v>
      </c>
      <c r="W160">
        <f>Sustainable_Friendly_Table[[#This Row],[Total Carbon (Metric T)]]*AHP!$P$15/TOPSIS!$D$12</f>
        <v>1.2331824138929115E-2</v>
      </c>
      <c r="X160">
        <f>((Sustainable_Friendly_Table[[#This Row],[Weighted Energy]]-TOPSIS!$B$13)^2+(Sustainable_Friendly_Table[[#This Row],[Weighted Cost]]-TOPSIS!$C$13)^2+(Sustainable_Friendly_Table[[#This Row],[Weighted Co2]]-TOPSIS!$D$13)^2)^0.5</f>
        <v>1.9063752180086839E-3</v>
      </c>
      <c r="Y160">
        <f>((Sustainable_Friendly_Table[[#This Row],[Weighted Energy]]-TOPSIS!$B$14)^2+(Sustainable_Friendly_Table[[#This Row],[Weighted Cost]]-TOPSIS!$C$14)^2+(Sustainable_Friendly_Table[[#This Row],[Weighted Co2]]-TOPSIS!$D$14)^2)^0.5</f>
        <v>3.7094600960076636E-3</v>
      </c>
      <c r="Z160">
        <f>Sustainable_Friendly_Table[[#This Row],[S- Worst-Euclidean Distance]]/(Sustainable_Friendly_Table[[#This Row],[S+ Best-Euclidean Distance]]+Sustainable_Friendly_Table[[#This Row],[S- Worst-Euclidean Distance]])</f>
        <v>0.66053576869488406</v>
      </c>
      <c r="AA160">
        <v>159</v>
      </c>
    </row>
    <row r="161" spans="1:27" x14ac:dyDescent="0.3">
      <c r="A161">
        <v>91</v>
      </c>
      <c r="B161" t="s">
        <v>139</v>
      </c>
      <c r="C161" t="s">
        <v>280</v>
      </c>
      <c r="D161" t="s">
        <v>280</v>
      </c>
      <c r="E161" t="s">
        <v>152</v>
      </c>
      <c r="F161" t="s">
        <v>154</v>
      </c>
      <c r="G161" t="s">
        <v>219</v>
      </c>
      <c r="H161">
        <v>412.73883014953032</v>
      </c>
      <c r="I161">
        <v>59</v>
      </c>
      <c r="J161">
        <v>1454383.8682917552</v>
      </c>
      <c r="K161">
        <v>46965.629363636355</v>
      </c>
      <c r="L161">
        <v>261789096.29251596</v>
      </c>
      <c r="M161">
        <v>4968220.7772727264</v>
      </c>
      <c r="N161">
        <v>2181575802.437633</v>
      </c>
      <c r="O161">
        <v>109976000</v>
      </c>
      <c r="P161">
        <v>20.160370918181815</v>
      </c>
      <c r="Q161">
        <v>21743.038830961741</v>
      </c>
      <c r="R161">
        <v>261836061.92187959</v>
      </c>
      <c r="S161">
        <v>2296.5200232149059</v>
      </c>
      <c r="T161">
        <v>21763.199201879925</v>
      </c>
      <c r="U161">
        <f>Sustainable_Friendly_Table[[#This Row],[Total Energy(MJ)]]*AHP!$P$13/TOPSIS!$B$12</f>
        <v>2.2415994069511627E-2</v>
      </c>
      <c r="V161">
        <f>Sustainable_Friendly_Table[[#This Row],[Total Cost(LKR Million)]]*AHP!$P$14/TOPSIS!$C$12</f>
        <v>6.7784327035246136E-3</v>
      </c>
      <c r="W161">
        <f>Sustainable_Friendly_Table[[#This Row],[Total Carbon (Metric T)]]*AHP!$P$15/TOPSIS!$D$12</f>
        <v>1.2335628748601408E-2</v>
      </c>
      <c r="X161">
        <f>((Sustainable_Friendly_Table[[#This Row],[Weighted Energy]]-TOPSIS!$B$13)^2+(Sustainable_Friendly_Table[[#This Row],[Weighted Cost]]-TOPSIS!$C$13)^2+(Sustainable_Friendly_Table[[#This Row],[Weighted Co2]]-TOPSIS!$D$13)^2)^0.5</f>
        <v>1.9089841885466673E-3</v>
      </c>
      <c r="Y161">
        <f>((Sustainable_Friendly_Table[[#This Row],[Weighted Energy]]-TOPSIS!$B$14)^2+(Sustainable_Friendly_Table[[#This Row],[Weighted Cost]]-TOPSIS!$C$14)^2+(Sustainable_Friendly_Table[[#This Row],[Weighted Co2]]-TOPSIS!$D$14)^2)^0.5</f>
        <v>3.7066870012194501E-3</v>
      </c>
      <c r="Z161">
        <f>Sustainable_Friendly_Table[[#This Row],[S- Worst-Euclidean Distance]]/(Sustainable_Friendly_Table[[#This Row],[S+ Best-Euclidean Distance]]+Sustainable_Friendly_Table[[#This Row],[S- Worst-Euclidean Distance]])</f>
        <v>0.66006125999229437</v>
      </c>
      <c r="AA161">
        <v>160</v>
      </c>
    </row>
    <row r="162" spans="1:27" x14ac:dyDescent="0.3">
      <c r="A162">
        <v>93</v>
      </c>
      <c r="B162" t="s">
        <v>139</v>
      </c>
      <c r="C162" t="s">
        <v>280</v>
      </c>
      <c r="D162" t="s">
        <v>280</v>
      </c>
      <c r="E162" t="s">
        <v>152</v>
      </c>
      <c r="F162" t="s">
        <v>154</v>
      </c>
      <c r="G162" t="s">
        <v>218</v>
      </c>
      <c r="H162">
        <v>412.73883014953032</v>
      </c>
      <c r="I162">
        <v>30</v>
      </c>
      <c r="J162">
        <v>1454383.8682917552</v>
      </c>
      <c r="K162">
        <v>46965.629363636355</v>
      </c>
      <c r="L162">
        <v>261789096.29251596</v>
      </c>
      <c r="M162">
        <v>4968220.7772727264</v>
      </c>
      <c r="N162">
        <v>2181575802.437633</v>
      </c>
      <c r="O162">
        <v>112386000</v>
      </c>
      <c r="P162">
        <v>20.160370918181815</v>
      </c>
      <c r="Q162">
        <v>21743.038830961741</v>
      </c>
      <c r="R162">
        <v>261836061.92187959</v>
      </c>
      <c r="S162">
        <v>2298.9300232149058</v>
      </c>
      <c r="T162">
        <v>21763.199201879925</v>
      </c>
      <c r="U162">
        <f>Sustainable_Friendly_Table[[#This Row],[Total Energy(MJ)]]*AHP!$P$13/TOPSIS!$B$12</f>
        <v>2.2415994069511627E-2</v>
      </c>
      <c r="V162">
        <f>Sustainable_Friendly_Table[[#This Row],[Total Cost(LKR Million)]]*AHP!$P$14/TOPSIS!$C$12</f>
        <v>6.7855460849235811E-3</v>
      </c>
      <c r="W162">
        <f>Sustainable_Friendly_Table[[#This Row],[Total Carbon (Metric T)]]*AHP!$P$15/TOPSIS!$D$12</f>
        <v>1.2335628748601408E-2</v>
      </c>
      <c r="X162">
        <f>((Sustainable_Friendly_Table[[#This Row],[Weighted Energy]]-TOPSIS!$B$13)^2+(Sustainable_Friendly_Table[[#This Row],[Weighted Cost]]-TOPSIS!$C$13)^2+(Sustainable_Friendly_Table[[#This Row],[Weighted Co2]]-TOPSIS!$D$13)^2)^0.5</f>
        <v>1.9108622522640546E-3</v>
      </c>
      <c r="Y162">
        <f>((Sustainable_Friendly_Table[[#This Row],[Weighted Energy]]-TOPSIS!$B$14)^2+(Sustainable_Friendly_Table[[#This Row],[Weighted Cost]]-TOPSIS!$C$14)^2+(Sustainable_Friendly_Table[[#This Row],[Weighted Co2]]-TOPSIS!$D$14)^2)^0.5</f>
        <v>3.7048286448401056E-3</v>
      </c>
      <c r="Z162">
        <f>Sustainable_Friendly_Table[[#This Row],[S- Worst-Euclidean Distance]]/(Sustainable_Friendly_Table[[#This Row],[S+ Best-Euclidean Distance]]+Sustainable_Friendly_Table[[#This Row],[S- Worst-Euclidean Distance]])</f>
        <v>0.6597280214889627</v>
      </c>
      <c r="AA162">
        <v>161</v>
      </c>
    </row>
    <row r="163" spans="1:27" x14ac:dyDescent="0.3">
      <c r="A163">
        <v>92</v>
      </c>
      <c r="B163" t="s">
        <v>139</v>
      </c>
      <c r="C163" t="s">
        <v>280</v>
      </c>
      <c r="D163" t="s">
        <v>280</v>
      </c>
      <c r="E163" t="s">
        <v>152</v>
      </c>
      <c r="F163" t="s">
        <v>154</v>
      </c>
      <c r="G163" t="s">
        <v>220</v>
      </c>
      <c r="H163">
        <v>412.73883014953032</v>
      </c>
      <c r="I163">
        <v>30</v>
      </c>
      <c r="J163">
        <v>1454383.8682917552</v>
      </c>
      <c r="K163">
        <v>46965.629363636355</v>
      </c>
      <c r="L163">
        <v>261789096.29251596</v>
      </c>
      <c r="M163">
        <v>4968220.7772727264</v>
      </c>
      <c r="N163">
        <v>2181575802.437633</v>
      </c>
      <c r="O163">
        <v>117000000</v>
      </c>
      <c r="P163">
        <v>20.160370918181815</v>
      </c>
      <c r="Q163">
        <v>21743.038830961741</v>
      </c>
      <c r="R163">
        <v>261836061.92187959</v>
      </c>
      <c r="S163">
        <v>2303.5440232149058</v>
      </c>
      <c r="T163">
        <v>21763.199201879925</v>
      </c>
      <c r="U163">
        <f>Sustainable_Friendly_Table[[#This Row],[Total Energy(MJ)]]*AHP!$P$13/TOPSIS!$B$12</f>
        <v>2.2415994069511627E-2</v>
      </c>
      <c r="V163">
        <f>Sustainable_Friendly_Table[[#This Row],[Total Cost(LKR Million)]]*AHP!$P$14/TOPSIS!$C$12</f>
        <v>6.799164815950485E-3</v>
      </c>
      <c r="W163">
        <f>Sustainable_Friendly_Table[[#This Row],[Total Carbon (Metric T)]]*AHP!$P$15/TOPSIS!$D$12</f>
        <v>1.2335628748601408E-2</v>
      </c>
      <c r="X163">
        <f>((Sustainable_Friendly_Table[[#This Row],[Weighted Energy]]-TOPSIS!$B$13)^2+(Sustainable_Friendly_Table[[#This Row],[Weighted Cost]]-TOPSIS!$C$13)^2+(Sustainable_Friendly_Table[[#This Row],[Weighted Co2]]-TOPSIS!$D$13)^2)^0.5</f>
        <v>1.9145264469811738E-3</v>
      </c>
      <c r="Y163">
        <f>((Sustainable_Friendly_Table[[#This Row],[Weighted Energy]]-TOPSIS!$B$14)^2+(Sustainable_Friendly_Table[[#This Row],[Weighted Cost]]-TOPSIS!$C$14)^2+(Sustainable_Friendly_Table[[#This Row],[Weighted Co2]]-TOPSIS!$D$14)^2)^0.5</f>
        <v>3.7013063174231747E-3</v>
      </c>
      <c r="Z163">
        <f>Sustainable_Friendly_Table[[#This Row],[S- Worst-Euclidean Distance]]/(Sustainable_Friendly_Table[[#This Row],[S+ Best-Euclidean Distance]]+Sustainable_Friendly_Table[[#This Row],[S- Worst-Euclidean Distance]])</f>
        <v>0.65908414169376695</v>
      </c>
      <c r="AA163">
        <v>162</v>
      </c>
    </row>
    <row r="164" spans="1:27" x14ac:dyDescent="0.3">
      <c r="A164">
        <v>331</v>
      </c>
      <c r="B164" t="s">
        <v>142</v>
      </c>
      <c r="C164" t="s">
        <v>147</v>
      </c>
      <c r="D164" t="s">
        <v>151</v>
      </c>
      <c r="E164" t="s">
        <v>152</v>
      </c>
      <c r="F164" t="s">
        <v>280</v>
      </c>
      <c r="G164" t="s">
        <v>219</v>
      </c>
      <c r="H164">
        <v>407.2382943440839</v>
      </c>
      <c r="I164">
        <v>58</v>
      </c>
      <c r="J164">
        <v>1457288.1769575693</v>
      </c>
      <c r="K164">
        <v>40091.503290909081</v>
      </c>
      <c r="L164">
        <v>262311871.85236251</v>
      </c>
      <c r="M164">
        <v>5745460.0386363622</v>
      </c>
      <c r="N164">
        <v>2185932265.4363542</v>
      </c>
      <c r="O164">
        <v>108112000</v>
      </c>
      <c r="P164">
        <v>23.473981468181812</v>
      </c>
      <c r="Q164">
        <v>21786.458245515663</v>
      </c>
      <c r="R164">
        <v>262351963.35565343</v>
      </c>
      <c r="S164">
        <v>2299.7897254749905</v>
      </c>
      <c r="T164">
        <v>21809.932226983845</v>
      </c>
      <c r="U164">
        <f>Sustainable_Friendly_Table[[#This Row],[Total Energy(MJ)]]*AHP!$P$13/TOPSIS!$B$12</f>
        <v>2.2460160802676817E-2</v>
      </c>
      <c r="V164">
        <f>Sustainable_Friendly_Table[[#This Row],[Total Cost(LKR Million)]]*AHP!$P$14/TOPSIS!$C$12</f>
        <v>6.7880835911748412E-3</v>
      </c>
      <c r="W164">
        <f>Sustainable_Friendly_Table[[#This Row],[Total Carbon (Metric T)]]*AHP!$P$15/TOPSIS!$D$12</f>
        <v>1.2362117558570633E-2</v>
      </c>
      <c r="X164">
        <f>((Sustainable_Friendly_Table[[#This Row],[Weighted Energy]]-TOPSIS!$B$13)^2+(Sustainable_Friendly_Table[[#This Row],[Weighted Cost]]-TOPSIS!$C$13)^2+(Sustainable_Friendly_Table[[#This Row],[Weighted Co2]]-TOPSIS!$D$13)^2)^0.5</f>
        <v>1.961182441531711E-3</v>
      </c>
      <c r="Y164">
        <f>((Sustainable_Friendly_Table[[#This Row],[Weighted Energy]]-TOPSIS!$B$14)^2+(Sustainable_Friendly_Table[[#This Row],[Weighted Cost]]-TOPSIS!$C$14)^2+(Sustainable_Friendly_Table[[#This Row],[Weighted Co2]]-TOPSIS!$D$14)^2)^0.5</f>
        <v>3.6544926993289312E-3</v>
      </c>
      <c r="Z164">
        <f>Sustainable_Friendly_Table[[#This Row],[S- Worst-Euclidean Distance]]/(Sustainable_Friendly_Table[[#This Row],[S+ Best-Euclidean Distance]]+Sustainable_Friendly_Table[[#This Row],[S- Worst-Euclidean Distance]])</f>
        <v>0.65076640077311421</v>
      </c>
      <c r="AA164">
        <v>163</v>
      </c>
    </row>
    <row r="165" spans="1:27" x14ac:dyDescent="0.3">
      <c r="A165">
        <v>333</v>
      </c>
      <c r="B165" t="s">
        <v>142</v>
      </c>
      <c r="C165" t="s">
        <v>147</v>
      </c>
      <c r="D165" t="s">
        <v>151</v>
      </c>
      <c r="E165" t="s">
        <v>152</v>
      </c>
      <c r="F165" t="s">
        <v>280</v>
      </c>
      <c r="G165" t="s">
        <v>218</v>
      </c>
      <c r="H165">
        <v>407.2382943440839</v>
      </c>
      <c r="I165">
        <v>29</v>
      </c>
      <c r="J165">
        <v>1457288.1769575693</v>
      </c>
      <c r="K165">
        <v>40091.503290909081</v>
      </c>
      <c r="L165">
        <v>262311871.85236251</v>
      </c>
      <c r="M165">
        <v>5745460.0386363622</v>
      </c>
      <c r="N165">
        <v>2185932265.4363542</v>
      </c>
      <c r="O165">
        <v>108639800</v>
      </c>
      <c r="P165">
        <v>23.473981468181812</v>
      </c>
      <c r="Q165">
        <v>21786.458245515663</v>
      </c>
      <c r="R165">
        <v>262351963.35565343</v>
      </c>
      <c r="S165">
        <v>2300.3175254749904</v>
      </c>
      <c r="T165">
        <v>21809.932226983845</v>
      </c>
      <c r="U165">
        <f>Sustainable_Friendly_Table[[#This Row],[Total Energy(MJ)]]*AHP!$P$13/TOPSIS!$B$12</f>
        <v>2.2460160802676817E-2</v>
      </c>
      <c r="V165">
        <f>Sustainable_Friendly_Table[[#This Row],[Total Cost(LKR Million)]]*AHP!$P$14/TOPSIS!$C$12</f>
        <v>6.7896414512173204E-3</v>
      </c>
      <c r="W165">
        <f>Sustainable_Friendly_Table[[#This Row],[Total Carbon (Metric T)]]*AHP!$P$15/TOPSIS!$D$12</f>
        <v>1.2362117558570633E-2</v>
      </c>
      <c r="X165">
        <f>((Sustainable_Friendly_Table[[#This Row],[Weighted Energy]]-TOPSIS!$B$13)^2+(Sustainable_Friendly_Table[[#This Row],[Weighted Cost]]-TOPSIS!$C$13)^2+(Sustainable_Friendly_Table[[#This Row],[Weighted Co2]]-TOPSIS!$D$13)^2)^0.5</f>
        <v>1.961588412706839E-3</v>
      </c>
      <c r="Y165">
        <f>((Sustainable_Friendly_Table[[#This Row],[Weighted Energy]]-TOPSIS!$B$14)^2+(Sustainable_Friendly_Table[[#This Row],[Weighted Cost]]-TOPSIS!$C$14)^2+(Sustainable_Friendly_Table[[#This Row],[Weighted Co2]]-TOPSIS!$D$14)^2)^0.5</f>
        <v>3.6540829093017722E-3</v>
      </c>
      <c r="Z165">
        <f>Sustainable_Friendly_Table[[#This Row],[S- Worst-Euclidean Distance]]/(Sustainable_Friendly_Table[[#This Row],[S+ Best-Euclidean Distance]]+Sustainable_Friendly_Table[[#This Row],[S- Worst-Euclidean Distance]])</f>
        <v>0.65069387073650542</v>
      </c>
      <c r="AA165">
        <v>164</v>
      </c>
    </row>
    <row r="166" spans="1:27" x14ac:dyDescent="0.3">
      <c r="A166">
        <v>332</v>
      </c>
      <c r="B166" t="s">
        <v>142</v>
      </c>
      <c r="C166" t="s">
        <v>147</v>
      </c>
      <c r="D166" t="s">
        <v>151</v>
      </c>
      <c r="E166" t="s">
        <v>152</v>
      </c>
      <c r="F166" t="s">
        <v>280</v>
      </c>
      <c r="G166" t="s">
        <v>220</v>
      </c>
      <c r="H166">
        <v>407.2382943440839</v>
      </c>
      <c r="I166">
        <v>29</v>
      </c>
      <c r="J166">
        <v>1457288.1769575693</v>
      </c>
      <c r="K166">
        <v>40091.503290909081</v>
      </c>
      <c r="L166">
        <v>262311871.85236251</v>
      </c>
      <c r="M166">
        <v>5745460.0386363622</v>
      </c>
      <c r="N166">
        <v>2185932265.4363542</v>
      </c>
      <c r="O166">
        <v>113100000</v>
      </c>
      <c r="P166">
        <v>23.473981468181812</v>
      </c>
      <c r="Q166">
        <v>21786.458245515663</v>
      </c>
      <c r="R166">
        <v>262351963.35565343</v>
      </c>
      <c r="S166">
        <v>2304.7777254749903</v>
      </c>
      <c r="T166">
        <v>21809.932226983845</v>
      </c>
      <c r="U166">
        <f>Sustainable_Friendly_Table[[#This Row],[Total Energy(MJ)]]*AHP!$P$13/TOPSIS!$B$12</f>
        <v>2.2460160802676817E-2</v>
      </c>
      <c r="V166">
        <f>Sustainable_Friendly_Table[[#This Row],[Total Cost(LKR Million)]]*AHP!$P$14/TOPSIS!$C$12</f>
        <v>6.8028062245433264E-3</v>
      </c>
      <c r="W166">
        <f>Sustainable_Friendly_Table[[#This Row],[Total Carbon (Metric T)]]*AHP!$P$15/TOPSIS!$D$12</f>
        <v>1.2362117558570633E-2</v>
      </c>
      <c r="X166">
        <f>((Sustainable_Friendly_Table[[#This Row],[Weighted Energy]]-TOPSIS!$B$13)^2+(Sustainable_Friendly_Table[[#This Row],[Weighted Cost]]-TOPSIS!$C$13)^2+(Sustainable_Friendly_Table[[#This Row],[Weighted Co2]]-TOPSIS!$D$13)^2)^0.5</f>
        <v>1.9650650601224385E-3</v>
      </c>
      <c r="Y166">
        <f>((Sustainable_Friendly_Table[[#This Row],[Weighted Energy]]-TOPSIS!$B$14)^2+(Sustainable_Friendly_Table[[#This Row],[Weighted Cost]]-TOPSIS!$C$14)^2+(Sustainable_Friendly_Table[[#This Row],[Weighted Co2]]-TOPSIS!$D$14)^2)^0.5</f>
        <v>3.6506446676966885E-3</v>
      </c>
      <c r="Z166">
        <f>Sustainable_Friendly_Table[[#This Row],[S- Worst-Euclidean Distance]]/(Sustainable_Friendly_Table[[#This Row],[S+ Best-Euclidean Distance]]+Sustainable_Friendly_Table[[#This Row],[S- Worst-Euclidean Distance]])</f>
        <v>0.65007716649101521</v>
      </c>
      <c r="AA166">
        <v>165</v>
      </c>
    </row>
    <row r="167" spans="1:27" x14ac:dyDescent="0.3">
      <c r="A167">
        <v>349</v>
      </c>
      <c r="B167" t="s">
        <v>142</v>
      </c>
      <c r="C167" t="s">
        <v>147</v>
      </c>
      <c r="D167" t="s">
        <v>280</v>
      </c>
      <c r="E167" t="s">
        <v>152</v>
      </c>
      <c r="F167" t="s">
        <v>280</v>
      </c>
      <c r="G167" t="s">
        <v>219</v>
      </c>
      <c r="H167">
        <v>407.70275668249383</v>
      </c>
      <c r="I167">
        <v>58</v>
      </c>
      <c r="J167">
        <v>1457737.7765011506</v>
      </c>
      <c r="K167">
        <v>40091.503290909081</v>
      </c>
      <c r="L167">
        <v>262392799.77020708</v>
      </c>
      <c r="M167">
        <v>5750065.1136363624</v>
      </c>
      <c r="N167">
        <v>2186606664.7517257</v>
      </c>
      <c r="O167">
        <v>108112000</v>
      </c>
      <c r="P167">
        <v>23.46477131818181</v>
      </c>
      <c r="Q167">
        <v>21793.179758692197</v>
      </c>
      <c r="R167">
        <v>262432891.273498</v>
      </c>
      <c r="S167">
        <v>2300.4687298653621</v>
      </c>
      <c r="T167">
        <v>21816.644530010377</v>
      </c>
      <c r="U167">
        <f>Sustainable_Friendly_Table[[#This Row],[Total Energy(MJ)]]*AHP!$P$13/TOPSIS!$B$12</f>
        <v>2.246708910626169E-2</v>
      </c>
      <c r="V167">
        <f>Sustainable_Friendly_Table[[#This Row],[Total Cost(LKR Million)]]*AHP!$P$14/TOPSIS!$C$12</f>
        <v>6.7900877476894834E-3</v>
      </c>
      <c r="W167">
        <f>Sustainable_Friendly_Table[[#This Row],[Total Carbon (Metric T)]]*AHP!$P$15/TOPSIS!$D$12</f>
        <v>1.2365922168242923E-2</v>
      </c>
      <c r="X167">
        <f>((Sustainable_Friendly_Table[[#This Row],[Weighted Energy]]-TOPSIS!$B$13)^2+(Sustainable_Friendly_Table[[#This Row],[Weighted Cost]]-TOPSIS!$C$13)^2+(Sustainable_Friendly_Table[[#This Row],[Weighted Co2]]-TOPSIS!$D$13)^2)^0.5</f>
        <v>1.9693358633613841E-3</v>
      </c>
      <c r="Y167">
        <f>((Sustainable_Friendly_Table[[#This Row],[Weighted Energy]]-TOPSIS!$B$14)^2+(Sustainable_Friendly_Table[[#This Row],[Weighted Cost]]-TOPSIS!$C$14)^2+(Sustainable_Friendly_Table[[#This Row],[Weighted Co2]]-TOPSIS!$D$14)^2)^0.5</f>
        <v>3.6463397085801409E-3</v>
      </c>
      <c r="Z167">
        <f>Sustainable_Friendly_Table[[#This Row],[S- Worst-Euclidean Distance]]/(Sustainable_Friendly_Table[[#This Row],[S+ Best-Euclidean Distance]]+Sustainable_Friendly_Table[[#This Row],[S- Worst-Euclidean Distance]])</f>
        <v>0.64931452358090558</v>
      </c>
      <c r="AA167">
        <v>166</v>
      </c>
    </row>
    <row r="168" spans="1:27" x14ac:dyDescent="0.3">
      <c r="A168">
        <v>351</v>
      </c>
      <c r="B168" t="s">
        <v>142</v>
      </c>
      <c r="C168" t="s">
        <v>147</v>
      </c>
      <c r="D168" t="s">
        <v>280</v>
      </c>
      <c r="E168" t="s">
        <v>152</v>
      </c>
      <c r="F168" t="s">
        <v>280</v>
      </c>
      <c r="G168" t="s">
        <v>218</v>
      </c>
      <c r="H168">
        <v>407.70275668249383</v>
      </c>
      <c r="I168">
        <v>29</v>
      </c>
      <c r="J168">
        <v>1457737.7765011506</v>
      </c>
      <c r="K168">
        <v>40091.503290909081</v>
      </c>
      <c r="L168">
        <v>262392799.77020708</v>
      </c>
      <c r="M168">
        <v>5750065.1136363624</v>
      </c>
      <c r="N168">
        <v>2186606664.7517257</v>
      </c>
      <c r="O168">
        <v>108639800</v>
      </c>
      <c r="P168">
        <v>23.46477131818181</v>
      </c>
      <c r="Q168">
        <v>21793.179758692197</v>
      </c>
      <c r="R168">
        <v>262432891.273498</v>
      </c>
      <c r="S168">
        <v>2300.9965298653624</v>
      </c>
      <c r="T168">
        <v>21816.644530010377</v>
      </c>
      <c r="U168">
        <f>Sustainable_Friendly_Table[[#This Row],[Total Energy(MJ)]]*AHP!$P$13/TOPSIS!$B$12</f>
        <v>2.246708910626169E-2</v>
      </c>
      <c r="V168">
        <f>Sustainable_Friendly_Table[[#This Row],[Total Cost(LKR Million)]]*AHP!$P$14/TOPSIS!$C$12</f>
        <v>6.7916456077319635E-3</v>
      </c>
      <c r="W168">
        <f>Sustainable_Friendly_Table[[#This Row],[Total Carbon (Metric T)]]*AHP!$P$15/TOPSIS!$D$12</f>
        <v>1.2365922168242923E-2</v>
      </c>
      <c r="X168">
        <f>((Sustainable_Friendly_Table[[#This Row],[Weighted Energy]]-TOPSIS!$B$13)^2+(Sustainable_Friendly_Table[[#This Row],[Weighted Cost]]-TOPSIS!$C$13)^2+(Sustainable_Friendly_Table[[#This Row],[Weighted Co2]]-TOPSIS!$D$13)^2)^0.5</f>
        <v>1.9697417391641701E-3</v>
      </c>
      <c r="Y168">
        <f>((Sustainable_Friendly_Table[[#This Row],[Weighted Energy]]-TOPSIS!$B$14)^2+(Sustainable_Friendly_Table[[#This Row],[Weighted Cost]]-TOPSIS!$C$14)^2+(Sustainable_Friendly_Table[[#This Row],[Weighted Co2]]-TOPSIS!$D$14)^2)^0.5</f>
        <v>3.6459298585356601E-3</v>
      </c>
      <c r="Z168">
        <f>Sustainable_Friendly_Table[[#This Row],[S- Worst-Euclidean Distance]]/(Sustainable_Friendly_Table[[#This Row],[S+ Best-Euclidean Distance]]+Sustainable_Friendly_Table[[#This Row],[S- Worst-Euclidean Distance]])</f>
        <v>0.64924199984005959</v>
      </c>
      <c r="AA168">
        <v>167</v>
      </c>
    </row>
    <row r="169" spans="1:27" x14ac:dyDescent="0.3">
      <c r="A169">
        <v>350</v>
      </c>
      <c r="B169" t="s">
        <v>142</v>
      </c>
      <c r="C169" t="s">
        <v>147</v>
      </c>
      <c r="D169" t="s">
        <v>280</v>
      </c>
      <c r="E169" t="s">
        <v>152</v>
      </c>
      <c r="F169" t="s">
        <v>280</v>
      </c>
      <c r="G169" t="s">
        <v>220</v>
      </c>
      <c r="H169">
        <v>407.70275668249383</v>
      </c>
      <c r="I169">
        <v>29</v>
      </c>
      <c r="J169">
        <v>1457737.7765011506</v>
      </c>
      <c r="K169">
        <v>40091.503290909081</v>
      </c>
      <c r="L169">
        <v>262392799.77020708</v>
      </c>
      <c r="M169">
        <v>5750065.1136363624</v>
      </c>
      <c r="N169">
        <v>2186606664.7517257</v>
      </c>
      <c r="O169">
        <v>113100000</v>
      </c>
      <c r="P169">
        <v>23.46477131818181</v>
      </c>
      <c r="Q169">
        <v>21793.179758692197</v>
      </c>
      <c r="R169">
        <v>262432891.273498</v>
      </c>
      <c r="S169">
        <v>2305.4567298653624</v>
      </c>
      <c r="T169">
        <v>21816.644530010377</v>
      </c>
      <c r="U169">
        <f>Sustainable_Friendly_Table[[#This Row],[Total Energy(MJ)]]*AHP!$P$13/TOPSIS!$B$12</f>
        <v>2.246708910626169E-2</v>
      </c>
      <c r="V169">
        <f>Sustainable_Friendly_Table[[#This Row],[Total Cost(LKR Million)]]*AHP!$P$14/TOPSIS!$C$12</f>
        <v>6.8048103810579704E-3</v>
      </c>
      <c r="W169">
        <f>Sustainable_Friendly_Table[[#This Row],[Total Carbon (Metric T)]]*AHP!$P$15/TOPSIS!$D$12</f>
        <v>1.2365922168242923E-2</v>
      </c>
      <c r="X169">
        <f>((Sustainable_Friendly_Table[[#This Row],[Weighted Energy]]-TOPSIS!$B$13)^2+(Sustainable_Friendly_Table[[#This Row],[Weighted Cost]]-TOPSIS!$C$13)^2+(Sustainable_Friendly_Table[[#This Row],[Weighted Co2]]-TOPSIS!$D$13)^2)^0.5</f>
        <v>1.9732173922774468E-3</v>
      </c>
      <c r="Y169">
        <f>((Sustainable_Friendly_Table[[#This Row],[Weighted Energy]]-TOPSIS!$B$14)^2+(Sustainable_Friendly_Table[[#This Row],[Weighted Cost]]-TOPSIS!$C$14)^2+(Sustainable_Friendly_Table[[#This Row],[Weighted Co2]]-TOPSIS!$D$14)^2)^0.5</f>
        <v>3.6424911645226085E-3</v>
      </c>
      <c r="Z169">
        <f>Sustainable_Friendly_Table[[#This Row],[S- Worst-Euclidean Distance]]/(Sustainable_Friendly_Table[[#This Row],[S+ Best-Euclidean Distance]]+Sustainable_Friendly_Table[[#This Row],[S- Worst-Euclidean Distance]])</f>
        <v>0.64862539209089121</v>
      </c>
      <c r="AA169">
        <v>168</v>
      </c>
    </row>
    <row r="170" spans="1:27" x14ac:dyDescent="0.3">
      <c r="A170">
        <v>448</v>
      </c>
      <c r="B170" t="s">
        <v>280</v>
      </c>
      <c r="C170" t="s">
        <v>147</v>
      </c>
      <c r="D170" t="s">
        <v>151</v>
      </c>
      <c r="E170" t="s">
        <v>280</v>
      </c>
      <c r="F170" t="s">
        <v>280</v>
      </c>
      <c r="G170" t="s">
        <v>219</v>
      </c>
      <c r="H170">
        <v>417.77385144706687</v>
      </c>
      <c r="I170">
        <v>60</v>
      </c>
      <c r="J170">
        <v>1458521.2541212565</v>
      </c>
      <c r="K170">
        <v>49193.356927272718</v>
      </c>
      <c r="L170">
        <v>262533825.74182618</v>
      </c>
      <c r="M170">
        <v>6938972.9840909084</v>
      </c>
      <c r="N170">
        <v>2187781881.1818848</v>
      </c>
      <c r="O170">
        <v>111840000</v>
      </c>
      <c r="P170">
        <v>29.661177649999999</v>
      </c>
      <c r="Q170">
        <v>21804.892749112783</v>
      </c>
      <c r="R170">
        <v>262583019.09875345</v>
      </c>
      <c r="S170">
        <v>2306.5608541659758</v>
      </c>
      <c r="T170">
        <v>21834.553926762783</v>
      </c>
      <c r="U170">
        <f>Sustainable_Friendly_Table[[#This Row],[Total Energy(MJ)]]*AHP!$P$13/TOPSIS!$B$12</f>
        <v>2.2479941669105375E-2</v>
      </c>
      <c r="V170">
        <f>Sustainable_Friendly_Table[[#This Row],[Total Cost(LKR Million)]]*AHP!$P$14/TOPSIS!$C$12</f>
        <v>6.8080693259800172E-3</v>
      </c>
      <c r="W170">
        <f>Sustainable_Friendly_Table[[#This Row],[Total Carbon (Metric T)]]*AHP!$P$15/TOPSIS!$D$12</f>
        <v>1.2376073417946597E-2</v>
      </c>
      <c r="X170">
        <f>((Sustainable_Friendly_Table[[#This Row],[Weighted Energy]]-TOPSIS!$B$13)^2+(Sustainable_Friendly_Table[[#This Row],[Weighted Cost]]-TOPSIS!$C$13)^2+(Sustainable_Friendly_Table[[#This Row],[Weighted Co2]]-TOPSIS!$D$13)^2)^0.5</f>
        <v>1.9896570881494623E-3</v>
      </c>
      <c r="Y170">
        <f>((Sustainable_Friendly_Table[[#This Row],[Weighted Energy]]-TOPSIS!$B$14)^2+(Sustainable_Friendly_Table[[#This Row],[Weighted Cost]]-TOPSIS!$C$14)^2+(Sustainable_Friendly_Table[[#This Row],[Weighted Co2]]-TOPSIS!$D$14)^2)^0.5</f>
        <v>3.6260448679463638E-3</v>
      </c>
      <c r="Z170">
        <f>Sustainable_Friendly_Table[[#This Row],[S- Worst-Euclidean Distance]]/(Sustainable_Friendly_Table[[#This Row],[S+ Best-Euclidean Distance]]+Sustainable_Friendly_Table[[#This Row],[S- Worst-Euclidean Distance]])</f>
        <v>0.64569752744985043</v>
      </c>
      <c r="AA170">
        <v>169</v>
      </c>
    </row>
    <row r="171" spans="1:27" x14ac:dyDescent="0.3">
      <c r="A171">
        <v>450</v>
      </c>
      <c r="B171" t="s">
        <v>280</v>
      </c>
      <c r="C171" t="s">
        <v>147</v>
      </c>
      <c r="D171" t="s">
        <v>151</v>
      </c>
      <c r="E171" t="s">
        <v>280</v>
      </c>
      <c r="F171" t="s">
        <v>280</v>
      </c>
      <c r="G171" t="s">
        <v>218</v>
      </c>
      <c r="H171">
        <v>417.77385144706687</v>
      </c>
      <c r="I171">
        <v>30</v>
      </c>
      <c r="J171">
        <v>1458521.2541212565</v>
      </c>
      <c r="K171">
        <v>49193.356927272718</v>
      </c>
      <c r="L171">
        <v>262533825.74182618</v>
      </c>
      <c r="M171">
        <v>6938972.9840909084</v>
      </c>
      <c r="N171">
        <v>2187781881.1818848</v>
      </c>
      <c r="O171">
        <v>112386000</v>
      </c>
      <c r="P171">
        <v>29.661177649999999</v>
      </c>
      <c r="Q171">
        <v>21804.892749112783</v>
      </c>
      <c r="R171">
        <v>262583019.09875345</v>
      </c>
      <c r="S171">
        <v>2307.1068541659756</v>
      </c>
      <c r="T171">
        <v>21834.553926762783</v>
      </c>
      <c r="U171">
        <f>Sustainable_Friendly_Table[[#This Row],[Total Energy(MJ)]]*AHP!$P$13/TOPSIS!$B$12</f>
        <v>2.2479941669105375E-2</v>
      </c>
      <c r="V171">
        <f>Sustainable_Friendly_Table[[#This Row],[Total Cost(LKR Million)]]*AHP!$P$14/TOPSIS!$C$12</f>
        <v>6.8096809053343052E-3</v>
      </c>
      <c r="W171">
        <f>Sustainable_Friendly_Table[[#This Row],[Total Carbon (Metric T)]]*AHP!$P$15/TOPSIS!$D$12</f>
        <v>1.2376073417946597E-2</v>
      </c>
      <c r="X171">
        <f>((Sustainable_Friendly_Table[[#This Row],[Weighted Energy]]-TOPSIS!$B$13)^2+(Sustainable_Friendly_Table[[#This Row],[Weighted Cost]]-TOPSIS!$C$13)^2+(Sustainable_Friendly_Table[[#This Row],[Weighted Co2]]-TOPSIS!$D$13)^2)^0.5</f>
        <v>1.9900872541116998E-3</v>
      </c>
      <c r="Y171">
        <f>((Sustainable_Friendly_Table[[#This Row],[Weighted Energy]]-TOPSIS!$B$14)^2+(Sustainable_Friendly_Table[[#This Row],[Weighted Cost]]-TOPSIS!$C$14)^2+(Sustainable_Friendly_Table[[#This Row],[Weighted Co2]]-TOPSIS!$D$14)^2)^0.5</f>
        <v>3.6256265157225639E-3</v>
      </c>
      <c r="Z171">
        <f>Sustainable_Friendly_Table[[#This Row],[S- Worst-Euclidean Distance]]/(Sustainable_Friendly_Table[[#This Row],[S+ Best-Euclidean Distance]]+Sustainable_Friendly_Table[[#This Row],[S- Worst-Euclidean Distance]])</f>
        <v>0.64562167238619195</v>
      </c>
      <c r="AA171">
        <v>170</v>
      </c>
    </row>
    <row r="172" spans="1:27" x14ac:dyDescent="0.3">
      <c r="A172">
        <v>449</v>
      </c>
      <c r="B172" t="s">
        <v>280</v>
      </c>
      <c r="C172" t="s">
        <v>147</v>
      </c>
      <c r="D172" t="s">
        <v>151</v>
      </c>
      <c r="E172" t="s">
        <v>280</v>
      </c>
      <c r="F172" t="s">
        <v>280</v>
      </c>
      <c r="G172" t="s">
        <v>220</v>
      </c>
      <c r="H172">
        <v>417.77385144706687</v>
      </c>
      <c r="I172">
        <v>30</v>
      </c>
      <c r="J172">
        <v>1458521.2541212565</v>
      </c>
      <c r="K172">
        <v>49193.356927272718</v>
      </c>
      <c r="L172">
        <v>262533825.74182618</v>
      </c>
      <c r="M172">
        <v>6938972.9840909084</v>
      </c>
      <c r="N172">
        <v>2187781881.1818848</v>
      </c>
      <c r="O172">
        <v>117000000</v>
      </c>
      <c r="P172">
        <v>29.661177649999999</v>
      </c>
      <c r="Q172">
        <v>21804.892749112783</v>
      </c>
      <c r="R172">
        <v>262583019.09875345</v>
      </c>
      <c r="S172">
        <v>2311.7208541659757</v>
      </c>
      <c r="T172">
        <v>21834.553926762783</v>
      </c>
      <c r="U172">
        <f>Sustainable_Friendly_Table[[#This Row],[Total Energy(MJ)]]*AHP!$P$13/TOPSIS!$B$12</f>
        <v>2.2479941669105375E-2</v>
      </c>
      <c r="V172">
        <f>Sustainable_Friendly_Table[[#This Row],[Total Cost(LKR Million)]]*AHP!$P$14/TOPSIS!$C$12</f>
        <v>6.8232996363612082E-3</v>
      </c>
      <c r="W172">
        <f>Sustainable_Friendly_Table[[#This Row],[Total Carbon (Metric T)]]*AHP!$P$15/TOPSIS!$D$12</f>
        <v>1.2376073417946597E-2</v>
      </c>
      <c r="X172">
        <f>((Sustainable_Friendly_Table[[#This Row],[Weighted Energy]]-TOPSIS!$B$13)^2+(Sustainable_Friendly_Table[[#This Row],[Weighted Cost]]-TOPSIS!$C$13)^2+(Sustainable_Friendly_Table[[#This Row],[Weighted Co2]]-TOPSIS!$D$13)^2)^0.5</f>
        <v>1.9937707037911002E-3</v>
      </c>
      <c r="Y172">
        <f>((Sustainable_Friendly_Table[[#This Row],[Weighted Energy]]-TOPSIS!$B$14)^2+(Sustainable_Friendly_Table[[#This Row],[Weighted Cost]]-TOPSIS!$C$14)^2+(Sustainable_Friendly_Table[[#This Row],[Weighted Co2]]-TOPSIS!$D$14)^2)^0.5</f>
        <v>3.6221179122903472E-3</v>
      </c>
      <c r="Z172">
        <f>Sustainable_Friendly_Table[[#This Row],[S- Worst-Euclidean Distance]]/(Sustainable_Friendly_Table[[#This Row],[S+ Best-Euclidean Distance]]+Sustainable_Friendly_Table[[#This Row],[S- Worst-Euclidean Distance]])</f>
        <v>0.64497680775188215</v>
      </c>
      <c r="AA172">
        <v>171</v>
      </c>
    </row>
    <row r="173" spans="1:27" x14ac:dyDescent="0.3">
      <c r="A173">
        <v>466</v>
      </c>
      <c r="B173" t="s">
        <v>280</v>
      </c>
      <c r="C173" t="s">
        <v>147</v>
      </c>
      <c r="D173" t="s">
        <v>280</v>
      </c>
      <c r="E173" t="s">
        <v>280</v>
      </c>
      <c r="F173" t="s">
        <v>280</v>
      </c>
      <c r="G173" t="s">
        <v>219</v>
      </c>
      <c r="H173">
        <v>418.23831378547686</v>
      </c>
      <c r="I173">
        <v>60</v>
      </c>
      <c r="J173">
        <v>1458970.8536648373</v>
      </c>
      <c r="K173">
        <v>49193.356927272718</v>
      </c>
      <c r="L173">
        <v>262614753.65967071</v>
      </c>
      <c r="M173">
        <v>6943578.0590909086</v>
      </c>
      <c r="N173">
        <v>2188456280.4972558</v>
      </c>
      <c r="O173">
        <v>111840000</v>
      </c>
      <c r="P173">
        <v>29.651967499999998</v>
      </c>
      <c r="Q173">
        <v>21811.614262289317</v>
      </c>
      <c r="R173">
        <v>262663947.01659799</v>
      </c>
      <c r="S173">
        <v>2307.2398585563469</v>
      </c>
      <c r="T173">
        <v>21841.266229789318</v>
      </c>
      <c r="U173">
        <f>Sustainable_Friendly_Table[[#This Row],[Total Energy(MJ)]]*AHP!$P$13/TOPSIS!$B$12</f>
        <v>2.2486869972690244E-2</v>
      </c>
      <c r="V173">
        <f>Sustainable_Friendly_Table[[#This Row],[Total Cost(LKR Million)]]*AHP!$P$14/TOPSIS!$C$12</f>
        <v>6.8100734824946578E-3</v>
      </c>
      <c r="W173">
        <f>Sustainable_Friendly_Table[[#This Row],[Total Carbon (Metric T)]]*AHP!$P$15/TOPSIS!$D$12</f>
        <v>1.2379878027618887E-2</v>
      </c>
      <c r="X173">
        <f>((Sustainable_Friendly_Table[[#This Row],[Weighted Energy]]-TOPSIS!$B$13)^2+(Sustainable_Friendly_Table[[#This Row],[Weighted Cost]]-TOPSIS!$C$13)^2+(Sustainable_Friendly_Table[[#This Row],[Weighted Co2]]-TOPSIS!$D$13)^2)^0.5</f>
        <v>1.9978095254914465E-3</v>
      </c>
      <c r="Y173">
        <f>((Sustainable_Friendly_Table[[#This Row],[Weighted Energy]]-TOPSIS!$B$14)^2+(Sustainable_Friendly_Table[[#This Row],[Weighted Cost]]-TOPSIS!$C$14)^2+(Sustainable_Friendly_Table[[#This Row],[Weighted Co2]]-TOPSIS!$D$14)^2)^0.5</f>
        <v>3.6178913973821778E-3</v>
      </c>
      <c r="Z173">
        <f>Sustainable_Friendly_Table[[#This Row],[S- Worst-Euclidean Distance]]/(Sustainable_Friendly_Table[[#This Row],[S+ Best-Euclidean Distance]]+Sustainable_Friendly_Table[[#This Row],[S- Worst-Euclidean Distance]])</f>
        <v>0.64424574012585722</v>
      </c>
      <c r="AA173">
        <v>172</v>
      </c>
    </row>
    <row r="174" spans="1:27" x14ac:dyDescent="0.3">
      <c r="A174">
        <v>468</v>
      </c>
      <c r="B174" t="s">
        <v>280</v>
      </c>
      <c r="C174" t="s">
        <v>147</v>
      </c>
      <c r="D174" t="s">
        <v>280</v>
      </c>
      <c r="E174" t="s">
        <v>280</v>
      </c>
      <c r="F174" t="s">
        <v>280</v>
      </c>
      <c r="G174" t="s">
        <v>218</v>
      </c>
      <c r="H174">
        <v>418.23831378547686</v>
      </c>
      <c r="I174">
        <v>30</v>
      </c>
      <c r="J174">
        <v>1458970.8536648373</v>
      </c>
      <c r="K174">
        <v>49193.356927272718</v>
      </c>
      <c r="L174">
        <v>262614753.65967071</v>
      </c>
      <c r="M174">
        <v>6943578.0590909086</v>
      </c>
      <c r="N174">
        <v>2188456280.4972558</v>
      </c>
      <c r="O174">
        <v>112386000</v>
      </c>
      <c r="P174">
        <v>29.651967499999998</v>
      </c>
      <c r="Q174">
        <v>21811.614262289317</v>
      </c>
      <c r="R174">
        <v>262663947.01659799</v>
      </c>
      <c r="S174">
        <v>2307.7858585563467</v>
      </c>
      <c r="T174">
        <v>21841.266229789318</v>
      </c>
      <c r="U174">
        <f>Sustainable_Friendly_Table[[#This Row],[Total Energy(MJ)]]*AHP!$P$13/TOPSIS!$B$12</f>
        <v>2.2486869972690244E-2</v>
      </c>
      <c r="V174">
        <f>Sustainable_Friendly_Table[[#This Row],[Total Cost(LKR Million)]]*AHP!$P$14/TOPSIS!$C$12</f>
        <v>6.8116850618489457E-3</v>
      </c>
      <c r="W174">
        <f>Sustainable_Friendly_Table[[#This Row],[Total Carbon (Metric T)]]*AHP!$P$15/TOPSIS!$D$12</f>
        <v>1.2379878027618887E-2</v>
      </c>
      <c r="X174">
        <f>((Sustainable_Friendly_Table[[#This Row],[Weighted Energy]]-TOPSIS!$B$13)^2+(Sustainable_Friendly_Table[[#This Row],[Weighted Cost]]-TOPSIS!$C$13)^2+(Sustainable_Friendly_Table[[#This Row],[Weighted Co2]]-TOPSIS!$D$13)^2)^0.5</f>
        <v>1.9982395528097556E-3</v>
      </c>
      <c r="Y174">
        <f>((Sustainable_Friendly_Table[[#This Row],[Weighted Energy]]-TOPSIS!$B$14)^2+(Sustainable_Friendly_Table[[#This Row],[Weighted Cost]]-TOPSIS!$C$14)^2+(Sustainable_Friendly_Table[[#This Row],[Weighted Co2]]-TOPSIS!$D$14)^2)^0.5</f>
        <v>3.6174729950777616E-3</v>
      </c>
      <c r="Z174">
        <f>Sustainable_Friendly_Table[[#This Row],[S- Worst-Euclidean Distance]]/(Sustainable_Friendly_Table[[#This Row],[S+ Best-Euclidean Distance]]+Sustainable_Friendly_Table[[#This Row],[S- Worst-Euclidean Distance]])</f>
        <v>0.64416990083271974</v>
      </c>
      <c r="AA174">
        <v>173</v>
      </c>
    </row>
    <row r="175" spans="1:27" x14ac:dyDescent="0.3">
      <c r="A175">
        <v>467</v>
      </c>
      <c r="B175" t="s">
        <v>280</v>
      </c>
      <c r="C175" t="s">
        <v>147</v>
      </c>
      <c r="D175" t="s">
        <v>280</v>
      </c>
      <c r="E175" t="s">
        <v>280</v>
      </c>
      <c r="F175" t="s">
        <v>280</v>
      </c>
      <c r="G175" t="s">
        <v>220</v>
      </c>
      <c r="H175">
        <v>418.23831378547686</v>
      </c>
      <c r="I175">
        <v>30</v>
      </c>
      <c r="J175">
        <v>1458970.8536648373</v>
      </c>
      <c r="K175">
        <v>49193.356927272718</v>
      </c>
      <c r="L175">
        <v>262614753.65967071</v>
      </c>
      <c r="M175">
        <v>6943578.0590909086</v>
      </c>
      <c r="N175">
        <v>2188456280.4972558</v>
      </c>
      <c r="O175">
        <v>117000000</v>
      </c>
      <c r="P175">
        <v>29.651967499999998</v>
      </c>
      <c r="Q175">
        <v>21811.614262289317</v>
      </c>
      <c r="R175">
        <v>262663947.01659799</v>
      </c>
      <c r="S175">
        <v>2312.3998585563468</v>
      </c>
      <c r="T175">
        <v>21841.266229789318</v>
      </c>
      <c r="U175">
        <f>Sustainable_Friendly_Table[[#This Row],[Total Energy(MJ)]]*AHP!$P$13/TOPSIS!$B$12</f>
        <v>2.2486869972690244E-2</v>
      </c>
      <c r="V175">
        <f>Sustainable_Friendly_Table[[#This Row],[Total Cost(LKR Million)]]*AHP!$P$14/TOPSIS!$C$12</f>
        <v>6.8253037928758496E-3</v>
      </c>
      <c r="W175">
        <f>Sustainable_Friendly_Table[[#This Row],[Total Carbon (Metric T)]]*AHP!$P$15/TOPSIS!$D$12</f>
        <v>1.2379878027618887E-2</v>
      </c>
      <c r="X175">
        <f>((Sustainable_Friendly_Table[[#This Row],[Weighted Energy]]-TOPSIS!$B$13)^2+(Sustainable_Friendly_Table[[#This Row],[Weighted Cost]]-TOPSIS!$C$13)^2+(Sustainable_Friendly_Table[[#This Row],[Weighted Co2]]-TOPSIS!$D$13)^2)^0.5</f>
        <v>2.0019216365452881E-3</v>
      </c>
      <c r="Y175">
        <f>((Sustainable_Friendly_Table[[#This Row],[Weighted Energy]]-TOPSIS!$B$14)^2+(Sustainable_Friendly_Table[[#This Row],[Weighted Cost]]-TOPSIS!$C$14)^2+(Sustainable_Friendly_Table[[#This Row],[Weighted Co2]]-TOPSIS!$D$14)^2)^0.5</f>
        <v>3.6139640282213561E-3</v>
      </c>
      <c r="Z175">
        <f>Sustainable_Friendly_Table[[#This Row],[S- Worst-Euclidean Distance]]/(Sustainable_Friendly_Table[[#This Row],[S+ Best-Euclidean Distance]]+Sustainable_Friendly_Table[[#This Row],[S- Worst-Euclidean Distance]])</f>
        <v>0.64352521471277613</v>
      </c>
      <c r="AA175">
        <v>174</v>
      </c>
    </row>
    <row r="176" spans="1:27" x14ac:dyDescent="0.3">
      <c r="A176">
        <v>337</v>
      </c>
      <c r="B176" t="s">
        <v>142</v>
      </c>
      <c r="C176" t="s">
        <v>147</v>
      </c>
      <c r="D176" t="s">
        <v>151</v>
      </c>
      <c r="E176" t="s">
        <v>280</v>
      </c>
      <c r="F176" t="s">
        <v>155</v>
      </c>
      <c r="G176" t="s">
        <v>219</v>
      </c>
      <c r="H176">
        <v>421.35373338361154</v>
      </c>
      <c r="I176">
        <v>60</v>
      </c>
      <c r="J176">
        <v>1459620.0480349534</v>
      </c>
      <c r="K176">
        <v>49643.933972727267</v>
      </c>
      <c r="L176">
        <v>262731608.64629164</v>
      </c>
      <c r="M176">
        <v>6940878.5068181809</v>
      </c>
      <c r="N176">
        <v>2189430072.0524302</v>
      </c>
      <c r="O176">
        <v>111840000</v>
      </c>
      <c r="P176">
        <v>29.751293059090905</v>
      </c>
      <c r="Q176">
        <v>21821.319718122551</v>
      </c>
      <c r="R176">
        <v>262781252.58026436</v>
      </c>
      <c r="S176">
        <v>2308.2109505592484</v>
      </c>
      <c r="T176">
        <v>21851.071011181641</v>
      </c>
      <c r="U176">
        <f>Sustainable_Friendly_Table[[#This Row],[Total Energy(MJ)]]*AHP!$P$13/TOPSIS!$B$12</f>
        <v>2.2496912595544278E-2</v>
      </c>
      <c r="V176">
        <f>Sustainable_Friendly_Table[[#This Row],[Total Cost(LKR Million)]]*AHP!$P$14/TOPSIS!$C$12</f>
        <v>6.8129397678847511E-3</v>
      </c>
      <c r="W176">
        <f>Sustainable_Friendly_Table[[#This Row],[Total Carbon (Metric T)]]*AHP!$P$15/TOPSIS!$D$12</f>
        <v>1.2385435489189446E-2</v>
      </c>
      <c r="X176">
        <f>((Sustainable_Friendly_Table[[#This Row],[Weighted Energy]]-TOPSIS!$B$13)^2+(Sustainable_Friendly_Table[[#This Row],[Weighted Cost]]-TOPSIS!$C$13)^2+(Sustainable_Friendly_Table[[#This Row],[Weighted Co2]]-TOPSIS!$D$13)^2)^0.5</f>
        <v>2.0096361118862784E-3</v>
      </c>
      <c r="Y176">
        <f>((Sustainable_Friendly_Table[[#This Row],[Weighted Energy]]-TOPSIS!$B$14)^2+(Sustainable_Friendly_Table[[#This Row],[Weighted Cost]]-TOPSIS!$C$14)^2+(Sustainable_Friendly_Table[[#This Row],[Weighted Co2]]-TOPSIS!$D$14)^2)^0.5</f>
        <v>3.6060631230262767E-3</v>
      </c>
      <c r="Z176">
        <f>Sustainable_Friendly_Table[[#This Row],[S- Worst-Euclidean Distance]]/(Sustainable_Friendly_Table[[#This Row],[S+ Best-Euclidean Distance]]+Sustainable_Friendly_Table[[#This Row],[S- Worst-Euclidean Distance]])</f>
        <v>0.64213964676162516</v>
      </c>
      <c r="AA176">
        <v>175</v>
      </c>
    </row>
    <row r="177" spans="1:27" x14ac:dyDescent="0.3">
      <c r="A177">
        <v>339</v>
      </c>
      <c r="B177" t="s">
        <v>142</v>
      </c>
      <c r="C177" t="s">
        <v>147</v>
      </c>
      <c r="D177" t="s">
        <v>151</v>
      </c>
      <c r="E177" t="s">
        <v>280</v>
      </c>
      <c r="F177" t="s">
        <v>155</v>
      </c>
      <c r="G177" t="s">
        <v>218</v>
      </c>
      <c r="H177">
        <v>421.35373338361154</v>
      </c>
      <c r="I177">
        <v>30</v>
      </c>
      <c r="J177">
        <v>1459620.0480349534</v>
      </c>
      <c r="K177">
        <v>49643.933972727267</v>
      </c>
      <c r="L177">
        <v>262731608.64629164</v>
      </c>
      <c r="M177">
        <v>6940878.5068181809</v>
      </c>
      <c r="N177">
        <v>2189430072.0524302</v>
      </c>
      <c r="O177">
        <v>112386000</v>
      </c>
      <c r="P177">
        <v>29.751293059090905</v>
      </c>
      <c r="Q177">
        <v>21821.319718122551</v>
      </c>
      <c r="R177">
        <v>262781252.58026436</v>
      </c>
      <c r="S177">
        <v>2308.7569505592483</v>
      </c>
      <c r="T177">
        <v>21851.071011181641</v>
      </c>
      <c r="U177">
        <f>Sustainable_Friendly_Table[[#This Row],[Total Energy(MJ)]]*AHP!$P$13/TOPSIS!$B$12</f>
        <v>2.2496912595544278E-2</v>
      </c>
      <c r="V177">
        <f>Sustainable_Friendly_Table[[#This Row],[Total Cost(LKR Million)]]*AHP!$P$14/TOPSIS!$C$12</f>
        <v>6.8145513472390399E-3</v>
      </c>
      <c r="W177">
        <f>Sustainable_Friendly_Table[[#This Row],[Total Carbon (Metric T)]]*AHP!$P$15/TOPSIS!$D$12</f>
        <v>1.2385435489189446E-2</v>
      </c>
      <c r="X177">
        <f>((Sustainable_Friendly_Table[[#This Row],[Weighted Energy]]-TOPSIS!$B$13)^2+(Sustainable_Friendly_Table[[#This Row],[Weighted Cost]]-TOPSIS!$C$13)^2+(Sustainable_Friendly_Table[[#This Row],[Weighted Co2]]-TOPSIS!$D$13)^2)^0.5</f>
        <v>2.0100659071182439E-3</v>
      </c>
      <c r="Y177">
        <f>((Sustainable_Friendly_Table[[#This Row],[Weighted Energy]]-TOPSIS!$B$14)^2+(Sustainable_Friendly_Table[[#This Row],[Weighted Cost]]-TOPSIS!$C$14)^2+(Sustainable_Friendly_Table[[#This Row],[Weighted Co2]]-TOPSIS!$D$14)^2)^0.5</f>
        <v>3.6056446292733343E-3</v>
      </c>
      <c r="Z177">
        <f>Sustainable_Friendly_Table[[#This Row],[S- Worst-Euclidean Distance]]/(Sustainable_Friendly_Table[[#This Row],[S+ Best-Euclidean Distance]]+Sustainable_Friendly_Table[[#This Row],[S- Worst-Euclidean Distance]])</f>
        <v>0.64206383251195343</v>
      </c>
      <c r="AA177">
        <v>176</v>
      </c>
    </row>
    <row r="178" spans="1:27" x14ac:dyDescent="0.3">
      <c r="A178">
        <v>338</v>
      </c>
      <c r="B178" t="s">
        <v>142</v>
      </c>
      <c r="C178" t="s">
        <v>147</v>
      </c>
      <c r="D178" t="s">
        <v>151</v>
      </c>
      <c r="E178" t="s">
        <v>280</v>
      </c>
      <c r="F178" t="s">
        <v>155</v>
      </c>
      <c r="G178" t="s">
        <v>220</v>
      </c>
      <c r="H178">
        <v>421.35373338361154</v>
      </c>
      <c r="I178">
        <v>30</v>
      </c>
      <c r="J178">
        <v>1459620.0480349534</v>
      </c>
      <c r="K178">
        <v>49643.933972727267</v>
      </c>
      <c r="L178">
        <v>262731608.64629164</v>
      </c>
      <c r="M178">
        <v>6940878.5068181809</v>
      </c>
      <c r="N178">
        <v>2189430072.0524302</v>
      </c>
      <c r="O178">
        <v>117000000</v>
      </c>
      <c r="P178">
        <v>29.751293059090905</v>
      </c>
      <c r="Q178">
        <v>21821.319718122551</v>
      </c>
      <c r="R178">
        <v>262781252.58026436</v>
      </c>
      <c r="S178">
        <v>2313.3709505592483</v>
      </c>
      <c r="T178">
        <v>21851.071011181641</v>
      </c>
      <c r="U178">
        <f>Sustainable_Friendly_Table[[#This Row],[Total Energy(MJ)]]*AHP!$P$13/TOPSIS!$B$12</f>
        <v>2.2496912595544278E-2</v>
      </c>
      <c r="V178">
        <f>Sustainable_Friendly_Table[[#This Row],[Total Cost(LKR Million)]]*AHP!$P$14/TOPSIS!$C$12</f>
        <v>6.8281700782659438E-3</v>
      </c>
      <c r="W178">
        <f>Sustainable_Friendly_Table[[#This Row],[Total Carbon (Metric T)]]*AHP!$P$15/TOPSIS!$D$12</f>
        <v>1.2385435489189446E-2</v>
      </c>
      <c r="X178">
        <f>((Sustainable_Friendly_Table[[#This Row],[Weighted Energy]]-TOPSIS!$B$13)^2+(Sustainable_Friendly_Table[[#This Row],[Weighted Cost]]-TOPSIS!$C$13)^2+(Sustainable_Friendly_Table[[#This Row],[Weighted Co2]]-TOPSIS!$D$13)^2)^0.5</f>
        <v>2.0137457510205868E-3</v>
      </c>
      <c r="Y178">
        <f>((Sustainable_Friendly_Table[[#This Row],[Weighted Energy]]-TOPSIS!$B$14)^2+(Sustainable_Friendly_Table[[#This Row],[Weighted Cost]]-TOPSIS!$C$14)^2+(Sustainable_Friendly_Table[[#This Row],[Weighted Co2]]-TOPSIS!$D$14)^2)^0.5</f>
        <v>3.6021349766642906E-3</v>
      </c>
      <c r="Z178">
        <f>Sustainable_Friendly_Table[[#This Row],[S- Worst-Euclidean Distance]]/(Sustainable_Friendly_Table[[#This Row],[S+ Best-Euclidean Distance]]+Sustainable_Friendly_Table[[#This Row],[S- Worst-Euclidean Distance]])</f>
        <v>0.64141942312034372</v>
      </c>
      <c r="AA178">
        <v>177</v>
      </c>
    </row>
    <row r="179" spans="1:27" x14ac:dyDescent="0.3">
      <c r="A179">
        <v>355</v>
      </c>
      <c r="B179" t="s">
        <v>142</v>
      </c>
      <c r="C179" t="s">
        <v>147</v>
      </c>
      <c r="D179" t="s">
        <v>280</v>
      </c>
      <c r="E179" t="s">
        <v>280</v>
      </c>
      <c r="F179" t="s">
        <v>155</v>
      </c>
      <c r="G179" t="s">
        <v>219</v>
      </c>
      <c r="H179">
        <v>421.81819572202164</v>
      </c>
      <c r="I179">
        <v>60</v>
      </c>
      <c r="J179">
        <v>1460069.6475785347</v>
      </c>
      <c r="K179">
        <v>49643.933972727267</v>
      </c>
      <c r="L179">
        <v>262812536.56413627</v>
      </c>
      <c r="M179">
        <v>6945483.5818181802</v>
      </c>
      <c r="N179">
        <v>2190104471.3678021</v>
      </c>
      <c r="O179">
        <v>111840000</v>
      </c>
      <c r="P179">
        <v>29.742082909090907</v>
      </c>
      <c r="Q179">
        <v>21828.041231299096</v>
      </c>
      <c r="R179">
        <v>262862180.49810898</v>
      </c>
      <c r="S179">
        <v>2308.8899549496205</v>
      </c>
      <c r="T179">
        <v>21857.783314208187</v>
      </c>
      <c r="U179">
        <f>Sustainable_Friendly_Table[[#This Row],[Total Energy(MJ)]]*AHP!$P$13/TOPSIS!$B$12</f>
        <v>2.2503840899129147E-2</v>
      </c>
      <c r="V179">
        <f>Sustainable_Friendly_Table[[#This Row],[Total Cost(LKR Million)]]*AHP!$P$14/TOPSIS!$C$12</f>
        <v>6.8149439243993934E-3</v>
      </c>
      <c r="W179">
        <f>Sustainable_Friendly_Table[[#This Row],[Total Carbon (Metric T)]]*AHP!$P$15/TOPSIS!$D$12</f>
        <v>1.2389240098861744E-2</v>
      </c>
      <c r="X179">
        <f>((Sustainable_Friendly_Table[[#This Row],[Weighted Energy]]-TOPSIS!$B$13)^2+(Sustainable_Friendly_Table[[#This Row],[Weighted Cost]]-TOPSIS!$C$13)^2+(Sustainable_Friendly_Table[[#This Row],[Weighted Co2]]-TOPSIS!$D$13)^2)^0.5</f>
        <v>2.0177885899391695E-3</v>
      </c>
      <c r="Y179">
        <f>((Sustainable_Friendly_Table[[#This Row],[Weighted Energy]]-TOPSIS!$B$14)^2+(Sustainable_Friendly_Table[[#This Row],[Weighted Cost]]-TOPSIS!$C$14)^2+(Sustainable_Friendly_Table[[#This Row],[Weighted Co2]]-TOPSIS!$D$14)^2)^0.5</f>
        <v>3.5979096633895796E-3</v>
      </c>
      <c r="Z179">
        <f>Sustainable_Friendly_Table[[#This Row],[S- Worst-Euclidean Distance]]/(Sustainable_Friendly_Table[[#This Row],[S+ Best-Euclidean Distance]]+Sustainable_Friendly_Table[[#This Row],[S- Worst-Euclidean Distance]])</f>
        <v>0.64068785413405904</v>
      </c>
      <c r="AA179">
        <v>178</v>
      </c>
    </row>
    <row r="180" spans="1:27" x14ac:dyDescent="0.3">
      <c r="A180">
        <v>357</v>
      </c>
      <c r="B180" t="s">
        <v>142</v>
      </c>
      <c r="C180" t="s">
        <v>147</v>
      </c>
      <c r="D180" t="s">
        <v>280</v>
      </c>
      <c r="E180" t="s">
        <v>280</v>
      </c>
      <c r="F180" t="s">
        <v>155</v>
      </c>
      <c r="G180" t="s">
        <v>218</v>
      </c>
      <c r="H180">
        <v>421.81819572202164</v>
      </c>
      <c r="I180">
        <v>30</v>
      </c>
      <c r="J180">
        <v>1460069.6475785347</v>
      </c>
      <c r="K180">
        <v>49643.933972727267</v>
      </c>
      <c r="L180">
        <v>262812536.56413627</v>
      </c>
      <c r="M180">
        <v>6945483.5818181802</v>
      </c>
      <c r="N180">
        <v>2190104471.3678021</v>
      </c>
      <c r="O180">
        <v>112386000</v>
      </c>
      <c r="P180">
        <v>29.742082909090907</v>
      </c>
      <c r="Q180">
        <v>21828.041231299096</v>
      </c>
      <c r="R180">
        <v>262862180.49810898</v>
      </c>
      <c r="S180">
        <v>2309.4359549496203</v>
      </c>
      <c r="T180">
        <v>21857.783314208187</v>
      </c>
      <c r="U180">
        <f>Sustainable_Friendly_Table[[#This Row],[Total Energy(MJ)]]*AHP!$P$13/TOPSIS!$B$12</f>
        <v>2.2503840899129147E-2</v>
      </c>
      <c r="V180">
        <f>Sustainable_Friendly_Table[[#This Row],[Total Cost(LKR Million)]]*AHP!$P$14/TOPSIS!$C$12</f>
        <v>6.816555503753683E-3</v>
      </c>
      <c r="W180">
        <f>Sustainable_Friendly_Table[[#This Row],[Total Carbon (Metric T)]]*AHP!$P$15/TOPSIS!$D$12</f>
        <v>1.2389240098861744E-2</v>
      </c>
      <c r="X180">
        <f>((Sustainable_Friendly_Table[[#This Row],[Weighted Energy]]-TOPSIS!$B$13)^2+(Sustainable_Friendly_Table[[#This Row],[Weighted Cost]]-TOPSIS!$C$13)^2+(Sustainable_Friendly_Table[[#This Row],[Weighted Co2]]-TOPSIS!$D$13)^2)^0.5</f>
        <v>2.0182182493885333E-3</v>
      </c>
      <c r="Y180">
        <f>((Sustainable_Friendly_Table[[#This Row],[Weighted Energy]]-TOPSIS!$B$14)^2+(Sustainable_Friendly_Table[[#This Row],[Weighted Cost]]-TOPSIS!$C$14)^2+(Sustainable_Friendly_Table[[#This Row],[Weighted Co2]]-TOPSIS!$D$14)^2)^0.5</f>
        <v>3.5974911189583579E-3</v>
      </c>
      <c r="Z180">
        <f>Sustainable_Friendly_Table[[#This Row],[S- Worst-Euclidean Distance]]/(Sustainable_Friendly_Table[[#This Row],[S+ Best-Euclidean Distance]]+Sustainable_Friendly_Table[[#This Row],[S- Worst-Euclidean Distance]])</f>
        <v>0.64061205503898067</v>
      </c>
      <c r="AA180">
        <v>179</v>
      </c>
    </row>
    <row r="181" spans="1:27" x14ac:dyDescent="0.3">
      <c r="A181">
        <v>356</v>
      </c>
      <c r="B181" t="s">
        <v>142</v>
      </c>
      <c r="C181" t="s">
        <v>147</v>
      </c>
      <c r="D181" t="s">
        <v>280</v>
      </c>
      <c r="E181" t="s">
        <v>280</v>
      </c>
      <c r="F181" t="s">
        <v>155</v>
      </c>
      <c r="G181" t="s">
        <v>220</v>
      </c>
      <c r="H181">
        <v>421.81819572202164</v>
      </c>
      <c r="I181">
        <v>30</v>
      </c>
      <c r="J181">
        <v>1460069.6475785347</v>
      </c>
      <c r="K181">
        <v>49643.933972727267</v>
      </c>
      <c r="L181">
        <v>262812536.56413627</v>
      </c>
      <c r="M181">
        <v>6945483.5818181802</v>
      </c>
      <c r="N181">
        <v>2190104471.3678021</v>
      </c>
      <c r="O181">
        <v>117000000</v>
      </c>
      <c r="P181">
        <v>29.742082909090907</v>
      </c>
      <c r="Q181">
        <v>21828.041231299096</v>
      </c>
      <c r="R181">
        <v>262862180.49810898</v>
      </c>
      <c r="S181">
        <v>2314.0499549496203</v>
      </c>
      <c r="T181">
        <v>21857.783314208187</v>
      </c>
      <c r="U181">
        <f>Sustainable_Friendly_Table[[#This Row],[Total Energy(MJ)]]*AHP!$P$13/TOPSIS!$B$12</f>
        <v>2.2503840899129147E-2</v>
      </c>
      <c r="V181">
        <f>Sustainable_Friendly_Table[[#This Row],[Total Cost(LKR Million)]]*AHP!$P$14/TOPSIS!$C$12</f>
        <v>6.8301742347805861E-3</v>
      </c>
      <c r="W181">
        <f>Sustainable_Friendly_Table[[#This Row],[Total Carbon (Metric T)]]*AHP!$P$15/TOPSIS!$D$12</f>
        <v>1.2389240098861744E-2</v>
      </c>
      <c r="X181">
        <f>((Sustainable_Friendly_Table[[#This Row],[Weighted Energy]]-TOPSIS!$B$13)^2+(Sustainable_Friendly_Table[[#This Row],[Weighted Cost]]-TOPSIS!$C$13)^2+(Sustainable_Friendly_Table[[#This Row],[Weighted Co2]]-TOPSIS!$D$13)^2)^0.5</f>
        <v>2.0218967553009008E-3</v>
      </c>
      <c r="Y181">
        <f>((Sustainable_Friendly_Table[[#This Row],[Weighted Energy]]-TOPSIS!$B$14)^2+(Sustainable_Friendly_Table[[#This Row],[Weighted Cost]]-TOPSIS!$C$14)^2+(Sustainable_Friendly_Table[[#This Row],[Weighted Co2]]-TOPSIS!$D$14)^2)^0.5</f>
        <v>3.5939810985343101E-3</v>
      </c>
      <c r="Z181">
        <f>Sustainable_Friendly_Table[[#This Row],[S- Worst-Euclidean Distance]]/(Sustainable_Friendly_Table[[#This Row],[S+ Best-Euclidean Distance]]+Sustainable_Friendly_Table[[#This Row],[S- Worst-Euclidean Distance]])</f>
        <v>0.63996781840258488</v>
      </c>
      <c r="AA181">
        <v>180</v>
      </c>
    </row>
    <row r="182" spans="1:27" x14ac:dyDescent="0.3">
      <c r="A182">
        <v>184</v>
      </c>
      <c r="B182" t="s">
        <v>140</v>
      </c>
      <c r="C182" t="s">
        <v>280</v>
      </c>
      <c r="D182" t="s">
        <v>151</v>
      </c>
      <c r="E182" t="s">
        <v>152</v>
      </c>
      <c r="F182" t="s">
        <v>155</v>
      </c>
      <c r="G182" t="s">
        <v>219</v>
      </c>
      <c r="H182">
        <v>413.16824234067809</v>
      </c>
      <c r="I182">
        <v>59</v>
      </c>
      <c r="J182">
        <v>1460734.7968642125</v>
      </c>
      <c r="K182">
        <v>44153.989136363627</v>
      </c>
      <c r="L182">
        <v>262932263.43555826</v>
      </c>
      <c r="M182">
        <v>5353950.3613636354</v>
      </c>
      <c r="N182">
        <v>2191102195.2963185</v>
      </c>
      <c r="O182">
        <v>109976000</v>
      </c>
      <c r="P182">
        <v>20.259696477272726</v>
      </c>
      <c r="Q182">
        <v>21837.985213119977</v>
      </c>
      <c r="R182">
        <v>262976417.42469463</v>
      </c>
      <c r="S182">
        <v>2306.4321456576818</v>
      </c>
      <c r="T182">
        <v>21858.244909597248</v>
      </c>
      <c r="U182">
        <f>Sustainable_Friendly_Table[[#This Row],[Total Energy(MJ)]]*AHP!$P$13/TOPSIS!$B$12</f>
        <v>2.2513620813515531E-2</v>
      </c>
      <c r="V182">
        <f>Sustainable_Friendly_Table[[#This Row],[Total Cost(LKR Million)]]*AHP!$P$14/TOPSIS!$C$12</f>
        <v>6.8076894285904787E-3</v>
      </c>
      <c r="W182">
        <f>Sustainable_Friendly_Table[[#This Row],[Total Carbon (Metric T)]]*AHP!$P$15/TOPSIS!$D$12</f>
        <v>1.2389501736376462E-2</v>
      </c>
      <c r="X182">
        <f>((Sustainable_Friendly_Table[[#This Row],[Weighted Energy]]-TOPSIS!$B$13)^2+(Sustainable_Friendly_Table[[#This Row],[Weighted Cost]]-TOPSIS!$C$13)^2+(Sustainable_Friendly_Table[[#This Row],[Weighted Co2]]-TOPSIS!$D$13)^2)^0.5</f>
        <v>2.0242586568446188E-3</v>
      </c>
      <c r="Y182">
        <f>((Sustainable_Friendly_Table[[#This Row],[Weighted Energy]]-TOPSIS!$B$14)^2+(Sustainable_Friendly_Table[[#This Row],[Weighted Cost]]-TOPSIS!$C$14)^2+(Sustainable_Friendly_Table[[#This Row],[Weighted Co2]]-TOPSIS!$D$14)^2)^0.5</f>
        <v>3.5914125033503683E-3</v>
      </c>
      <c r="Z182">
        <f>Sustainable_Friendly_Table[[#This Row],[S- Worst-Euclidean Distance]]/(Sustainable_Friendly_Table[[#This Row],[S+ Best-Euclidean Distance]]+Sustainable_Friendly_Table[[#This Row],[S- Worst-Euclidean Distance]])</f>
        <v>0.639533975708376</v>
      </c>
      <c r="AA182">
        <v>181</v>
      </c>
    </row>
    <row r="183" spans="1:27" x14ac:dyDescent="0.3">
      <c r="A183">
        <v>186</v>
      </c>
      <c r="B183" t="s">
        <v>140</v>
      </c>
      <c r="C183" t="s">
        <v>280</v>
      </c>
      <c r="D183" t="s">
        <v>151</v>
      </c>
      <c r="E183" t="s">
        <v>152</v>
      </c>
      <c r="F183" t="s">
        <v>155</v>
      </c>
      <c r="G183" t="s">
        <v>218</v>
      </c>
      <c r="H183">
        <v>413.16824234067809</v>
      </c>
      <c r="I183">
        <v>30</v>
      </c>
      <c r="J183">
        <v>1460734.7968642125</v>
      </c>
      <c r="K183">
        <v>44153.989136363627</v>
      </c>
      <c r="L183">
        <v>262932263.43555826</v>
      </c>
      <c r="M183">
        <v>5353950.3613636354</v>
      </c>
      <c r="N183">
        <v>2191102195.2963185</v>
      </c>
      <c r="O183">
        <v>112386000</v>
      </c>
      <c r="P183">
        <v>20.259696477272726</v>
      </c>
      <c r="Q183">
        <v>21837.985213119977</v>
      </c>
      <c r="R183">
        <v>262976417.42469463</v>
      </c>
      <c r="S183">
        <v>2308.8421456576821</v>
      </c>
      <c r="T183">
        <v>21858.244909597248</v>
      </c>
      <c r="U183">
        <f>Sustainable_Friendly_Table[[#This Row],[Total Energy(MJ)]]*AHP!$P$13/TOPSIS!$B$12</f>
        <v>2.2513620813515531E-2</v>
      </c>
      <c r="V183">
        <f>Sustainable_Friendly_Table[[#This Row],[Total Cost(LKR Million)]]*AHP!$P$14/TOPSIS!$C$12</f>
        <v>6.8148028099894479E-3</v>
      </c>
      <c r="W183">
        <f>Sustainable_Friendly_Table[[#This Row],[Total Carbon (Metric T)]]*AHP!$P$15/TOPSIS!$D$12</f>
        <v>1.2389501736376462E-2</v>
      </c>
      <c r="X183">
        <f>((Sustainable_Friendly_Table[[#This Row],[Weighted Energy]]-TOPSIS!$B$13)^2+(Sustainable_Friendly_Table[[#This Row],[Weighted Cost]]-TOPSIS!$C$13)^2+(Sustainable_Friendly_Table[[#This Row],[Weighted Co2]]-TOPSIS!$D$13)^2)^0.5</f>
        <v>2.0261325853222476E-3</v>
      </c>
      <c r="Y183">
        <f>((Sustainable_Friendly_Table[[#This Row],[Weighted Energy]]-TOPSIS!$B$14)^2+(Sustainable_Friendly_Table[[#This Row],[Weighted Cost]]-TOPSIS!$C$14)^2+(Sustainable_Friendly_Table[[#This Row],[Weighted Co2]]-TOPSIS!$D$14)^2)^0.5</f>
        <v>3.589552445685624E-3</v>
      </c>
      <c r="Z183">
        <f>Sustainable_Friendly_Table[[#This Row],[S- Worst-Euclidean Distance]]/(Sustainable_Friendly_Table[[#This Row],[S+ Best-Euclidean Distance]]+Sustainable_Friendly_Table[[#This Row],[S- Worst-Euclidean Distance]])</f>
        <v>0.63920117062573056</v>
      </c>
      <c r="AA183">
        <v>182</v>
      </c>
    </row>
    <row r="184" spans="1:27" x14ac:dyDescent="0.3">
      <c r="A184">
        <v>185</v>
      </c>
      <c r="B184" t="s">
        <v>140</v>
      </c>
      <c r="C184" t="s">
        <v>280</v>
      </c>
      <c r="D184" t="s">
        <v>151</v>
      </c>
      <c r="E184" t="s">
        <v>152</v>
      </c>
      <c r="F184" t="s">
        <v>155</v>
      </c>
      <c r="G184" t="s">
        <v>220</v>
      </c>
      <c r="H184">
        <v>413.16824234067809</v>
      </c>
      <c r="I184">
        <v>30</v>
      </c>
      <c r="J184">
        <v>1460734.7968642125</v>
      </c>
      <c r="K184">
        <v>44153.989136363627</v>
      </c>
      <c r="L184">
        <v>262932263.43555826</v>
      </c>
      <c r="M184">
        <v>5353950.3613636354</v>
      </c>
      <c r="N184">
        <v>2191102195.2963185</v>
      </c>
      <c r="O184">
        <v>117000000</v>
      </c>
      <c r="P184">
        <v>20.259696477272726</v>
      </c>
      <c r="Q184">
        <v>21837.985213119977</v>
      </c>
      <c r="R184">
        <v>262976417.42469463</v>
      </c>
      <c r="S184">
        <v>2313.4561456576821</v>
      </c>
      <c r="T184">
        <v>21858.244909597248</v>
      </c>
      <c r="U184">
        <f>Sustainable_Friendly_Table[[#This Row],[Total Energy(MJ)]]*AHP!$P$13/TOPSIS!$B$12</f>
        <v>2.2513620813515531E-2</v>
      </c>
      <c r="V184">
        <f>Sustainable_Friendly_Table[[#This Row],[Total Cost(LKR Million)]]*AHP!$P$14/TOPSIS!$C$12</f>
        <v>6.828421541016351E-3</v>
      </c>
      <c r="W184">
        <f>Sustainable_Friendly_Table[[#This Row],[Total Carbon (Metric T)]]*AHP!$P$15/TOPSIS!$D$12</f>
        <v>1.2389501736376462E-2</v>
      </c>
      <c r="X184">
        <f>((Sustainable_Friendly_Table[[#This Row],[Weighted Energy]]-TOPSIS!$B$13)^2+(Sustainable_Friendly_Table[[#This Row],[Weighted Cost]]-TOPSIS!$C$13)^2+(Sustainable_Friendly_Table[[#This Row],[Weighted Co2]]-TOPSIS!$D$13)^2)^0.5</f>
        <v>2.0297849889350638E-3</v>
      </c>
      <c r="Y184">
        <f>((Sustainable_Friendly_Table[[#This Row],[Weighted Energy]]-TOPSIS!$B$14)^2+(Sustainable_Friendly_Table[[#This Row],[Weighted Cost]]-TOPSIS!$C$14)^2+(Sustainable_Friendly_Table[[#This Row],[Weighted Co2]]-TOPSIS!$D$14)^2)^0.5</f>
        <v>3.5860279986407494E-3</v>
      </c>
      <c r="Z184">
        <f>Sustainable_Friendly_Table[[#This Row],[S- Worst-Euclidean Distance]]/(Sustainable_Friendly_Table[[#This Row],[S+ Best-Euclidean Distance]]+Sustainable_Friendly_Table[[#This Row],[S- Worst-Euclidean Distance]])</f>
        <v>0.63855901301811968</v>
      </c>
      <c r="AA184">
        <v>183</v>
      </c>
    </row>
    <row r="185" spans="1:27" x14ac:dyDescent="0.3">
      <c r="A185">
        <v>202</v>
      </c>
      <c r="B185" t="s">
        <v>140</v>
      </c>
      <c r="C185" t="s">
        <v>280</v>
      </c>
      <c r="D185" t="s">
        <v>280</v>
      </c>
      <c r="E185" t="s">
        <v>152</v>
      </c>
      <c r="F185" t="s">
        <v>155</v>
      </c>
      <c r="G185" t="s">
        <v>219</v>
      </c>
      <c r="H185">
        <v>413.63270467908808</v>
      </c>
      <c r="I185">
        <v>59</v>
      </c>
      <c r="J185">
        <v>1461184.3964077935</v>
      </c>
      <c r="K185">
        <v>44153.989136363627</v>
      </c>
      <c r="L185">
        <v>263013191.35340282</v>
      </c>
      <c r="M185">
        <v>5358555.4363636356</v>
      </c>
      <c r="N185">
        <v>2191776594.61169</v>
      </c>
      <c r="O185">
        <v>109976000</v>
      </c>
      <c r="P185">
        <v>20.250486327272728</v>
      </c>
      <c r="Q185">
        <v>21844.70672629651</v>
      </c>
      <c r="R185">
        <v>263057345.34253919</v>
      </c>
      <c r="S185">
        <v>2307.1111500480538</v>
      </c>
      <c r="T185">
        <v>21864.957212623784</v>
      </c>
      <c r="U185">
        <f>Sustainable_Friendly_Table[[#This Row],[Total Energy(MJ)]]*AHP!$P$13/TOPSIS!$B$12</f>
        <v>2.2520549117100403E-2</v>
      </c>
      <c r="V185">
        <f>Sustainable_Friendly_Table[[#This Row],[Total Cost(LKR Million)]]*AHP!$P$14/TOPSIS!$C$12</f>
        <v>6.8096935851051209E-3</v>
      </c>
      <c r="W185">
        <f>Sustainable_Friendly_Table[[#This Row],[Total Carbon (Metric T)]]*AHP!$P$15/TOPSIS!$D$12</f>
        <v>1.2393306346048754E-2</v>
      </c>
      <c r="X185">
        <f>((Sustainable_Friendly_Table[[#This Row],[Weighted Energy]]-TOPSIS!$B$13)^2+(Sustainable_Friendly_Table[[#This Row],[Weighted Cost]]-TOPSIS!$C$13)^2+(Sustainable_Friendly_Table[[#This Row],[Weighted Co2]]-TOPSIS!$D$13)^2)^0.5</f>
        <v>2.032411871761718E-3</v>
      </c>
      <c r="Y185">
        <f>((Sustainable_Friendly_Table[[#This Row],[Weighted Energy]]-TOPSIS!$B$14)^2+(Sustainable_Friendly_Table[[#This Row],[Weighted Cost]]-TOPSIS!$C$14)^2+(Sustainable_Friendly_Table[[#This Row],[Weighted Co2]]-TOPSIS!$D$14)^2)^0.5</f>
        <v>3.5832593937726231E-3</v>
      </c>
      <c r="Z185">
        <f>Sustainable_Friendly_Table[[#This Row],[S- Worst-Euclidean Distance]]/(Sustainable_Friendly_Table[[#This Row],[S+ Best-Euclidean Distance]]+Sustainable_Friendly_Table[[#This Row],[S- Worst-Euclidean Distance]])</f>
        <v>0.63808211420147465</v>
      </c>
      <c r="AA185">
        <v>184</v>
      </c>
    </row>
    <row r="186" spans="1:27" x14ac:dyDescent="0.3">
      <c r="A186">
        <v>204</v>
      </c>
      <c r="B186" t="s">
        <v>140</v>
      </c>
      <c r="C186" t="s">
        <v>280</v>
      </c>
      <c r="D186" t="s">
        <v>280</v>
      </c>
      <c r="E186" t="s">
        <v>152</v>
      </c>
      <c r="F186" t="s">
        <v>155</v>
      </c>
      <c r="G186" t="s">
        <v>218</v>
      </c>
      <c r="H186">
        <v>413.63270467908808</v>
      </c>
      <c r="I186">
        <v>30</v>
      </c>
      <c r="J186">
        <v>1461184.3964077935</v>
      </c>
      <c r="K186">
        <v>44153.989136363627</v>
      </c>
      <c r="L186">
        <v>263013191.35340282</v>
      </c>
      <c r="M186">
        <v>5358555.4363636356</v>
      </c>
      <c r="N186">
        <v>2191776594.61169</v>
      </c>
      <c r="O186">
        <v>112386000</v>
      </c>
      <c r="P186">
        <v>20.250486327272728</v>
      </c>
      <c r="Q186">
        <v>21844.70672629651</v>
      </c>
      <c r="R186">
        <v>263057345.34253919</v>
      </c>
      <c r="S186">
        <v>2309.5211500480536</v>
      </c>
      <c r="T186">
        <v>21864.957212623784</v>
      </c>
      <c r="U186">
        <f>Sustainable_Friendly_Table[[#This Row],[Total Energy(MJ)]]*AHP!$P$13/TOPSIS!$B$12</f>
        <v>2.2520549117100403E-2</v>
      </c>
      <c r="V186">
        <f>Sustainable_Friendly_Table[[#This Row],[Total Cost(LKR Million)]]*AHP!$P$14/TOPSIS!$C$12</f>
        <v>6.8168069665040893E-3</v>
      </c>
      <c r="W186">
        <f>Sustainable_Friendly_Table[[#This Row],[Total Carbon (Metric T)]]*AHP!$P$15/TOPSIS!$D$12</f>
        <v>1.2393306346048754E-2</v>
      </c>
      <c r="X186">
        <f>((Sustainable_Friendly_Table[[#This Row],[Weighted Energy]]-TOPSIS!$B$13)^2+(Sustainable_Friendly_Table[[#This Row],[Weighted Cost]]-TOPSIS!$C$13)^2+(Sustainable_Friendly_Table[[#This Row],[Weighted Co2]]-TOPSIS!$D$13)^2)^0.5</f>
        <v>2.0342852977474788E-3</v>
      </c>
      <c r="Y186">
        <f>((Sustainable_Friendly_Table[[#This Row],[Weighted Energy]]-TOPSIS!$B$14)^2+(Sustainable_Friendly_Table[[#This Row],[Weighted Cost]]-TOPSIS!$C$14)^2+(Sustainable_Friendly_Table[[#This Row],[Weighted Co2]]-TOPSIS!$D$14)^2)^0.5</f>
        <v>3.581399082317604E-3</v>
      </c>
      <c r="Z186">
        <f>Sustainable_Friendly_Table[[#This Row],[S- Worst-Euclidean Distance]]/(Sustainable_Friendly_Table[[#This Row],[S+ Best-Euclidean Distance]]+Sustainable_Friendly_Table[[#This Row],[S- Worst-Euclidean Distance]])</f>
        <v>0.63774935340580829</v>
      </c>
      <c r="AA186">
        <v>185</v>
      </c>
    </row>
    <row r="187" spans="1:27" x14ac:dyDescent="0.3">
      <c r="A187">
        <v>203</v>
      </c>
      <c r="B187" t="s">
        <v>140</v>
      </c>
      <c r="C187" t="s">
        <v>280</v>
      </c>
      <c r="D187" t="s">
        <v>280</v>
      </c>
      <c r="E187" t="s">
        <v>152</v>
      </c>
      <c r="F187" t="s">
        <v>155</v>
      </c>
      <c r="G187" t="s">
        <v>220</v>
      </c>
      <c r="H187">
        <v>413.63270467908808</v>
      </c>
      <c r="I187">
        <v>30</v>
      </c>
      <c r="J187">
        <v>1461184.3964077935</v>
      </c>
      <c r="K187">
        <v>44153.989136363627</v>
      </c>
      <c r="L187">
        <v>263013191.35340282</v>
      </c>
      <c r="M187">
        <v>5358555.4363636356</v>
      </c>
      <c r="N187">
        <v>2191776594.61169</v>
      </c>
      <c r="O187">
        <v>117000000</v>
      </c>
      <c r="P187">
        <v>20.250486327272728</v>
      </c>
      <c r="Q187">
        <v>21844.70672629651</v>
      </c>
      <c r="R187">
        <v>263057345.34253919</v>
      </c>
      <c r="S187">
        <v>2314.1351500480537</v>
      </c>
      <c r="T187">
        <v>21864.957212623784</v>
      </c>
      <c r="U187">
        <f>Sustainable_Friendly_Table[[#This Row],[Total Energy(MJ)]]*AHP!$P$13/TOPSIS!$B$12</f>
        <v>2.2520549117100403E-2</v>
      </c>
      <c r="V187">
        <f>Sustainable_Friendly_Table[[#This Row],[Total Cost(LKR Million)]]*AHP!$P$14/TOPSIS!$C$12</f>
        <v>6.8304256975309932E-3</v>
      </c>
      <c r="W187">
        <f>Sustainable_Friendly_Table[[#This Row],[Total Carbon (Metric T)]]*AHP!$P$15/TOPSIS!$D$12</f>
        <v>1.2393306346048754E-2</v>
      </c>
      <c r="X187">
        <f>((Sustainable_Friendly_Table[[#This Row],[Weighted Energy]]-TOPSIS!$B$13)^2+(Sustainable_Friendly_Table[[#This Row],[Weighted Cost]]-TOPSIS!$C$13)^2+(Sustainable_Friendly_Table[[#This Row],[Weighted Co2]]-TOPSIS!$D$13)^2)^0.5</f>
        <v>2.0379364830067862E-3</v>
      </c>
      <c r="Y187">
        <f>((Sustainable_Friendly_Table[[#This Row],[Weighted Energy]]-TOPSIS!$B$14)^2+(Sustainable_Friendly_Table[[#This Row],[Weighted Cost]]-TOPSIS!$C$14)^2+(Sustainable_Friendly_Table[[#This Row],[Weighted Co2]]-TOPSIS!$D$14)^2)^0.5</f>
        <v>3.5778742322320561E-3</v>
      </c>
      <c r="Z187">
        <f>Sustainable_Friendly_Table[[#This Row],[S- Worst-Euclidean Distance]]/(Sustainable_Friendly_Table[[#This Row],[S+ Best-Euclidean Distance]]+Sustainable_Friendly_Table[[#This Row],[S- Worst-Euclidean Distance]])</f>
        <v>0.63710734097986554</v>
      </c>
      <c r="AA187">
        <v>186</v>
      </c>
    </row>
    <row r="188" spans="1:27" x14ac:dyDescent="0.3">
      <c r="A188">
        <v>79</v>
      </c>
      <c r="B188" t="s">
        <v>139</v>
      </c>
      <c r="C188" t="s">
        <v>280</v>
      </c>
      <c r="D188" t="s">
        <v>151</v>
      </c>
      <c r="E188" t="s">
        <v>152</v>
      </c>
      <c r="F188" t="s">
        <v>280</v>
      </c>
      <c r="G188" t="s">
        <v>219</v>
      </c>
      <c r="H188">
        <v>414.87245700678938</v>
      </c>
      <c r="I188">
        <v>59</v>
      </c>
      <c r="J188">
        <v>1461764.6085857823</v>
      </c>
      <c r="K188">
        <v>49149.042090909075</v>
      </c>
      <c r="L188">
        <v>263117629.54544082</v>
      </c>
      <c r="M188">
        <v>4952698.6386363627</v>
      </c>
      <c r="N188">
        <v>2192646912.8786736</v>
      </c>
      <c r="O188">
        <v>109976000</v>
      </c>
      <c r="P188">
        <v>20.169581068181813</v>
      </c>
      <c r="Q188">
        <v>21853.380898357442</v>
      </c>
      <c r="R188">
        <v>263166778.58753175</v>
      </c>
      <c r="S188">
        <v>2307.5756115173103</v>
      </c>
      <c r="T188">
        <v>21873.550479425623</v>
      </c>
      <c r="U188">
        <f>Sustainable_Friendly_Table[[#This Row],[Total Energy(MJ)]]*AHP!$P$13/TOPSIS!$B$12</f>
        <v>2.252991778447477E-2</v>
      </c>
      <c r="V188">
        <f>Sustainable_Friendly_Table[[#This Row],[Total Cost(LKR Million)]]*AHP!$P$14/TOPSIS!$C$12</f>
        <v>6.8110644944727339E-3</v>
      </c>
      <c r="W188">
        <f>Sustainable_Friendly_Table[[#This Row],[Total Carbon (Metric T)]]*AHP!$P$15/TOPSIS!$D$12</f>
        <v>1.2398177107374874E-2</v>
      </c>
      <c r="X188">
        <f>((Sustainable_Friendly_Table[[#This Row],[Weighted Energy]]-TOPSIS!$B$13)^2+(Sustainable_Friendly_Table[[#This Row],[Weighted Cost]]-TOPSIS!$C$13)^2+(Sustainable_Friendly_Table[[#This Row],[Weighted Co2]]-TOPSIS!$D$13)^2)^0.5</f>
        <v>2.0429596848097692E-3</v>
      </c>
      <c r="Y188">
        <f>((Sustainable_Friendly_Table[[#This Row],[Weighted Energy]]-TOPSIS!$B$14)^2+(Sustainable_Friendly_Table[[#This Row],[Weighted Cost]]-TOPSIS!$C$14)^2+(Sustainable_Friendly_Table[[#This Row],[Weighted Co2]]-TOPSIS!$D$14)^2)^0.5</f>
        <v>3.5727139182165778E-3</v>
      </c>
      <c r="Z188">
        <f>Sustainable_Friendly_Table[[#This Row],[S- Worst-Euclidean Distance]]/(Sustainable_Friendly_Table[[#This Row],[S+ Best-Euclidean Distance]]+Sustainable_Friendly_Table[[#This Row],[S- Worst-Euclidean Distance]])</f>
        <v>0.63620398384464572</v>
      </c>
      <c r="AA188">
        <v>187</v>
      </c>
    </row>
    <row r="189" spans="1:27" x14ac:dyDescent="0.3">
      <c r="A189">
        <v>81</v>
      </c>
      <c r="B189" t="s">
        <v>139</v>
      </c>
      <c r="C189" t="s">
        <v>280</v>
      </c>
      <c r="D189" t="s">
        <v>151</v>
      </c>
      <c r="E189" t="s">
        <v>152</v>
      </c>
      <c r="F189" t="s">
        <v>280</v>
      </c>
      <c r="G189" t="s">
        <v>218</v>
      </c>
      <c r="H189">
        <v>414.87245700678938</v>
      </c>
      <c r="I189">
        <v>30</v>
      </c>
      <c r="J189">
        <v>1461764.6085857823</v>
      </c>
      <c r="K189">
        <v>49149.042090909075</v>
      </c>
      <c r="L189">
        <v>263117629.54544082</v>
      </c>
      <c r="M189">
        <v>4952698.6386363627</v>
      </c>
      <c r="N189">
        <v>2192646912.8786736</v>
      </c>
      <c r="O189">
        <v>112386000</v>
      </c>
      <c r="P189">
        <v>20.169581068181813</v>
      </c>
      <c r="Q189">
        <v>21853.380898357442</v>
      </c>
      <c r="R189">
        <v>263166778.58753175</v>
      </c>
      <c r="S189">
        <v>2309.9856115173102</v>
      </c>
      <c r="T189">
        <v>21873.550479425623</v>
      </c>
      <c r="U189">
        <f>Sustainable_Friendly_Table[[#This Row],[Total Energy(MJ)]]*AHP!$P$13/TOPSIS!$B$12</f>
        <v>2.252991778447477E-2</v>
      </c>
      <c r="V189">
        <f>Sustainable_Friendly_Table[[#This Row],[Total Cost(LKR Million)]]*AHP!$P$14/TOPSIS!$C$12</f>
        <v>6.8181778758717015E-3</v>
      </c>
      <c r="W189">
        <f>Sustainable_Friendly_Table[[#This Row],[Total Carbon (Metric T)]]*AHP!$P$15/TOPSIS!$D$12</f>
        <v>1.2398177107374874E-2</v>
      </c>
      <c r="X189">
        <f>((Sustainable_Friendly_Table[[#This Row],[Weighted Energy]]-TOPSIS!$B$13)^2+(Sustainable_Friendly_Table[[#This Row],[Weighted Cost]]-TOPSIS!$C$13)^2+(Sustainable_Friendly_Table[[#This Row],[Weighted Co2]]-TOPSIS!$D$13)^2)^0.5</f>
        <v>2.0448282161379719E-3</v>
      </c>
      <c r="Y189">
        <f>((Sustainable_Friendly_Table[[#This Row],[Weighted Energy]]-TOPSIS!$B$14)^2+(Sustainable_Friendly_Table[[#This Row],[Weighted Cost]]-TOPSIS!$C$14)^2+(Sustainable_Friendly_Table[[#This Row],[Weighted Co2]]-TOPSIS!$D$14)^2)^0.5</f>
        <v>3.5708508438167049E-3</v>
      </c>
      <c r="Z189">
        <f>Sustainable_Friendly_Table[[#This Row],[S- Worst-Euclidean Distance]]/(Sustainable_Friendly_Table[[#This Row],[S+ Best-Euclidean Distance]]+Sustainable_Friendly_Table[[#This Row],[S- Worst-Euclidean Distance]])</f>
        <v>0.63587160264915932</v>
      </c>
      <c r="AA189">
        <v>188</v>
      </c>
    </row>
    <row r="190" spans="1:27" x14ac:dyDescent="0.3">
      <c r="A190">
        <v>80</v>
      </c>
      <c r="B190" t="s">
        <v>139</v>
      </c>
      <c r="C190" t="s">
        <v>280</v>
      </c>
      <c r="D190" t="s">
        <v>151</v>
      </c>
      <c r="E190" t="s">
        <v>152</v>
      </c>
      <c r="F190" t="s">
        <v>280</v>
      </c>
      <c r="G190" t="s">
        <v>220</v>
      </c>
      <c r="H190">
        <v>414.87245700678938</v>
      </c>
      <c r="I190">
        <v>30</v>
      </c>
      <c r="J190">
        <v>1461764.6085857823</v>
      </c>
      <c r="K190">
        <v>49149.042090909075</v>
      </c>
      <c r="L190">
        <v>263117629.54544082</v>
      </c>
      <c r="M190">
        <v>4952698.6386363627</v>
      </c>
      <c r="N190">
        <v>2192646912.8786736</v>
      </c>
      <c r="O190">
        <v>117000000</v>
      </c>
      <c r="P190">
        <v>20.169581068181813</v>
      </c>
      <c r="Q190">
        <v>21853.380898357442</v>
      </c>
      <c r="R190">
        <v>263166778.58753175</v>
      </c>
      <c r="S190">
        <v>2314.5996115173102</v>
      </c>
      <c r="T190">
        <v>21873.550479425623</v>
      </c>
      <c r="U190">
        <f>Sustainable_Friendly_Table[[#This Row],[Total Energy(MJ)]]*AHP!$P$13/TOPSIS!$B$12</f>
        <v>2.252991778447477E-2</v>
      </c>
      <c r="V190">
        <f>Sustainable_Friendly_Table[[#This Row],[Total Cost(LKR Million)]]*AHP!$P$14/TOPSIS!$C$12</f>
        <v>6.8317966068986062E-3</v>
      </c>
      <c r="W190">
        <f>Sustainable_Friendly_Table[[#This Row],[Total Carbon (Metric T)]]*AHP!$P$15/TOPSIS!$D$12</f>
        <v>1.2398177107374874E-2</v>
      </c>
      <c r="X190">
        <f>((Sustainable_Friendly_Table[[#This Row],[Weighted Energy]]-TOPSIS!$B$13)^2+(Sustainable_Friendly_Table[[#This Row],[Weighted Cost]]-TOPSIS!$C$13)^2+(Sustainable_Friendly_Table[[#This Row],[Weighted Co2]]-TOPSIS!$D$13)^2)^0.5</f>
        <v>2.0484697239023086E-3</v>
      </c>
      <c r="Y190">
        <f>((Sustainable_Friendly_Table[[#This Row],[Weighted Energy]]-TOPSIS!$B$14)^2+(Sustainable_Friendly_Table[[#This Row],[Weighted Cost]]-TOPSIS!$C$14)^2+(Sustainable_Friendly_Table[[#This Row],[Weighted Co2]]-TOPSIS!$D$14)^2)^0.5</f>
        <v>3.5673208047108827E-3</v>
      </c>
      <c r="Z190">
        <f>Sustainable_Friendly_Table[[#This Row],[S- Worst-Euclidean Distance]]/(Sustainable_Friendly_Table[[#This Row],[S+ Best-Euclidean Distance]]+Sustainable_Friendly_Table[[#This Row],[S- Worst-Euclidean Distance]])</f>
        <v>0.63523038947676447</v>
      </c>
      <c r="AA190">
        <v>189</v>
      </c>
    </row>
    <row r="191" spans="1:27" x14ac:dyDescent="0.3">
      <c r="A191">
        <v>97</v>
      </c>
      <c r="B191" t="s">
        <v>139</v>
      </c>
      <c r="C191" t="s">
        <v>280</v>
      </c>
      <c r="D191" t="s">
        <v>280</v>
      </c>
      <c r="E191" t="s">
        <v>152</v>
      </c>
      <c r="F191" t="s">
        <v>280</v>
      </c>
      <c r="G191" t="s">
        <v>219</v>
      </c>
      <c r="H191">
        <v>415.33691934519936</v>
      </c>
      <c r="I191">
        <v>60</v>
      </c>
      <c r="J191">
        <v>1462214.2081293634</v>
      </c>
      <c r="K191">
        <v>49149.042090909075</v>
      </c>
      <c r="L191">
        <v>263198557.46328542</v>
      </c>
      <c r="M191">
        <v>4957303.7136363629</v>
      </c>
      <c r="N191">
        <v>2193321312.1940451</v>
      </c>
      <c r="O191">
        <v>111840000</v>
      </c>
      <c r="P191">
        <v>20.160370918181815</v>
      </c>
      <c r="Q191">
        <v>21860.102411533982</v>
      </c>
      <c r="R191">
        <v>263247706.50537634</v>
      </c>
      <c r="S191">
        <v>2310.1186159076815</v>
      </c>
      <c r="T191">
        <v>21880.262782452166</v>
      </c>
      <c r="U191">
        <f>Sustainable_Friendly_Table[[#This Row],[Total Energy(MJ)]]*AHP!$P$13/TOPSIS!$B$12</f>
        <v>2.2536846088059642E-2</v>
      </c>
      <c r="V191">
        <f>Sustainable_Friendly_Table[[#This Row],[Total Cost(LKR Million)]]*AHP!$P$14/TOPSIS!$C$12</f>
        <v>6.8185704530320541E-3</v>
      </c>
      <c r="W191">
        <f>Sustainable_Friendly_Table[[#This Row],[Total Carbon (Metric T)]]*AHP!$P$15/TOPSIS!$D$12</f>
        <v>1.2401981717047168E-2</v>
      </c>
      <c r="X191">
        <f>((Sustainable_Friendly_Table[[#This Row],[Weighted Energy]]-TOPSIS!$B$13)^2+(Sustainable_Friendly_Table[[#This Row],[Weighted Cost]]-TOPSIS!$C$13)^2+(Sustainable_Friendly_Table[[#This Row],[Weighted Co2]]-TOPSIS!$D$13)^2)^0.5</f>
        <v>2.0525558256313981E-3</v>
      </c>
      <c r="Y191">
        <f>((Sustainable_Friendly_Table[[#This Row],[Weighted Energy]]-TOPSIS!$B$14)^2+(Sustainable_Friendly_Table[[#This Row],[Weighted Cost]]-TOPSIS!$C$14)^2+(Sustainable_Friendly_Table[[#This Row],[Weighted Co2]]-TOPSIS!$D$14)^2)^0.5</f>
        <v>3.5631185278040818E-3</v>
      </c>
      <c r="Z191">
        <f>Sustainable_Friendly_Table[[#This Row],[S- Worst-Euclidean Distance]]/(Sustainable_Friendly_Table[[#This Row],[S+ Best-Euclidean Distance]]+Sustainable_Friendly_Table[[#This Row],[S- Worst-Euclidean Distance]])</f>
        <v>0.63449521883766036</v>
      </c>
      <c r="AA191">
        <v>190</v>
      </c>
    </row>
    <row r="192" spans="1:27" x14ac:dyDescent="0.3">
      <c r="A192">
        <v>99</v>
      </c>
      <c r="B192" t="s">
        <v>139</v>
      </c>
      <c r="C192" t="s">
        <v>280</v>
      </c>
      <c r="D192" t="s">
        <v>280</v>
      </c>
      <c r="E192" t="s">
        <v>152</v>
      </c>
      <c r="F192" t="s">
        <v>280</v>
      </c>
      <c r="G192" t="s">
        <v>218</v>
      </c>
      <c r="H192">
        <v>415.33691934519936</v>
      </c>
      <c r="I192">
        <v>30</v>
      </c>
      <c r="J192">
        <v>1462214.2081293634</v>
      </c>
      <c r="K192">
        <v>49149.042090909075</v>
      </c>
      <c r="L192">
        <v>263198557.46328542</v>
      </c>
      <c r="M192">
        <v>4957303.7136363629</v>
      </c>
      <c r="N192">
        <v>2193321312.1940451</v>
      </c>
      <c r="O192">
        <v>112386000</v>
      </c>
      <c r="P192">
        <v>20.160370918181815</v>
      </c>
      <c r="Q192">
        <v>21860.102411533982</v>
      </c>
      <c r="R192">
        <v>263247706.50537634</v>
      </c>
      <c r="S192">
        <v>2310.6646159076813</v>
      </c>
      <c r="T192">
        <v>21880.262782452166</v>
      </c>
      <c r="U192">
        <f>Sustainable_Friendly_Table[[#This Row],[Total Energy(MJ)]]*AHP!$P$13/TOPSIS!$B$12</f>
        <v>2.2536846088059642E-2</v>
      </c>
      <c r="V192">
        <f>Sustainable_Friendly_Table[[#This Row],[Total Cost(LKR Million)]]*AHP!$P$14/TOPSIS!$C$12</f>
        <v>6.820182032386342E-3</v>
      </c>
      <c r="W192">
        <f>Sustainable_Friendly_Table[[#This Row],[Total Carbon (Metric T)]]*AHP!$P$15/TOPSIS!$D$12</f>
        <v>1.2401981717047168E-2</v>
      </c>
      <c r="X192">
        <f>((Sustainable_Friendly_Table[[#This Row],[Weighted Energy]]-TOPSIS!$B$13)^2+(Sustainable_Friendly_Table[[#This Row],[Weighted Cost]]-TOPSIS!$C$13)^2+(Sustainable_Friendly_Table[[#This Row],[Weighted Co2]]-TOPSIS!$D$13)^2)^0.5</f>
        <v>2.0529810556083922E-3</v>
      </c>
      <c r="Y192">
        <f>((Sustainable_Friendly_Table[[#This Row],[Weighted Energy]]-TOPSIS!$B$14)^2+(Sustainable_Friendly_Table[[#This Row],[Weighted Cost]]-TOPSIS!$C$14)^2+(Sustainable_Friendly_Table[[#This Row],[Weighted Co2]]-TOPSIS!$D$14)^2)^0.5</f>
        <v>3.562697536576774E-3</v>
      </c>
      <c r="Z192">
        <f>Sustainable_Friendly_Table[[#This Row],[S- Worst-Euclidean Distance]]/(Sustainable_Friendly_Table[[#This Row],[S+ Best-Euclidean Distance]]+Sustainable_Friendly_Table[[#This Row],[S- Worst-Euclidean Distance]])</f>
        <v>0.63441977280086137</v>
      </c>
      <c r="AA192">
        <v>191</v>
      </c>
    </row>
    <row r="193" spans="1:27" x14ac:dyDescent="0.3">
      <c r="A193">
        <v>98</v>
      </c>
      <c r="B193" t="s">
        <v>139</v>
      </c>
      <c r="C193" t="s">
        <v>280</v>
      </c>
      <c r="D193" t="s">
        <v>280</v>
      </c>
      <c r="E193" t="s">
        <v>152</v>
      </c>
      <c r="F193" t="s">
        <v>280</v>
      </c>
      <c r="G193" t="s">
        <v>220</v>
      </c>
      <c r="H193">
        <v>415.33691934519936</v>
      </c>
      <c r="I193">
        <v>30</v>
      </c>
      <c r="J193">
        <v>1462214.2081293634</v>
      </c>
      <c r="K193">
        <v>49149.042090909075</v>
      </c>
      <c r="L193">
        <v>263198557.46328542</v>
      </c>
      <c r="M193">
        <v>4957303.7136363629</v>
      </c>
      <c r="N193">
        <v>2193321312.1940451</v>
      </c>
      <c r="O193">
        <v>117000000</v>
      </c>
      <c r="P193">
        <v>20.160370918181815</v>
      </c>
      <c r="Q193">
        <v>21860.102411533982</v>
      </c>
      <c r="R193">
        <v>263247706.50537634</v>
      </c>
      <c r="S193">
        <v>2315.2786159076813</v>
      </c>
      <c r="T193">
        <v>21880.262782452166</v>
      </c>
      <c r="U193">
        <f>Sustainable_Friendly_Table[[#This Row],[Total Energy(MJ)]]*AHP!$P$13/TOPSIS!$B$12</f>
        <v>2.2536846088059642E-2</v>
      </c>
      <c r="V193">
        <f>Sustainable_Friendly_Table[[#This Row],[Total Cost(LKR Million)]]*AHP!$P$14/TOPSIS!$C$12</f>
        <v>6.8338007634132459E-3</v>
      </c>
      <c r="W193">
        <f>Sustainable_Friendly_Table[[#This Row],[Total Carbon (Metric T)]]*AHP!$P$15/TOPSIS!$D$12</f>
        <v>1.2401981717047168E-2</v>
      </c>
      <c r="X193">
        <f>((Sustainable_Friendly_Table[[#This Row],[Weighted Energy]]-TOPSIS!$B$13)^2+(Sustainable_Friendly_Table[[#This Row],[Weighted Cost]]-TOPSIS!$C$13)^2+(Sustainable_Friendly_Table[[#This Row],[Weighted Co2]]-TOPSIS!$D$13)^2)^0.5</f>
        <v>2.0566213990558311E-3</v>
      </c>
      <c r="Y193">
        <f>((Sustainable_Friendly_Table[[#This Row],[Weighted Energy]]-TOPSIS!$B$14)^2+(Sustainable_Friendly_Table[[#This Row],[Weighted Cost]]-TOPSIS!$C$14)^2+(Sustainable_Friendly_Table[[#This Row],[Weighted Co2]]-TOPSIS!$D$14)^2)^0.5</f>
        <v>3.5591670795572187E-3</v>
      </c>
      <c r="Z193">
        <f>Sustainable_Friendly_Table[[#This Row],[S- Worst-Euclidean Distance]]/(Sustainable_Friendly_Table[[#This Row],[S+ Best-Euclidean Distance]]+Sustainable_Friendly_Table[[#This Row],[S- Worst-Euclidean Distance]])</f>
        <v>0.63377869254011465</v>
      </c>
      <c r="AA193">
        <v>192</v>
      </c>
    </row>
    <row r="194" spans="1:27" x14ac:dyDescent="0.3">
      <c r="A194">
        <v>85</v>
      </c>
      <c r="B194" t="s">
        <v>139</v>
      </c>
      <c r="C194" t="s">
        <v>280</v>
      </c>
      <c r="D194" t="s">
        <v>151</v>
      </c>
      <c r="E194" t="s">
        <v>280</v>
      </c>
      <c r="F194" t="s">
        <v>155</v>
      </c>
      <c r="G194" t="s">
        <v>219</v>
      </c>
      <c r="H194">
        <v>428.98789604631719</v>
      </c>
      <c r="I194">
        <v>61</v>
      </c>
      <c r="J194">
        <v>1464096.4796631667</v>
      </c>
      <c r="K194">
        <v>58701.472772727269</v>
      </c>
      <c r="L194">
        <v>263537366.33937001</v>
      </c>
      <c r="M194">
        <v>6148117.1068181815</v>
      </c>
      <c r="N194">
        <v>2196144719.49475</v>
      </c>
      <c r="O194">
        <v>113704000</v>
      </c>
      <c r="P194">
        <v>26.44689265909091</v>
      </c>
      <c r="Q194">
        <v>21888.242370964341</v>
      </c>
      <c r="R194">
        <v>263596067.81214273</v>
      </c>
      <c r="S194">
        <v>2315.9968366015682</v>
      </c>
      <c r="T194">
        <v>21914.689263623433</v>
      </c>
      <c r="U194">
        <f>Sustainable_Friendly_Table[[#This Row],[Total Energy(MJ)]]*AHP!$P$13/TOPSIS!$B$12</f>
        <v>2.2566669577342231E-2</v>
      </c>
      <c r="V194">
        <f>Sustainable_Friendly_Table[[#This Row],[Total Cost(LKR Million)]]*AHP!$P$14/TOPSIS!$C$12</f>
        <v>6.8359206711826439E-3</v>
      </c>
      <c r="W194">
        <f>Sustainable_Friendly_Table[[#This Row],[Total Carbon (Metric T)]]*AHP!$P$15/TOPSIS!$D$12</f>
        <v>1.2421495037993696E-2</v>
      </c>
      <c r="X194">
        <f>((Sustainable_Friendly_Table[[#This Row],[Weighted Energy]]-TOPSIS!$B$13)^2+(Sustainable_Friendly_Table[[#This Row],[Weighted Cost]]-TOPSIS!$C$13)^2+(Sustainable_Friendly_Table[[#This Row],[Weighted Co2]]-TOPSIS!$D$13)^2)^0.5</f>
        <v>2.0914197326639952E-3</v>
      </c>
      <c r="Y194">
        <f>((Sustainable_Friendly_Table[[#This Row],[Weighted Energy]]-TOPSIS!$B$14)^2+(Sustainable_Friendly_Table[[#This Row],[Weighted Cost]]-TOPSIS!$C$14)^2+(Sustainable_Friendly_Table[[#This Row],[Weighted Co2]]-TOPSIS!$D$14)^2)^0.5</f>
        <v>3.5242886644560154E-3</v>
      </c>
      <c r="Z194">
        <f>Sustainable_Friendly_Table[[#This Row],[S- Worst-Euclidean Distance]]/(Sustainable_Friendly_Table[[#This Row],[S+ Best-Euclidean Distance]]+Sustainable_Friendly_Table[[#This Row],[S- Worst-Euclidean Distance]])</f>
        <v>0.62757686390258971</v>
      </c>
      <c r="AA194">
        <v>193</v>
      </c>
    </row>
    <row r="195" spans="1:27" x14ac:dyDescent="0.3">
      <c r="A195">
        <v>87</v>
      </c>
      <c r="B195" t="s">
        <v>139</v>
      </c>
      <c r="C195" t="s">
        <v>280</v>
      </c>
      <c r="D195" t="s">
        <v>151</v>
      </c>
      <c r="E195" t="s">
        <v>280</v>
      </c>
      <c r="F195" t="s">
        <v>155</v>
      </c>
      <c r="G195" t="s">
        <v>218</v>
      </c>
      <c r="H195">
        <v>428.98789604631719</v>
      </c>
      <c r="I195">
        <v>31</v>
      </c>
      <c r="J195">
        <v>1464096.4796631667</v>
      </c>
      <c r="K195">
        <v>58701.472772727269</v>
      </c>
      <c r="L195">
        <v>263537366.33937001</v>
      </c>
      <c r="M195">
        <v>6148117.1068181815</v>
      </c>
      <c r="N195">
        <v>2196144719.49475</v>
      </c>
      <c r="O195">
        <v>116132200</v>
      </c>
      <c r="P195">
        <v>26.44689265909091</v>
      </c>
      <c r="Q195">
        <v>21888.242370964341</v>
      </c>
      <c r="R195">
        <v>263596067.81214273</v>
      </c>
      <c r="S195">
        <v>2318.4250366015681</v>
      </c>
      <c r="T195">
        <v>21914.689263623433</v>
      </c>
      <c r="U195">
        <f>Sustainable_Friendly_Table[[#This Row],[Total Energy(MJ)]]*AHP!$P$13/TOPSIS!$B$12</f>
        <v>2.2566669577342231E-2</v>
      </c>
      <c r="V195">
        <f>Sustainable_Friendly_Table[[#This Row],[Total Cost(LKR Million)]]*AHP!$P$14/TOPSIS!$C$12</f>
        <v>6.843087771893421E-3</v>
      </c>
      <c r="W195">
        <f>Sustainable_Friendly_Table[[#This Row],[Total Carbon (Metric T)]]*AHP!$P$15/TOPSIS!$D$12</f>
        <v>1.2421495037993696E-2</v>
      </c>
      <c r="X195">
        <f>((Sustainable_Friendly_Table[[#This Row],[Weighted Energy]]-TOPSIS!$B$13)^2+(Sustainable_Friendly_Table[[#This Row],[Weighted Cost]]-TOPSIS!$C$13)^2+(Sustainable_Friendly_Table[[#This Row],[Weighted Co2]]-TOPSIS!$D$13)^2)^0.5</f>
        <v>2.093343980036686E-3</v>
      </c>
      <c r="Y195">
        <f>((Sustainable_Friendly_Table[[#This Row],[Weighted Energy]]-TOPSIS!$B$14)^2+(Sustainable_Friendly_Table[[#This Row],[Weighted Cost]]-TOPSIS!$C$14)^2+(Sustainable_Friendly_Table[[#This Row],[Weighted Co2]]-TOPSIS!$D$14)^2)^0.5</f>
        <v>3.5224363398777339E-3</v>
      </c>
      <c r="Z195">
        <f>Sustainable_Friendly_Table[[#This Row],[S- Worst-Euclidean Distance]]/(Sustainable_Friendly_Table[[#This Row],[S+ Best-Euclidean Distance]]+Sustainable_Friendly_Table[[#This Row],[S- Worst-Euclidean Distance]])</f>
        <v>0.62723898358107655</v>
      </c>
      <c r="AA195">
        <v>194</v>
      </c>
    </row>
    <row r="196" spans="1:27" x14ac:dyDescent="0.3">
      <c r="A196">
        <v>86</v>
      </c>
      <c r="B196" t="s">
        <v>139</v>
      </c>
      <c r="C196" t="s">
        <v>280</v>
      </c>
      <c r="D196" t="s">
        <v>151</v>
      </c>
      <c r="E196" t="s">
        <v>280</v>
      </c>
      <c r="F196" t="s">
        <v>155</v>
      </c>
      <c r="G196" t="s">
        <v>220</v>
      </c>
      <c r="H196">
        <v>428.98789604631719</v>
      </c>
      <c r="I196">
        <v>31</v>
      </c>
      <c r="J196">
        <v>1464096.4796631667</v>
      </c>
      <c r="K196">
        <v>58701.472772727269</v>
      </c>
      <c r="L196">
        <v>263537366.33937001</v>
      </c>
      <c r="M196">
        <v>6148117.1068181815</v>
      </c>
      <c r="N196">
        <v>2196144719.49475</v>
      </c>
      <c r="O196">
        <v>120900000</v>
      </c>
      <c r="P196">
        <v>26.44689265909091</v>
      </c>
      <c r="Q196">
        <v>21888.242370964341</v>
      </c>
      <c r="R196">
        <v>263596067.81214273</v>
      </c>
      <c r="S196">
        <v>2323.1928366015682</v>
      </c>
      <c r="T196">
        <v>21914.689263623433</v>
      </c>
      <c r="U196">
        <f>Sustainable_Friendly_Table[[#This Row],[Total Energy(MJ)]]*AHP!$P$13/TOPSIS!$B$12</f>
        <v>2.2566669577342231E-2</v>
      </c>
      <c r="V196">
        <f>Sustainable_Friendly_Table[[#This Row],[Total Cost(LKR Million)]]*AHP!$P$14/TOPSIS!$C$12</f>
        <v>6.8571604606212219E-3</v>
      </c>
      <c r="W196">
        <f>Sustainable_Friendly_Table[[#This Row],[Total Carbon (Metric T)]]*AHP!$P$15/TOPSIS!$D$12</f>
        <v>1.2421495037993696E-2</v>
      </c>
      <c r="X196">
        <f>((Sustainable_Friendly_Table[[#This Row],[Weighted Energy]]-TOPSIS!$B$13)^2+(Sustainable_Friendly_Table[[#This Row],[Weighted Cost]]-TOPSIS!$C$13)^2+(Sustainable_Friendly_Table[[#This Row],[Weighted Co2]]-TOPSIS!$D$13)^2)^0.5</f>
        <v>2.0971883894932387E-3</v>
      </c>
      <c r="Y196">
        <f>((Sustainable_Friendly_Table[[#This Row],[Weighted Energy]]-TOPSIS!$B$14)^2+(Sustainable_Friendly_Table[[#This Row],[Weighted Cost]]-TOPSIS!$C$14)^2+(Sustainable_Friendly_Table[[#This Row],[Weighted Co2]]-TOPSIS!$D$14)^2)^0.5</f>
        <v>3.5188389130635729E-3</v>
      </c>
      <c r="Z196">
        <f>Sustainable_Friendly_Table[[#This Row],[S- Worst-Euclidean Distance]]/(Sustainable_Friendly_Table[[#This Row],[S+ Best-Euclidean Distance]]+Sustainable_Friendly_Table[[#This Row],[S- Worst-Euclidean Distance]])</f>
        <v>0.62657083441555728</v>
      </c>
      <c r="AA196">
        <v>195</v>
      </c>
    </row>
    <row r="197" spans="1:27" x14ac:dyDescent="0.3">
      <c r="A197">
        <v>103</v>
      </c>
      <c r="B197" t="s">
        <v>139</v>
      </c>
      <c r="C197" t="s">
        <v>280</v>
      </c>
      <c r="D197" t="s">
        <v>280</v>
      </c>
      <c r="E197" t="s">
        <v>280</v>
      </c>
      <c r="F197" t="s">
        <v>155</v>
      </c>
      <c r="G197" t="s">
        <v>219</v>
      </c>
      <c r="H197">
        <v>429.45235838472718</v>
      </c>
      <c r="I197">
        <v>62</v>
      </c>
      <c r="J197">
        <v>1464546.0792067475</v>
      </c>
      <c r="K197">
        <v>58701.472772727269</v>
      </c>
      <c r="L197">
        <v>263618294.25721455</v>
      </c>
      <c r="M197">
        <v>6152722.1818181816</v>
      </c>
      <c r="N197">
        <v>2196819118.8101211</v>
      </c>
      <c r="O197">
        <v>115568000</v>
      </c>
      <c r="P197">
        <v>26.437682509090912</v>
      </c>
      <c r="Q197">
        <v>21894.963884140871</v>
      </c>
      <c r="R197">
        <v>263676995.72998726</v>
      </c>
      <c r="S197">
        <v>2318.5398409919389</v>
      </c>
      <c r="T197">
        <v>21921.401566649962</v>
      </c>
      <c r="U197">
        <f>Sustainable_Friendly_Table[[#This Row],[Total Energy(MJ)]]*AHP!$P$13/TOPSIS!$B$12</f>
        <v>2.2573597880927099E-2</v>
      </c>
      <c r="V197">
        <f>Sustainable_Friendly_Table[[#This Row],[Total Cost(LKR Million)]]*AHP!$P$14/TOPSIS!$C$12</f>
        <v>6.8434266297419614E-3</v>
      </c>
      <c r="W197">
        <f>Sustainable_Friendly_Table[[#This Row],[Total Carbon (Metric T)]]*AHP!$P$15/TOPSIS!$D$12</f>
        <v>1.2425299647665981E-2</v>
      </c>
      <c r="X197">
        <f>((Sustainable_Friendly_Table[[#This Row],[Weighted Energy]]-TOPSIS!$B$13)^2+(Sustainable_Friendly_Table[[#This Row],[Weighted Cost]]-TOPSIS!$C$13)^2+(Sustainable_Friendly_Table[[#This Row],[Weighted Co2]]-TOPSIS!$D$13)^2)^0.5</f>
        <v>2.1010467550774802E-3</v>
      </c>
      <c r="Y197">
        <f>((Sustainable_Friendly_Table[[#This Row],[Weighted Energy]]-TOPSIS!$B$14)^2+(Sustainable_Friendly_Table[[#This Row],[Weighted Cost]]-TOPSIS!$C$14)^2+(Sustainable_Friendly_Table[[#This Row],[Weighted Co2]]-TOPSIS!$D$14)^2)^0.5</f>
        <v>3.5147118398875087E-3</v>
      </c>
      <c r="Z197">
        <f>Sustainable_Friendly_Table[[#This Row],[S- Worst-Euclidean Distance]]/(Sustainable_Friendly_Table[[#This Row],[S+ Best-Euclidean Distance]]+Sustainable_Friendly_Table[[#This Row],[S- Worst-Euclidean Distance]])</f>
        <v>0.62586590581702539</v>
      </c>
      <c r="AA197">
        <v>196</v>
      </c>
    </row>
    <row r="198" spans="1:27" x14ac:dyDescent="0.3">
      <c r="A198">
        <v>105</v>
      </c>
      <c r="B198" t="s">
        <v>139</v>
      </c>
      <c r="C198" t="s">
        <v>280</v>
      </c>
      <c r="D198" t="s">
        <v>280</v>
      </c>
      <c r="E198" t="s">
        <v>280</v>
      </c>
      <c r="F198" t="s">
        <v>155</v>
      </c>
      <c r="G198" t="s">
        <v>218</v>
      </c>
      <c r="H198">
        <v>429.45235838472718</v>
      </c>
      <c r="I198">
        <v>31</v>
      </c>
      <c r="J198">
        <v>1464546.0792067475</v>
      </c>
      <c r="K198">
        <v>58701.472772727269</v>
      </c>
      <c r="L198">
        <v>263618294.25721455</v>
      </c>
      <c r="M198">
        <v>6152722.1818181816</v>
      </c>
      <c r="N198">
        <v>2196819118.8101211</v>
      </c>
      <c r="O198">
        <v>116132200</v>
      </c>
      <c r="P198">
        <v>26.437682509090912</v>
      </c>
      <c r="Q198">
        <v>21894.963884140871</v>
      </c>
      <c r="R198">
        <v>263676995.72998726</v>
      </c>
      <c r="S198">
        <v>2319.1040409919392</v>
      </c>
      <c r="T198">
        <v>21921.401566649962</v>
      </c>
      <c r="U198">
        <f>Sustainable_Friendly_Table[[#This Row],[Total Energy(MJ)]]*AHP!$P$13/TOPSIS!$B$12</f>
        <v>2.2573597880927099E-2</v>
      </c>
      <c r="V198">
        <f>Sustainable_Friendly_Table[[#This Row],[Total Cost(LKR Million)]]*AHP!$P$14/TOPSIS!$C$12</f>
        <v>6.8450919284080616E-3</v>
      </c>
      <c r="W198">
        <f>Sustainable_Friendly_Table[[#This Row],[Total Carbon (Metric T)]]*AHP!$P$15/TOPSIS!$D$12</f>
        <v>1.2425299647665981E-2</v>
      </c>
      <c r="X198">
        <f>((Sustainable_Friendly_Table[[#This Row],[Weighted Energy]]-TOPSIS!$B$13)^2+(Sustainable_Friendly_Table[[#This Row],[Weighted Cost]]-TOPSIS!$C$13)^2+(Sustainable_Friendly_Table[[#This Row],[Weighted Co2]]-TOPSIS!$D$13)^2)^0.5</f>
        <v>2.1014957370869974E-3</v>
      </c>
      <c r="Y198">
        <f>((Sustainable_Friendly_Table[[#This Row],[Weighted Energy]]-TOPSIS!$B$14)^2+(Sustainable_Friendly_Table[[#This Row],[Weighted Cost]]-TOPSIS!$C$14)^2+(Sustainable_Friendly_Table[[#This Row],[Weighted Co2]]-TOPSIS!$D$14)^2)^0.5</f>
        <v>3.5142826138347362E-3</v>
      </c>
      <c r="Z198">
        <f>Sustainable_Friendly_Table[[#This Row],[S- Worst-Euclidean Distance]]/(Sustainable_Friendly_Table[[#This Row],[S+ Best-Euclidean Distance]]+Sustainable_Friendly_Table[[#This Row],[S- Worst-Euclidean Distance]])</f>
        <v>0.62578727190291028</v>
      </c>
      <c r="AA198">
        <v>197</v>
      </c>
    </row>
    <row r="199" spans="1:27" x14ac:dyDescent="0.3">
      <c r="A199">
        <v>104</v>
      </c>
      <c r="B199" t="s">
        <v>139</v>
      </c>
      <c r="C199" t="s">
        <v>280</v>
      </c>
      <c r="D199" t="s">
        <v>280</v>
      </c>
      <c r="E199" t="s">
        <v>280</v>
      </c>
      <c r="F199" t="s">
        <v>155</v>
      </c>
      <c r="G199" t="s">
        <v>220</v>
      </c>
      <c r="H199">
        <v>429.45235838472718</v>
      </c>
      <c r="I199">
        <v>31</v>
      </c>
      <c r="J199">
        <v>1464546.0792067475</v>
      </c>
      <c r="K199">
        <v>58701.472772727269</v>
      </c>
      <c r="L199">
        <v>263618294.25721455</v>
      </c>
      <c r="M199">
        <v>6152722.1818181816</v>
      </c>
      <c r="N199">
        <v>2196819118.8101211</v>
      </c>
      <c r="O199">
        <v>120900000</v>
      </c>
      <c r="P199">
        <v>26.437682509090912</v>
      </c>
      <c r="Q199">
        <v>21894.963884140871</v>
      </c>
      <c r="R199">
        <v>263676995.72998726</v>
      </c>
      <c r="S199">
        <v>2323.8718409919393</v>
      </c>
      <c r="T199">
        <v>21921.401566649962</v>
      </c>
      <c r="U199">
        <f>Sustainable_Friendly_Table[[#This Row],[Total Energy(MJ)]]*AHP!$P$13/TOPSIS!$B$12</f>
        <v>2.2573597880927099E-2</v>
      </c>
      <c r="V199">
        <f>Sustainable_Friendly_Table[[#This Row],[Total Cost(LKR Million)]]*AHP!$P$14/TOPSIS!$C$12</f>
        <v>6.8591646171358624E-3</v>
      </c>
      <c r="W199">
        <f>Sustainable_Friendly_Table[[#This Row],[Total Carbon (Metric T)]]*AHP!$P$15/TOPSIS!$D$12</f>
        <v>1.2425299647665981E-2</v>
      </c>
      <c r="X199">
        <f>((Sustainable_Friendly_Table[[#This Row],[Weighted Energy]]-TOPSIS!$B$13)^2+(Sustainable_Friendly_Table[[#This Row],[Weighted Cost]]-TOPSIS!$C$13)^2+(Sustainable_Friendly_Table[[#This Row],[Weighted Co2]]-TOPSIS!$D$13)^2)^0.5</f>
        <v>2.1053386575574529E-3</v>
      </c>
      <c r="Y199">
        <f>((Sustainable_Friendly_Table[[#This Row],[Weighted Energy]]-TOPSIS!$B$14)^2+(Sustainable_Friendly_Table[[#This Row],[Weighted Cost]]-TOPSIS!$C$14)^2+(Sustainable_Friendly_Table[[#This Row],[Weighted Co2]]-TOPSIS!$D$14)^2)^0.5</f>
        <v>3.5106848655557035E-3</v>
      </c>
      <c r="Z199">
        <f>Sustainable_Friendly_Table[[#This Row],[S- Worst-Euclidean Distance]]/(Sustainable_Friendly_Table[[#This Row],[S+ Best-Euclidean Distance]]+Sustainable_Friendly_Table[[#This Row],[S- Worst-Euclidean Distance]])</f>
        <v>0.6251193306273064</v>
      </c>
      <c r="AA199">
        <v>198</v>
      </c>
    </row>
    <row r="200" spans="1:27" x14ac:dyDescent="0.3">
      <c r="A200">
        <v>334</v>
      </c>
      <c r="B200" t="s">
        <v>142</v>
      </c>
      <c r="C200" t="s">
        <v>147</v>
      </c>
      <c r="D200" t="s">
        <v>151</v>
      </c>
      <c r="E200" t="s">
        <v>280</v>
      </c>
      <c r="F200" t="s">
        <v>154</v>
      </c>
      <c r="G200" t="s">
        <v>219</v>
      </c>
      <c r="H200">
        <v>426.4824110482329</v>
      </c>
      <c r="I200">
        <v>61</v>
      </c>
      <c r="J200">
        <v>1470601.0924309855</v>
      </c>
      <c r="K200">
        <v>48825.15419999999</v>
      </c>
      <c r="L200">
        <v>264708196.63757741</v>
      </c>
      <c r="M200">
        <v>6913585.8477272717</v>
      </c>
      <c r="N200">
        <v>2205901638.6464782</v>
      </c>
      <c r="O200">
        <v>113704000</v>
      </c>
      <c r="P200">
        <v>30.024219649999996</v>
      </c>
      <c r="Q200">
        <v>21985.486331843236</v>
      </c>
      <c r="R200">
        <v>264757021.7917774</v>
      </c>
      <c r="S200">
        <v>2326.5192244942054</v>
      </c>
      <c r="T200">
        <v>22015.510551493237</v>
      </c>
      <c r="U200">
        <f>Sustainable_Friendly_Table[[#This Row],[Total Energy(MJ)]]*AHP!$P$13/TOPSIS!$B$12</f>
        <v>2.2666059773373486E-2</v>
      </c>
      <c r="V200">
        <f>Sustainable_Friendly_Table[[#This Row],[Total Cost(LKR Million)]]*AHP!$P$14/TOPSIS!$C$12</f>
        <v>6.8669786621819015E-3</v>
      </c>
      <c r="W200">
        <f>Sustainable_Friendly_Table[[#This Row],[Total Carbon (Metric T)]]*AHP!$P$15/TOPSIS!$D$12</f>
        <v>1.2478641690265772E-2</v>
      </c>
      <c r="X200">
        <f>((Sustainable_Friendly_Table[[#This Row],[Weighted Energy]]-TOPSIS!$B$13)^2+(Sustainable_Friendly_Table[[#This Row],[Weighted Cost]]-TOPSIS!$C$13)^2+(Sustainable_Friendly_Table[[#This Row],[Weighted Co2]]-TOPSIS!$D$13)^2)^0.5</f>
        <v>2.2101802720351361E-3</v>
      </c>
      <c r="Y200">
        <f>((Sustainable_Friendly_Table[[#This Row],[Weighted Energy]]-TOPSIS!$B$14)^2+(Sustainable_Friendly_Table[[#This Row],[Weighted Cost]]-TOPSIS!$C$14)^2+(Sustainable_Friendly_Table[[#This Row],[Weighted Co2]]-TOPSIS!$D$14)^2)^0.5</f>
        <v>3.4055285151748417E-3</v>
      </c>
      <c r="Z200">
        <f>Sustainable_Friendly_Table[[#This Row],[S- Worst-Euclidean Distance]]/(Sustainable_Friendly_Table[[#This Row],[S+ Best-Euclidean Distance]]+Sustainable_Friendly_Table[[#This Row],[S- Worst-Euclidean Distance]])</f>
        <v>0.60642897347723612</v>
      </c>
      <c r="AA200">
        <v>199</v>
      </c>
    </row>
    <row r="201" spans="1:27" x14ac:dyDescent="0.3">
      <c r="A201">
        <v>336</v>
      </c>
      <c r="B201" t="s">
        <v>142</v>
      </c>
      <c r="C201" t="s">
        <v>147</v>
      </c>
      <c r="D201" t="s">
        <v>151</v>
      </c>
      <c r="E201" t="s">
        <v>280</v>
      </c>
      <c r="F201" t="s">
        <v>154</v>
      </c>
      <c r="G201" t="s">
        <v>218</v>
      </c>
      <c r="H201">
        <v>426.4824110482329</v>
      </c>
      <c r="I201">
        <v>31</v>
      </c>
      <c r="J201">
        <v>1470601.0924309855</v>
      </c>
      <c r="K201">
        <v>48825.15419999999</v>
      </c>
      <c r="L201">
        <v>264708196.63757741</v>
      </c>
      <c r="M201">
        <v>6913585.8477272717</v>
      </c>
      <c r="N201">
        <v>2205901638.6464782</v>
      </c>
      <c r="O201">
        <v>116132200</v>
      </c>
      <c r="P201">
        <v>30.024219649999996</v>
      </c>
      <c r="Q201">
        <v>21985.486331843236</v>
      </c>
      <c r="R201">
        <v>264757021.7917774</v>
      </c>
      <c r="S201">
        <v>2328.9474244942053</v>
      </c>
      <c r="T201">
        <v>22015.510551493237</v>
      </c>
      <c r="U201">
        <f>Sustainable_Friendly_Table[[#This Row],[Total Energy(MJ)]]*AHP!$P$13/TOPSIS!$B$12</f>
        <v>2.2666059773373486E-2</v>
      </c>
      <c r="V201">
        <f>Sustainable_Friendly_Table[[#This Row],[Total Cost(LKR Million)]]*AHP!$P$14/TOPSIS!$C$12</f>
        <v>6.8741457628926778E-3</v>
      </c>
      <c r="W201">
        <f>Sustainable_Friendly_Table[[#This Row],[Total Carbon (Metric T)]]*AHP!$P$15/TOPSIS!$D$12</f>
        <v>1.2478641690265772E-2</v>
      </c>
      <c r="X201">
        <f>((Sustainable_Friendly_Table[[#This Row],[Weighted Energy]]-TOPSIS!$B$13)^2+(Sustainable_Friendly_Table[[#This Row],[Weighted Cost]]-TOPSIS!$C$13)^2+(Sustainable_Friendly_Table[[#This Row],[Weighted Co2]]-TOPSIS!$D$13)^2)^0.5</f>
        <v>2.2121018391953696E-3</v>
      </c>
      <c r="Y201">
        <f>((Sustainable_Friendly_Table[[#This Row],[Weighted Energy]]-TOPSIS!$B$14)^2+(Sustainable_Friendly_Table[[#This Row],[Weighted Cost]]-TOPSIS!$C$14)^2+(Sustainable_Friendly_Table[[#This Row],[Weighted Co2]]-TOPSIS!$D$14)^2)^0.5</f>
        <v>3.4036769584150873E-3</v>
      </c>
      <c r="Z201">
        <f>Sustainable_Friendly_Table[[#This Row],[S- Worst-Euclidean Distance]]/(Sustainable_Friendly_Table[[#This Row],[S+ Best-Euclidean Distance]]+Sustainable_Friendly_Table[[#This Row],[S- Worst-Euclidean Distance]])</f>
        <v>0.60609170714903682</v>
      </c>
      <c r="AA201">
        <v>200</v>
      </c>
    </row>
    <row r="202" spans="1:27" x14ac:dyDescent="0.3">
      <c r="A202">
        <v>335</v>
      </c>
      <c r="B202" t="s">
        <v>142</v>
      </c>
      <c r="C202" t="s">
        <v>147</v>
      </c>
      <c r="D202" t="s">
        <v>151</v>
      </c>
      <c r="E202" t="s">
        <v>280</v>
      </c>
      <c r="F202" t="s">
        <v>154</v>
      </c>
      <c r="G202" t="s">
        <v>220</v>
      </c>
      <c r="H202">
        <v>426.4824110482329</v>
      </c>
      <c r="I202">
        <v>31</v>
      </c>
      <c r="J202">
        <v>1470601.0924309855</v>
      </c>
      <c r="K202">
        <v>48825.15419999999</v>
      </c>
      <c r="L202">
        <v>264708196.63757741</v>
      </c>
      <c r="M202">
        <v>6913585.8477272717</v>
      </c>
      <c r="N202">
        <v>2205901638.6464782</v>
      </c>
      <c r="O202">
        <v>120900000</v>
      </c>
      <c r="P202">
        <v>30.024219649999996</v>
      </c>
      <c r="Q202">
        <v>21985.486331843236</v>
      </c>
      <c r="R202">
        <v>264757021.7917774</v>
      </c>
      <c r="S202">
        <v>2333.7152244942054</v>
      </c>
      <c r="T202">
        <v>22015.510551493237</v>
      </c>
      <c r="U202">
        <f>Sustainable_Friendly_Table[[#This Row],[Total Energy(MJ)]]*AHP!$P$13/TOPSIS!$B$12</f>
        <v>2.2666059773373486E-2</v>
      </c>
      <c r="V202">
        <f>Sustainable_Friendly_Table[[#This Row],[Total Cost(LKR Million)]]*AHP!$P$14/TOPSIS!$C$12</f>
        <v>6.8882184516204795E-3</v>
      </c>
      <c r="W202">
        <f>Sustainable_Friendly_Table[[#This Row],[Total Carbon (Metric T)]]*AHP!$P$15/TOPSIS!$D$12</f>
        <v>1.2478641690265772E-2</v>
      </c>
      <c r="X202">
        <f>((Sustainable_Friendly_Table[[#This Row],[Weighted Energy]]-TOPSIS!$B$13)^2+(Sustainable_Friendly_Table[[#This Row],[Weighted Cost]]-TOPSIS!$C$13)^2+(Sustainable_Friendly_Table[[#This Row],[Weighted Co2]]-TOPSIS!$D$13)^2)^0.5</f>
        <v>2.2159374558232991E-3</v>
      </c>
      <c r="Y202">
        <f>((Sustainable_Friendly_Table[[#This Row],[Weighted Energy]]-TOPSIS!$B$14)^2+(Sustainable_Friendly_Table[[#This Row],[Weighted Cost]]-TOPSIS!$C$14)^2+(Sustainable_Friendly_Table[[#This Row],[Weighted Co2]]-TOPSIS!$D$14)^2)^0.5</f>
        <v>3.4000824260192056E-3</v>
      </c>
      <c r="Z202">
        <f>Sustainable_Friendly_Table[[#This Row],[S- Worst-Euclidean Distance]]/(Sustainable_Friendly_Table[[#This Row],[S+ Best-Euclidean Distance]]+Sustainable_Friendly_Table[[#This Row],[S- Worst-Euclidean Distance]])</f>
        <v>0.60542563907443037</v>
      </c>
      <c r="AA202">
        <v>201</v>
      </c>
    </row>
    <row r="203" spans="1:27" x14ac:dyDescent="0.3">
      <c r="A203">
        <v>352</v>
      </c>
      <c r="B203" t="s">
        <v>142</v>
      </c>
      <c r="C203" t="s">
        <v>147</v>
      </c>
      <c r="D203" t="s">
        <v>280</v>
      </c>
      <c r="E203" t="s">
        <v>280</v>
      </c>
      <c r="F203" t="s">
        <v>154</v>
      </c>
      <c r="G203" t="s">
        <v>219</v>
      </c>
      <c r="H203">
        <v>426.94687338664289</v>
      </c>
      <c r="I203">
        <v>61</v>
      </c>
      <c r="J203">
        <v>1471050.6919745663</v>
      </c>
      <c r="K203">
        <v>48825.15419999999</v>
      </c>
      <c r="L203">
        <v>264789124.55542195</v>
      </c>
      <c r="M203">
        <v>6918190.922727271</v>
      </c>
      <c r="N203">
        <v>2206576037.9618492</v>
      </c>
      <c r="O203">
        <v>113704000</v>
      </c>
      <c r="P203">
        <v>30.015009499999998</v>
      </c>
      <c r="Q203">
        <v>21992.207845019766</v>
      </c>
      <c r="R203">
        <v>264837949.70962194</v>
      </c>
      <c r="S203">
        <v>2327.1982288845761</v>
      </c>
      <c r="T203">
        <v>22022.222854519765</v>
      </c>
      <c r="U203">
        <f>Sustainable_Friendly_Table[[#This Row],[Total Energy(MJ)]]*AHP!$P$13/TOPSIS!$B$12</f>
        <v>2.2672988076958351E-2</v>
      </c>
      <c r="V203">
        <f>Sustainable_Friendly_Table[[#This Row],[Total Cost(LKR Million)]]*AHP!$P$14/TOPSIS!$C$12</f>
        <v>6.8689828186965412E-3</v>
      </c>
      <c r="W203">
        <f>Sustainable_Friendly_Table[[#This Row],[Total Carbon (Metric T)]]*AHP!$P$15/TOPSIS!$D$12</f>
        <v>1.2482446299938058E-2</v>
      </c>
      <c r="X203">
        <f>((Sustainable_Friendly_Table[[#This Row],[Weighted Energy]]-TOPSIS!$B$13)^2+(Sustainable_Friendly_Table[[#This Row],[Weighted Cost]]-TOPSIS!$C$13)^2+(Sustainable_Friendly_Table[[#This Row],[Weighted Co2]]-TOPSIS!$D$13)^2)^0.5</f>
        <v>2.21833269903637E-3</v>
      </c>
      <c r="Y203">
        <f>((Sustainable_Friendly_Table[[#This Row],[Weighted Energy]]-TOPSIS!$B$14)^2+(Sustainable_Friendly_Table[[#This Row],[Weighted Cost]]-TOPSIS!$C$14)^2+(Sustainable_Friendly_Table[[#This Row],[Weighted Co2]]-TOPSIS!$D$14)^2)^0.5</f>
        <v>3.3973749871865099E-3</v>
      </c>
      <c r="Z203">
        <f>Sustainable_Friendly_Table[[#This Row],[S- Worst-Euclidean Distance]]/(Sustainable_Friendly_Table[[#This Row],[S+ Best-Euclidean Distance]]+Sustainable_Friendly_Table[[#This Row],[S- Worst-Euclidean Distance]])</f>
        <v>0.60497717776894855</v>
      </c>
      <c r="AA203">
        <v>202</v>
      </c>
    </row>
    <row r="204" spans="1:27" x14ac:dyDescent="0.3">
      <c r="A204">
        <v>354</v>
      </c>
      <c r="B204" t="s">
        <v>142</v>
      </c>
      <c r="C204" t="s">
        <v>147</v>
      </c>
      <c r="D204" t="s">
        <v>280</v>
      </c>
      <c r="E204" t="s">
        <v>280</v>
      </c>
      <c r="F204" t="s">
        <v>154</v>
      </c>
      <c r="G204" t="s">
        <v>218</v>
      </c>
      <c r="H204">
        <v>426.94687338664289</v>
      </c>
      <c r="I204">
        <v>31</v>
      </c>
      <c r="J204">
        <v>1471050.6919745663</v>
      </c>
      <c r="K204">
        <v>48825.15419999999</v>
      </c>
      <c r="L204">
        <v>264789124.55542195</v>
      </c>
      <c r="M204">
        <v>6918190.922727271</v>
      </c>
      <c r="N204">
        <v>2206576037.9618492</v>
      </c>
      <c r="O204">
        <v>116132200</v>
      </c>
      <c r="P204">
        <v>30.015009499999998</v>
      </c>
      <c r="Q204">
        <v>21992.207845019766</v>
      </c>
      <c r="R204">
        <v>264837949.70962194</v>
      </c>
      <c r="S204">
        <v>2329.6264288845764</v>
      </c>
      <c r="T204">
        <v>22022.222854519765</v>
      </c>
      <c r="U204">
        <f>Sustainable_Friendly_Table[[#This Row],[Total Energy(MJ)]]*AHP!$P$13/TOPSIS!$B$12</f>
        <v>2.2672988076958351E-2</v>
      </c>
      <c r="V204">
        <f>Sustainable_Friendly_Table[[#This Row],[Total Cost(LKR Million)]]*AHP!$P$14/TOPSIS!$C$12</f>
        <v>6.8761499194073192E-3</v>
      </c>
      <c r="W204">
        <f>Sustainable_Friendly_Table[[#This Row],[Total Carbon (Metric T)]]*AHP!$P$15/TOPSIS!$D$12</f>
        <v>1.2482446299938058E-2</v>
      </c>
      <c r="X204">
        <f>((Sustainable_Friendly_Table[[#This Row],[Weighted Energy]]-TOPSIS!$B$13)^2+(Sustainable_Friendly_Table[[#This Row],[Weighted Cost]]-TOPSIS!$C$13)^2+(Sustainable_Friendly_Table[[#This Row],[Weighted Co2]]-TOPSIS!$D$13)^2)^0.5</f>
        <v>2.2202536800274373E-3</v>
      </c>
      <c r="Y204">
        <f>((Sustainable_Friendly_Table[[#This Row],[Weighted Energy]]-TOPSIS!$B$14)^2+(Sustainable_Friendly_Table[[#This Row],[Weighted Cost]]-TOPSIS!$C$14)^2+(Sustainable_Friendly_Table[[#This Row],[Weighted Co2]]-TOPSIS!$D$14)^2)^0.5</f>
        <v>3.3955232146343091E-3</v>
      </c>
      <c r="Z204">
        <f>Sustainable_Friendly_Table[[#This Row],[S- Worst-Euclidean Distance]]/(Sustainable_Friendly_Table[[#This Row],[S+ Best-Euclidean Distance]]+Sustainable_Friendly_Table[[#This Row],[S- Worst-Euclidean Distance]])</f>
        <v>0.60463997739333808</v>
      </c>
      <c r="AA204">
        <v>203</v>
      </c>
    </row>
    <row r="205" spans="1:27" x14ac:dyDescent="0.3">
      <c r="A205">
        <v>353</v>
      </c>
      <c r="B205" t="s">
        <v>142</v>
      </c>
      <c r="C205" t="s">
        <v>147</v>
      </c>
      <c r="D205" t="s">
        <v>280</v>
      </c>
      <c r="E205" t="s">
        <v>280</v>
      </c>
      <c r="F205" t="s">
        <v>154</v>
      </c>
      <c r="G205" t="s">
        <v>220</v>
      </c>
      <c r="H205">
        <v>426.94687338664289</v>
      </c>
      <c r="I205">
        <v>31</v>
      </c>
      <c r="J205">
        <v>1471050.6919745663</v>
      </c>
      <c r="K205">
        <v>48825.15419999999</v>
      </c>
      <c r="L205">
        <v>264789124.55542195</v>
      </c>
      <c r="M205">
        <v>6918190.922727271</v>
      </c>
      <c r="N205">
        <v>2206576037.9618492</v>
      </c>
      <c r="O205">
        <v>120900000</v>
      </c>
      <c r="P205">
        <v>30.015009499999998</v>
      </c>
      <c r="Q205">
        <v>21992.207845019766</v>
      </c>
      <c r="R205">
        <v>264837949.70962194</v>
      </c>
      <c r="S205">
        <v>2334.3942288845765</v>
      </c>
      <c r="T205">
        <v>22022.222854519765</v>
      </c>
      <c r="U205">
        <f>Sustainable_Friendly_Table[[#This Row],[Total Energy(MJ)]]*AHP!$P$13/TOPSIS!$B$12</f>
        <v>2.2672988076958351E-2</v>
      </c>
      <c r="V205">
        <f>Sustainable_Friendly_Table[[#This Row],[Total Cost(LKR Million)]]*AHP!$P$14/TOPSIS!$C$12</f>
        <v>6.8902226081351201E-3</v>
      </c>
      <c r="W205">
        <f>Sustainable_Friendly_Table[[#This Row],[Total Carbon (Metric T)]]*AHP!$P$15/TOPSIS!$D$12</f>
        <v>1.2482446299938058E-2</v>
      </c>
      <c r="X205">
        <f>((Sustainable_Friendly_Table[[#This Row],[Weighted Energy]]-TOPSIS!$B$13)^2+(Sustainable_Friendly_Table[[#This Row],[Weighted Cost]]-TOPSIS!$C$13)^2+(Sustainable_Friendly_Table[[#This Row],[Weighted Co2]]-TOPSIS!$D$13)^2)^0.5</f>
        <v>2.2240879192527573E-3</v>
      </c>
      <c r="Y205">
        <f>((Sustainable_Friendly_Table[[#This Row],[Weighted Energy]]-TOPSIS!$B$14)^2+(Sustainable_Friendly_Table[[#This Row],[Weighted Cost]]-TOPSIS!$C$14)^2+(Sustainable_Friendly_Table[[#This Row],[Weighted Co2]]-TOPSIS!$D$14)^2)^0.5</f>
        <v>3.3919283564575716E-3</v>
      </c>
      <c r="Z205">
        <f>Sustainable_Friendly_Table[[#This Row],[S- Worst-Euclidean Distance]]/(Sustainable_Friendly_Table[[#This Row],[S+ Best-Euclidean Distance]]+Sustainable_Friendly_Table[[#This Row],[S- Worst-Euclidean Distance]])</f>
        <v>0.60397409657231649</v>
      </c>
      <c r="AA205">
        <v>204</v>
      </c>
    </row>
    <row r="206" spans="1:27" x14ac:dyDescent="0.3">
      <c r="A206">
        <v>181</v>
      </c>
      <c r="B206" t="s">
        <v>140</v>
      </c>
      <c r="C206" t="s">
        <v>280</v>
      </c>
      <c r="D206" t="s">
        <v>151</v>
      </c>
      <c r="E206" t="s">
        <v>152</v>
      </c>
      <c r="F206" t="s">
        <v>154</v>
      </c>
      <c r="G206" t="s">
        <v>219</v>
      </c>
      <c r="H206">
        <v>418.29692000529951</v>
      </c>
      <c r="I206">
        <v>60</v>
      </c>
      <c r="J206">
        <v>1471715.8412602441</v>
      </c>
      <c r="K206">
        <v>43335.209363636357</v>
      </c>
      <c r="L206">
        <v>264908851.42684397</v>
      </c>
      <c r="M206">
        <v>5326657.7022727262</v>
      </c>
      <c r="N206">
        <v>2207573761.8903666</v>
      </c>
      <c r="O206">
        <v>111840000</v>
      </c>
      <c r="P206">
        <v>20.532623068181817</v>
      </c>
      <c r="Q206">
        <v>22002.151826840651</v>
      </c>
      <c r="R206">
        <v>264952186.63620761</v>
      </c>
      <c r="S206">
        <v>2324.7404195926392</v>
      </c>
      <c r="T206">
        <v>22022.684449908833</v>
      </c>
      <c r="U206">
        <f>Sustainable_Friendly_Table[[#This Row],[Total Energy(MJ)]]*AHP!$P$13/TOPSIS!$B$12</f>
        <v>2.2682767991344735E-2</v>
      </c>
      <c r="V206">
        <f>Sustainable_Friendly_Table[[#This Row],[Total Cost(LKR Million)]]*AHP!$P$14/TOPSIS!$C$12</f>
        <v>6.8617283228876308E-3</v>
      </c>
      <c r="W206">
        <f>Sustainable_Friendly_Table[[#This Row],[Total Carbon (Metric T)]]*AHP!$P$15/TOPSIS!$D$12</f>
        <v>1.2482707937452781E-2</v>
      </c>
      <c r="X206">
        <f>((Sustainable_Friendly_Table[[#This Row],[Weighted Energy]]-TOPSIS!$B$13)^2+(Sustainable_Friendly_Table[[#This Row],[Weighted Cost]]-TOPSIS!$C$13)^2+(Sustainable_Friendly_Table[[#This Row],[Weighted Co2]]-TOPSIS!$D$13)^2)^0.5</f>
        <v>2.2247978542296004E-3</v>
      </c>
      <c r="Y206">
        <f>((Sustainable_Friendly_Table[[#This Row],[Weighted Energy]]-TOPSIS!$B$14)^2+(Sustainable_Friendly_Table[[#This Row],[Weighted Cost]]-TOPSIS!$C$14)^2+(Sustainable_Friendly_Table[[#This Row],[Weighted Co2]]-TOPSIS!$D$14)^2)^0.5</f>
        <v>3.3908730202292605E-3</v>
      </c>
      <c r="Z206">
        <f>Sustainable_Friendly_Table[[#This Row],[S- Worst-Euclidean Distance]]/(Sustainable_Friendly_Table[[#This Row],[S+ Best-Euclidean Distance]]+Sustainable_Friendly_Table[[#This Row],[S- Worst-Euclidean Distance]])</f>
        <v>0.60382331800312516</v>
      </c>
      <c r="AA206">
        <v>205</v>
      </c>
    </row>
    <row r="207" spans="1:27" x14ac:dyDescent="0.3">
      <c r="A207">
        <v>183</v>
      </c>
      <c r="B207" t="s">
        <v>140</v>
      </c>
      <c r="C207" t="s">
        <v>280</v>
      </c>
      <c r="D207" t="s">
        <v>151</v>
      </c>
      <c r="E207" t="s">
        <v>152</v>
      </c>
      <c r="F207" t="s">
        <v>154</v>
      </c>
      <c r="G207" t="s">
        <v>218</v>
      </c>
      <c r="H207">
        <v>418.29692000529951</v>
      </c>
      <c r="I207">
        <v>30</v>
      </c>
      <c r="J207">
        <v>1471715.8412602441</v>
      </c>
      <c r="K207">
        <v>43335.209363636357</v>
      </c>
      <c r="L207">
        <v>264908851.42684397</v>
      </c>
      <c r="M207">
        <v>5326657.7022727262</v>
      </c>
      <c r="N207">
        <v>2207573761.8903666</v>
      </c>
      <c r="O207">
        <v>112386000</v>
      </c>
      <c r="P207">
        <v>20.532623068181817</v>
      </c>
      <c r="Q207">
        <v>22002.151826840651</v>
      </c>
      <c r="R207">
        <v>264952186.63620761</v>
      </c>
      <c r="S207">
        <v>2325.2864195926395</v>
      </c>
      <c r="T207">
        <v>22022.684449908833</v>
      </c>
      <c r="U207">
        <f>Sustainable_Friendly_Table[[#This Row],[Total Energy(MJ)]]*AHP!$P$13/TOPSIS!$B$12</f>
        <v>2.2682767991344735E-2</v>
      </c>
      <c r="V207">
        <f>Sustainable_Friendly_Table[[#This Row],[Total Cost(LKR Million)]]*AHP!$P$14/TOPSIS!$C$12</f>
        <v>6.8633399022419196E-3</v>
      </c>
      <c r="W207">
        <f>Sustainable_Friendly_Table[[#This Row],[Total Carbon (Metric T)]]*AHP!$P$15/TOPSIS!$D$12</f>
        <v>1.2482707937452781E-2</v>
      </c>
      <c r="X207">
        <f>((Sustainable_Friendly_Table[[#This Row],[Weighted Energy]]-TOPSIS!$B$13)^2+(Sustainable_Friendly_Table[[#This Row],[Weighted Cost]]-TOPSIS!$C$13)^2+(Sustainable_Friendly_Table[[#This Row],[Weighted Co2]]-TOPSIS!$D$13)^2)^0.5</f>
        <v>2.225221425881537E-3</v>
      </c>
      <c r="Y207">
        <f>((Sustainable_Friendly_Table[[#This Row],[Weighted Energy]]-TOPSIS!$B$14)^2+(Sustainable_Friendly_Table[[#This Row],[Weighted Cost]]-TOPSIS!$C$14)^2+(Sustainable_Friendly_Table[[#This Row],[Weighted Co2]]-TOPSIS!$D$14)^2)^0.5</f>
        <v>3.390451155514891E-3</v>
      </c>
      <c r="Z207">
        <f>Sustainable_Friendly_Table[[#This Row],[S- Worst-Euclidean Distance]]/(Sustainable_Friendly_Table[[#This Row],[S+ Best-Euclidean Distance]]+Sustainable_Friendly_Table[[#This Row],[S- Worst-Euclidean Distance]])</f>
        <v>0.6037480117246794</v>
      </c>
      <c r="AA207">
        <v>206</v>
      </c>
    </row>
    <row r="208" spans="1:27" x14ac:dyDescent="0.3">
      <c r="A208">
        <v>182</v>
      </c>
      <c r="B208" t="s">
        <v>140</v>
      </c>
      <c r="C208" t="s">
        <v>280</v>
      </c>
      <c r="D208" t="s">
        <v>151</v>
      </c>
      <c r="E208" t="s">
        <v>152</v>
      </c>
      <c r="F208" t="s">
        <v>154</v>
      </c>
      <c r="G208" t="s">
        <v>220</v>
      </c>
      <c r="H208">
        <v>418.29692000529951</v>
      </c>
      <c r="I208">
        <v>30</v>
      </c>
      <c r="J208">
        <v>1471715.8412602441</v>
      </c>
      <c r="K208">
        <v>43335.209363636357</v>
      </c>
      <c r="L208">
        <v>264908851.42684397</v>
      </c>
      <c r="M208">
        <v>5326657.7022727262</v>
      </c>
      <c r="N208">
        <v>2207573761.8903666</v>
      </c>
      <c r="O208">
        <v>117000000</v>
      </c>
      <c r="P208">
        <v>20.532623068181817</v>
      </c>
      <c r="Q208">
        <v>22002.151826840651</v>
      </c>
      <c r="R208">
        <v>264952186.63620761</v>
      </c>
      <c r="S208">
        <v>2329.9004195926395</v>
      </c>
      <c r="T208">
        <v>22022.684449908833</v>
      </c>
      <c r="U208">
        <f>Sustainable_Friendly_Table[[#This Row],[Total Energy(MJ)]]*AHP!$P$13/TOPSIS!$B$12</f>
        <v>2.2682767991344735E-2</v>
      </c>
      <c r="V208">
        <f>Sustainable_Friendly_Table[[#This Row],[Total Cost(LKR Million)]]*AHP!$P$14/TOPSIS!$C$12</f>
        <v>6.8769586332688244E-3</v>
      </c>
      <c r="W208">
        <f>Sustainable_Friendly_Table[[#This Row],[Total Carbon (Metric T)]]*AHP!$P$15/TOPSIS!$D$12</f>
        <v>1.2482707937452781E-2</v>
      </c>
      <c r="X208">
        <f>((Sustainable_Friendly_Table[[#This Row],[Weighted Energy]]-TOPSIS!$B$13)^2+(Sustainable_Friendly_Table[[#This Row],[Weighted Cost]]-TOPSIS!$C$13)^2+(Sustainable_Friendly_Table[[#This Row],[Weighted Co2]]-TOPSIS!$D$13)^2)^0.5</f>
        <v>2.2288441554788418E-3</v>
      </c>
      <c r="Y208">
        <f>((Sustainable_Friendly_Table[[#This Row],[Weighted Energy]]-TOPSIS!$B$14)^2+(Sustainable_Friendly_Table[[#This Row],[Weighted Cost]]-TOPSIS!$C$14)^2+(Sustainable_Friendly_Table[[#This Row],[Weighted Co2]]-TOPSIS!$D$14)^2)^0.5</f>
        <v>3.3869146891896199E-3</v>
      </c>
      <c r="Z208">
        <f>Sustainable_Friendly_Table[[#This Row],[S- Worst-Euclidean Distance]]/(Sustainable_Friendly_Table[[#This Row],[S+ Best-Euclidean Distance]]+Sustainable_Friendly_Table[[#This Row],[S- Worst-Euclidean Distance]])</f>
        <v>0.6031089978881693</v>
      </c>
      <c r="AA208">
        <v>207</v>
      </c>
    </row>
    <row r="209" spans="1:27" x14ac:dyDescent="0.3">
      <c r="A209">
        <v>199</v>
      </c>
      <c r="B209" t="s">
        <v>140</v>
      </c>
      <c r="C209" t="s">
        <v>280</v>
      </c>
      <c r="D209" t="s">
        <v>280</v>
      </c>
      <c r="E209" t="s">
        <v>152</v>
      </c>
      <c r="F209" t="s">
        <v>154</v>
      </c>
      <c r="G209" t="s">
        <v>219</v>
      </c>
      <c r="H209">
        <v>418.76138234370944</v>
      </c>
      <c r="I209">
        <v>60</v>
      </c>
      <c r="J209">
        <v>1472165.4408038247</v>
      </c>
      <c r="K209">
        <v>43335.209363636357</v>
      </c>
      <c r="L209">
        <v>264989779.34468845</v>
      </c>
      <c r="M209">
        <v>5331262.7772727264</v>
      </c>
      <c r="N209">
        <v>2208248161.2057371</v>
      </c>
      <c r="O209">
        <v>111840000</v>
      </c>
      <c r="P209">
        <v>20.523412918181815</v>
      </c>
      <c r="Q209">
        <v>22008.873340017177</v>
      </c>
      <c r="R209">
        <v>265033114.55405208</v>
      </c>
      <c r="S209">
        <v>2325.4194239830099</v>
      </c>
      <c r="T209">
        <v>22029.396752935358</v>
      </c>
      <c r="U209">
        <f>Sustainable_Friendly_Table[[#This Row],[Total Energy(MJ)]]*AHP!$P$13/TOPSIS!$B$12</f>
        <v>2.2689696294929597E-2</v>
      </c>
      <c r="V209">
        <f>Sustainable_Friendly_Table[[#This Row],[Total Cost(LKR Million)]]*AHP!$P$14/TOPSIS!$C$12</f>
        <v>6.8637324794022687E-3</v>
      </c>
      <c r="W209">
        <f>Sustainable_Friendly_Table[[#This Row],[Total Carbon (Metric T)]]*AHP!$P$15/TOPSIS!$D$12</f>
        <v>1.2486512547125066E-2</v>
      </c>
      <c r="X209">
        <f>((Sustainable_Friendly_Table[[#This Row],[Weighted Energy]]-TOPSIS!$B$13)^2+(Sustainable_Friendly_Table[[#This Row],[Weighted Cost]]-TOPSIS!$C$13)^2+(Sustainable_Friendly_Table[[#This Row],[Weighted Co2]]-TOPSIS!$D$13)^2)^0.5</f>
        <v>2.2329509703711767E-3</v>
      </c>
      <c r="Y209">
        <f>((Sustainable_Friendly_Table[[#This Row],[Weighted Energy]]-TOPSIS!$B$14)^2+(Sustainable_Friendly_Table[[#This Row],[Weighted Cost]]-TOPSIS!$C$14)^2+(Sustainable_Friendly_Table[[#This Row],[Weighted Co2]]-TOPSIS!$D$14)^2)^0.5</f>
        <v>3.3827198510054889E-3</v>
      </c>
      <c r="Z209">
        <f>Sustainable_Friendly_Table[[#This Row],[S- Worst-Euclidean Distance]]/(Sustainable_Friendly_Table[[#This Row],[S+ Best-Euclidean Distance]]+Sustainable_Friendly_Table[[#This Row],[S- Worst-Euclidean Distance]])</f>
        <v>0.6023714634641324</v>
      </c>
      <c r="AA209">
        <v>208</v>
      </c>
    </row>
    <row r="210" spans="1:27" x14ac:dyDescent="0.3">
      <c r="A210">
        <v>201</v>
      </c>
      <c r="B210" t="s">
        <v>140</v>
      </c>
      <c r="C210" t="s">
        <v>280</v>
      </c>
      <c r="D210" t="s">
        <v>280</v>
      </c>
      <c r="E210" t="s">
        <v>152</v>
      </c>
      <c r="F210" t="s">
        <v>154</v>
      </c>
      <c r="G210" t="s">
        <v>218</v>
      </c>
      <c r="H210">
        <v>418.76138234370944</v>
      </c>
      <c r="I210">
        <v>30</v>
      </c>
      <c r="J210">
        <v>1472165.4408038247</v>
      </c>
      <c r="K210">
        <v>43335.209363636357</v>
      </c>
      <c r="L210">
        <v>264989779.34468845</v>
      </c>
      <c r="M210">
        <v>5331262.7772727264</v>
      </c>
      <c r="N210">
        <v>2208248161.2057371</v>
      </c>
      <c r="O210">
        <v>112386000</v>
      </c>
      <c r="P210">
        <v>20.523412918181815</v>
      </c>
      <c r="Q210">
        <v>22008.873340017177</v>
      </c>
      <c r="R210">
        <v>265033114.55405208</v>
      </c>
      <c r="S210">
        <v>2325.9654239830097</v>
      </c>
      <c r="T210">
        <v>22029.396752935358</v>
      </c>
      <c r="U210">
        <f>Sustainable_Friendly_Table[[#This Row],[Total Energy(MJ)]]*AHP!$P$13/TOPSIS!$B$12</f>
        <v>2.2689696294929597E-2</v>
      </c>
      <c r="V210">
        <f>Sustainable_Friendly_Table[[#This Row],[Total Cost(LKR Million)]]*AHP!$P$14/TOPSIS!$C$12</f>
        <v>6.8653440587565584E-3</v>
      </c>
      <c r="W210">
        <f>Sustainable_Friendly_Table[[#This Row],[Total Carbon (Metric T)]]*AHP!$P$15/TOPSIS!$D$12</f>
        <v>1.2486512547125066E-2</v>
      </c>
      <c r="X210">
        <f>((Sustainable_Friendly_Table[[#This Row],[Weighted Energy]]-TOPSIS!$B$13)^2+(Sustainable_Friendly_Table[[#This Row],[Weighted Cost]]-TOPSIS!$C$13)^2+(Sustainable_Friendly_Table[[#This Row],[Weighted Co2]]-TOPSIS!$D$13)^2)^0.5</f>
        <v>2.2333744419182669E-3</v>
      </c>
      <c r="Y210">
        <f>((Sustainable_Friendly_Table[[#This Row],[Weighted Energy]]-TOPSIS!$B$14)^2+(Sustainable_Friendly_Table[[#This Row],[Weighted Cost]]-TOPSIS!$C$14)^2+(Sustainable_Friendly_Table[[#This Row],[Weighted Co2]]-TOPSIS!$D$14)^2)^0.5</f>
        <v>3.382297924298608E-3</v>
      </c>
      <c r="Z210">
        <f>Sustainable_Friendly_Table[[#This Row],[S- Worst-Euclidean Distance]]/(Sustainable_Friendly_Table[[#This Row],[S+ Best-Euclidean Distance]]+Sustainable_Friendly_Table[[#This Row],[S- Worst-Euclidean Distance]])</f>
        <v>0.60229616397246655</v>
      </c>
      <c r="AA210">
        <v>209</v>
      </c>
    </row>
    <row r="211" spans="1:27" x14ac:dyDescent="0.3">
      <c r="A211">
        <v>200</v>
      </c>
      <c r="B211" t="s">
        <v>140</v>
      </c>
      <c r="C211" t="s">
        <v>280</v>
      </c>
      <c r="D211" t="s">
        <v>280</v>
      </c>
      <c r="E211" t="s">
        <v>152</v>
      </c>
      <c r="F211" t="s">
        <v>154</v>
      </c>
      <c r="G211" t="s">
        <v>220</v>
      </c>
      <c r="H211">
        <v>418.76138234370944</v>
      </c>
      <c r="I211">
        <v>30</v>
      </c>
      <c r="J211">
        <v>1472165.4408038247</v>
      </c>
      <c r="K211">
        <v>43335.209363636357</v>
      </c>
      <c r="L211">
        <v>264989779.34468845</v>
      </c>
      <c r="M211">
        <v>5331262.7772727264</v>
      </c>
      <c r="N211">
        <v>2208248161.2057371</v>
      </c>
      <c r="O211">
        <v>117000000</v>
      </c>
      <c r="P211">
        <v>20.523412918181815</v>
      </c>
      <c r="Q211">
        <v>22008.873340017177</v>
      </c>
      <c r="R211">
        <v>265033114.55405208</v>
      </c>
      <c r="S211">
        <v>2330.5794239830097</v>
      </c>
      <c r="T211">
        <v>22029.396752935358</v>
      </c>
      <c r="U211">
        <f>Sustainable_Friendly_Table[[#This Row],[Total Energy(MJ)]]*AHP!$P$13/TOPSIS!$B$12</f>
        <v>2.2689696294929597E-2</v>
      </c>
      <c r="V211">
        <f>Sustainable_Friendly_Table[[#This Row],[Total Cost(LKR Million)]]*AHP!$P$14/TOPSIS!$C$12</f>
        <v>6.8789627897834615E-3</v>
      </c>
      <c r="W211">
        <f>Sustainable_Friendly_Table[[#This Row],[Total Carbon (Metric T)]]*AHP!$P$15/TOPSIS!$D$12</f>
        <v>1.2486512547125066E-2</v>
      </c>
      <c r="X211">
        <f>((Sustainable_Friendly_Table[[#This Row],[Weighted Energy]]-TOPSIS!$B$13)^2+(Sustainable_Friendly_Table[[#This Row],[Weighted Cost]]-TOPSIS!$C$13)^2+(Sustainable_Friendly_Table[[#This Row],[Weighted Co2]]-TOPSIS!$D$13)^2)^0.5</f>
        <v>2.2369961692324551E-3</v>
      </c>
      <c r="Y211">
        <f>((Sustainable_Friendly_Table[[#This Row],[Weighted Energy]]-TOPSIS!$B$14)^2+(Sustainable_Friendly_Table[[#This Row],[Weighted Cost]]-TOPSIS!$C$14)^2+(Sustainable_Friendly_Table[[#This Row],[Weighted Co2]]-TOPSIS!$D$14)^2)^0.5</f>
        <v>3.3787610023154717E-3</v>
      </c>
      <c r="Z211">
        <f>Sustainable_Friendly_Table[[#This Row],[S- Worst-Euclidean Distance]]/(Sustainable_Friendly_Table[[#This Row],[S+ Best-Euclidean Distance]]+Sustainable_Friendly_Table[[#This Row],[S- Worst-Euclidean Distance]])</f>
        <v>0.60165724747392346</v>
      </c>
      <c r="AA211">
        <v>210</v>
      </c>
    </row>
    <row r="212" spans="1:27" x14ac:dyDescent="0.3">
      <c r="A212">
        <v>82</v>
      </c>
      <c r="B212" t="s">
        <v>139</v>
      </c>
      <c r="C212" t="s">
        <v>280</v>
      </c>
      <c r="D212" t="s">
        <v>151</v>
      </c>
      <c r="E212" t="s">
        <v>280</v>
      </c>
      <c r="F212" t="s">
        <v>154</v>
      </c>
      <c r="G212" t="s">
        <v>219</v>
      </c>
      <c r="H212">
        <v>434.11657371093844</v>
      </c>
      <c r="I212">
        <v>62</v>
      </c>
      <c r="J212">
        <v>1475077.5240591981</v>
      </c>
      <c r="K212">
        <v>57882.692999999999</v>
      </c>
      <c r="L212">
        <v>265513954.33065569</v>
      </c>
      <c r="M212">
        <v>6120824.4477272723</v>
      </c>
      <c r="N212">
        <v>2212616286.0887971</v>
      </c>
      <c r="O212">
        <v>115568000</v>
      </c>
      <c r="P212">
        <v>26.71981925</v>
      </c>
      <c r="Q212">
        <v>22052.408984685011</v>
      </c>
      <c r="R212">
        <v>265571837.02365568</v>
      </c>
      <c r="S212">
        <v>2334.3051105365244</v>
      </c>
      <c r="T212">
        <v>22079.128803935011</v>
      </c>
      <c r="U212">
        <f>Sustainable_Friendly_Table[[#This Row],[Total Energy(MJ)]]*AHP!$P$13/TOPSIS!$B$12</f>
        <v>2.2735816755171435E-2</v>
      </c>
      <c r="V212">
        <f>Sustainable_Friendly_Table[[#This Row],[Total Cost(LKR Million)]]*AHP!$P$14/TOPSIS!$C$12</f>
        <v>6.8899595654797917E-3</v>
      </c>
      <c r="W212">
        <f>Sustainable_Friendly_Table[[#This Row],[Total Carbon (Metric T)]]*AHP!$P$15/TOPSIS!$D$12</f>
        <v>1.251470123907001E-2</v>
      </c>
      <c r="X212">
        <f>((Sustainable_Friendly_Table[[#This Row],[Weighted Energy]]-TOPSIS!$B$13)^2+(Sustainable_Friendly_Table[[#This Row],[Weighted Cost]]-TOPSIS!$C$13)^2+(Sustainable_Friendly_Table[[#This Row],[Weighted Co2]]-TOPSIS!$D$13)^2)^0.5</f>
        <v>2.2919642441372634E-3</v>
      </c>
      <c r="Y212">
        <f>((Sustainable_Friendly_Table[[#This Row],[Weighted Energy]]-TOPSIS!$B$14)^2+(Sustainable_Friendly_Table[[#This Row],[Weighted Cost]]-TOPSIS!$C$14)^2+(Sustainable_Friendly_Table[[#This Row],[Weighted Co2]]-TOPSIS!$D$14)^2)^0.5</f>
        <v>3.3237550866999296E-3</v>
      </c>
      <c r="Z212">
        <f>Sustainable_Friendly_Table[[#This Row],[S- Worst-Euclidean Distance]]/(Sustainable_Friendly_Table[[#This Row],[S+ Best-Euclidean Distance]]+Sustainable_Friendly_Table[[#This Row],[S- Worst-Euclidean Distance]])</f>
        <v>0.5918663114889724</v>
      </c>
      <c r="AA212">
        <v>211</v>
      </c>
    </row>
    <row r="213" spans="1:27" x14ac:dyDescent="0.3">
      <c r="A213">
        <v>84</v>
      </c>
      <c r="B213" t="s">
        <v>139</v>
      </c>
      <c r="C213" t="s">
        <v>280</v>
      </c>
      <c r="D213" t="s">
        <v>151</v>
      </c>
      <c r="E213" t="s">
        <v>280</v>
      </c>
      <c r="F213" t="s">
        <v>154</v>
      </c>
      <c r="G213" t="s">
        <v>218</v>
      </c>
      <c r="H213">
        <v>434.11657371093844</v>
      </c>
      <c r="I213">
        <v>31</v>
      </c>
      <c r="J213">
        <v>1475077.5240591981</v>
      </c>
      <c r="K213">
        <v>57882.692999999999</v>
      </c>
      <c r="L213">
        <v>265513954.33065569</v>
      </c>
      <c r="M213">
        <v>6120824.4477272723</v>
      </c>
      <c r="N213">
        <v>2212616286.0887971</v>
      </c>
      <c r="O213">
        <v>116132200</v>
      </c>
      <c r="P213">
        <v>26.71981925</v>
      </c>
      <c r="Q213">
        <v>22052.408984685011</v>
      </c>
      <c r="R213">
        <v>265571837.02365568</v>
      </c>
      <c r="S213">
        <v>2334.8693105365242</v>
      </c>
      <c r="T213">
        <v>22079.128803935011</v>
      </c>
      <c r="U213">
        <f>Sustainable_Friendly_Table[[#This Row],[Total Energy(MJ)]]*AHP!$P$13/TOPSIS!$B$12</f>
        <v>2.2735816755171435E-2</v>
      </c>
      <c r="V213">
        <f>Sustainable_Friendly_Table[[#This Row],[Total Cost(LKR Million)]]*AHP!$P$14/TOPSIS!$C$12</f>
        <v>6.8916248641458892E-3</v>
      </c>
      <c r="W213">
        <f>Sustainable_Friendly_Table[[#This Row],[Total Carbon (Metric T)]]*AHP!$P$15/TOPSIS!$D$12</f>
        <v>1.251470123907001E-2</v>
      </c>
      <c r="X213">
        <f>((Sustainable_Friendly_Table[[#This Row],[Weighted Energy]]-TOPSIS!$B$13)^2+(Sustainable_Friendly_Table[[#This Row],[Weighted Cost]]-TOPSIS!$C$13)^2+(Sustainable_Friendly_Table[[#This Row],[Weighted Co2]]-TOPSIS!$D$13)^2)^0.5</f>
        <v>2.2924096372264132E-3</v>
      </c>
      <c r="Y213">
        <f>((Sustainable_Friendly_Table[[#This Row],[Weighted Energy]]-TOPSIS!$B$14)^2+(Sustainable_Friendly_Table[[#This Row],[Weighted Cost]]-TOPSIS!$C$14)^2+(Sustainable_Friendly_Table[[#This Row],[Weighted Co2]]-TOPSIS!$D$14)^2)^0.5</f>
        <v>3.3233245148933254E-3</v>
      </c>
      <c r="Z213">
        <f>Sustainable_Friendly_Table[[#This Row],[S- Worst-Euclidean Distance]]/(Sustainable_Friendly_Table[[#This Row],[S+ Best-Euclidean Distance]]+Sustainable_Friendly_Table[[#This Row],[S- Worst-Euclidean Distance]])</f>
        <v>0.59178807701195923</v>
      </c>
      <c r="AA213">
        <v>212</v>
      </c>
    </row>
    <row r="214" spans="1:27" x14ac:dyDescent="0.3">
      <c r="A214">
        <v>83</v>
      </c>
      <c r="B214" t="s">
        <v>139</v>
      </c>
      <c r="C214" t="s">
        <v>280</v>
      </c>
      <c r="D214" t="s">
        <v>151</v>
      </c>
      <c r="E214" t="s">
        <v>280</v>
      </c>
      <c r="F214" t="s">
        <v>154</v>
      </c>
      <c r="G214" t="s">
        <v>220</v>
      </c>
      <c r="H214">
        <v>434.11657371093844</v>
      </c>
      <c r="I214">
        <v>31</v>
      </c>
      <c r="J214">
        <v>1475077.5240591981</v>
      </c>
      <c r="K214">
        <v>57882.692999999999</v>
      </c>
      <c r="L214">
        <v>265513954.33065569</v>
      </c>
      <c r="M214">
        <v>6120824.4477272723</v>
      </c>
      <c r="N214">
        <v>2212616286.0887971</v>
      </c>
      <c r="O214">
        <v>120900000</v>
      </c>
      <c r="P214">
        <v>26.71981925</v>
      </c>
      <c r="Q214">
        <v>22052.408984685011</v>
      </c>
      <c r="R214">
        <v>265571837.02365568</v>
      </c>
      <c r="S214">
        <v>2339.6371105365242</v>
      </c>
      <c r="T214">
        <v>22079.128803935011</v>
      </c>
      <c r="U214">
        <f>Sustainable_Friendly_Table[[#This Row],[Total Energy(MJ)]]*AHP!$P$13/TOPSIS!$B$12</f>
        <v>2.2735816755171435E-2</v>
      </c>
      <c r="V214">
        <f>Sustainable_Friendly_Table[[#This Row],[Total Cost(LKR Million)]]*AHP!$P$14/TOPSIS!$C$12</f>
        <v>6.905697552873691E-3</v>
      </c>
      <c r="W214">
        <f>Sustainable_Friendly_Table[[#This Row],[Total Carbon (Metric T)]]*AHP!$P$15/TOPSIS!$D$12</f>
        <v>1.251470123907001E-2</v>
      </c>
      <c r="X214">
        <f>((Sustainable_Friendly_Table[[#This Row],[Weighted Energy]]-TOPSIS!$B$13)^2+(Sustainable_Friendly_Table[[#This Row],[Weighted Cost]]-TOPSIS!$C$13)^2+(Sustainable_Friendly_Table[[#This Row],[Weighted Co2]]-TOPSIS!$D$13)^2)^0.5</f>
        <v>2.2962182304606831E-3</v>
      </c>
      <c r="Y214">
        <f>((Sustainable_Friendly_Table[[#This Row],[Weighted Energy]]-TOPSIS!$B$14)^2+(Sustainable_Friendly_Table[[#This Row],[Weighted Cost]]-TOPSIS!$C$14)^2+(Sustainable_Friendly_Table[[#This Row],[Weighted Co2]]-TOPSIS!$D$14)^2)^0.5</f>
        <v>3.319717074341152E-3</v>
      </c>
      <c r="Z214">
        <f>Sustainable_Friendly_Table[[#This Row],[S- Worst-Euclidean Distance]]/(Sustainable_Friendly_Table[[#This Row],[S+ Best-Euclidean Distance]]+Sustainable_Friendly_Table[[#This Row],[S- Worst-Euclidean Distance]])</f>
        <v>0.5911245223039997</v>
      </c>
      <c r="AA214">
        <v>213</v>
      </c>
    </row>
    <row r="215" spans="1:27" x14ac:dyDescent="0.3">
      <c r="A215">
        <v>100</v>
      </c>
      <c r="B215" t="s">
        <v>139</v>
      </c>
      <c r="C215" t="s">
        <v>280</v>
      </c>
      <c r="D215" t="s">
        <v>280</v>
      </c>
      <c r="E215" t="s">
        <v>280</v>
      </c>
      <c r="F215" t="s">
        <v>154</v>
      </c>
      <c r="G215" t="s">
        <v>219</v>
      </c>
      <c r="H215">
        <v>434.58103604934854</v>
      </c>
      <c r="I215">
        <v>62</v>
      </c>
      <c r="J215">
        <v>1475527.1236027793</v>
      </c>
      <c r="K215">
        <v>57882.692999999999</v>
      </c>
      <c r="L215">
        <v>265594882.24850026</v>
      </c>
      <c r="M215">
        <v>6125429.5227272725</v>
      </c>
      <c r="N215">
        <v>2213290685.4041686</v>
      </c>
      <c r="O215">
        <v>115568000</v>
      </c>
      <c r="P215">
        <v>26.710609100000003</v>
      </c>
      <c r="Q215">
        <v>22059.130497861548</v>
      </c>
      <c r="R215">
        <v>265652764.94150025</v>
      </c>
      <c r="S215">
        <v>2334.9841149268959</v>
      </c>
      <c r="T215">
        <v>22085.841106961547</v>
      </c>
      <c r="U215">
        <f>Sustainable_Friendly_Table[[#This Row],[Total Energy(MJ)]]*AHP!$P$13/TOPSIS!$B$12</f>
        <v>2.2742745058756304E-2</v>
      </c>
      <c r="V215">
        <f>Sustainable_Friendly_Table[[#This Row],[Total Cost(LKR Million)]]*AHP!$P$14/TOPSIS!$C$12</f>
        <v>6.8919637219944339E-3</v>
      </c>
      <c r="W215">
        <f>Sustainable_Friendly_Table[[#This Row],[Total Carbon (Metric T)]]*AHP!$P$15/TOPSIS!$D$12</f>
        <v>1.25185058487423E-2</v>
      </c>
      <c r="X215">
        <f>((Sustainable_Friendly_Table[[#This Row],[Weighted Energy]]-TOPSIS!$B$13)^2+(Sustainable_Friendly_Table[[#This Row],[Weighted Cost]]-TOPSIS!$C$13)^2+(Sustainable_Friendly_Table[[#This Row],[Weighted Co2]]-TOPSIS!$D$13)^2)^0.5</f>
        <v>2.3001165883252414E-3</v>
      </c>
      <c r="Y215">
        <f>((Sustainable_Friendly_Table[[#This Row],[Weighted Energy]]-TOPSIS!$B$14)^2+(Sustainable_Friendly_Table[[#This Row],[Weighted Cost]]-TOPSIS!$C$14)^2+(Sustainable_Friendly_Table[[#This Row],[Weighted Co2]]-TOPSIS!$D$14)^2)^0.5</f>
        <v>3.3156015000327991E-3</v>
      </c>
      <c r="Z215">
        <f>Sustainable_Friendly_Table[[#This Row],[S- Worst-Euclidean Distance]]/(Sustainable_Friendly_Table[[#This Row],[S+ Best-Euclidean Distance]]+Sustainable_Friendly_Table[[#This Row],[S- Worst-Euclidean Distance]])</f>
        <v>0.59041452007827477</v>
      </c>
      <c r="AA215">
        <v>214</v>
      </c>
    </row>
    <row r="216" spans="1:27" x14ac:dyDescent="0.3">
      <c r="A216">
        <v>102</v>
      </c>
      <c r="B216" t="s">
        <v>139</v>
      </c>
      <c r="C216" t="s">
        <v>280</v>
      </c>
      <c r="D216" t="s">
        <v>280</v>
      </c>
      <c r="E216" t="s">
        <v>280</v>
      </c>
      <c r="F216" t="s">
        <v>154</v>
      </c>
      <c r="G216" t="s">
        <v>218</v>
      </c>
      <c r="H216">
        <v>434.58103604934854</v>
      </c>
      <c r="I216">
        <v>31</v>
      </c>
      <c r="J216">
        <v>1475527.1236027793</v>
      </c>
      <c r="K216">
        <v>57882.692999999999</v>
      </c>
      <c r="L216">
        <v>265594882.24850026</v>
      </c>
      <c r="M216">
        <v>6125429.5227272725</v>
      </c>
      <c r="N216">
        <v>2213290685.4041686</v>
      </c>
      <c r="O216">
        <v>116132200</v>
      </c>
      <c r="P216">
        <v>26.710609100000003</v>
      </c>
      <c r="Q216">
        <v>22059.130497861548</v>
      </c>
      <c r="R216">
        <v>265652764.94150025</v>
      </c>
      <c r="S216">
        <v>2335.5483149268962</v>
      </c>
      <c r="T216">
        <v>22085.841106961547</v>
      </c>
      <c r="U216">
        <f>Sustainable_Friendly_Table[[#This Row],[Total Energy(MJ)]]*AHP!$P$13/TOPSIS!$B$12</f>
        <v>2.2742745058756304E-2</v>
      </c>
      <c r="V216">
        <f>Sustainable_Friendly_Table[[#This Row],[Total Cost(LKR Million)]]*AHP!$P$14/TOPSIS!$C$12</f>
        <v>6.8936290206605324E-3</v>
      </c>
      <c r="W216">
        <f>Sustainable_Friendly_Table[[#This Row],[Total Carbon (Metric T)]]*AHP!$P$15/TOPSIS!$D$12</f>
        <v>1.25185058487423E-2</v>
      </c>
      <c r="X216">
        <f>((Sustainable_Friendly_Table[[#This Row],[Weighted Energy]]-TOPSIS!$B$13)^2+(Sustainable_Friendly_Table[[#This Row],[Weighted Cost]]-TOPSIS!$C$13)^2+(Sustainable_Friendly_Table[[#This Row],[Weighted Co2]]-TOPSIS!$D$13)^2)^0.5</f>
        <v>2.3005618538461709E-3</v>
      </c>
      <c r="Y216">
        <f>((Sustainable_Friendly_Table[[#This Row],[Weighted Energy]]-TOPSIS!$B$14)^2+(Sustainable_Friendly_Table[[#This Row],[Weighted Cost]]-TOPSIS!$C$14)^2+(Sustainable_Friendly_Table[[#This Row],[Weighted Co2]]-TOPSIS!$D$14)^2)^0.5</f>
        <v>3.3151708759859401E-3</v>
      </c>
      <c r="Z216">
        <f>Sustainable_Friendly_Table[[#This Row],[S- Worst-Euclidean Distance]]/(Sustainable_Friendly_Table[[#This Row],[S+ Best-Euclidean Distance]]+Sustainable_Friendly_Table[[#This Row],[S- Worst-Euclidean Distance]])</f>
        <v>0.59033629901490181</v>
      </c>
      <c r="AA216">
        <v>215</v>
      </c>
    </row>
    <row r="217" spans="1:27" x14ac:dyDescent="0.3">
      <c r="A217">
        <v>101</v>
      </c>
      <c r="B217" t="s">
        <v>139</v>
      </c>
      <c r="C217" t="s">
        <v>280</v>
      </c>
      <c r="D217" t="s">
        <v>280</v>
      </c>
      <c r="E217" t="s">
        <v>280</v>
      </c>
      <c r="F217" t="s">
        <v>154</v>
      </c>
      <c r="G217" t="s">
        <v>220</v>
      </c>
      <c r="H217">
        <v>434.58103604934854</v>
      </c>
      <c r="I217">
        <v>31</v>
      </c>
      <c r="J217">
        <v>1475527.1236027793</v>
      </c>
      <c r="K217">
        <v>57882.692999999999</v>
      </c>
      <c r="L217">
        <v>265594882.24850026</v>
      </c>
      <c r="M217">
        <v>6125429.5227272725</v>
      </c>
      <c r="N217">
        <v>2213290685.4041686</v>
      </c>
      <c r="O217">
        <v>120900000</v>
      </c>
      <c r="P217">
        <v>26.710609100000003</v>
      </c>
      <c r="Q217">
        <v>22059.130497861548</v>
      </c>
      <c r="R217">
        <v>265652764.94150025</v>
      </c>
      <c r="S217">
        <v>2340.3161149268963</v>
      </c>
      <c r="T217">
        <v>22085.841106961547</v>
      </c>
      <c r="U217">
        <f>Sustainable_Friendly_Table[[#This Row],[Total Energy(MJ)]]*AHP!$P$13/TOPSIS!$B$12</f>
        <v>2.2742745058756304E-2</v>
      </c>
      <c r="V217">
        <f>Sustainable_Friendly_Table[[#This Row],[Total Cost(LKR Million)]]*AHP!$P$14/TOPSIS!$C$12</f>
        <v>6.9077017093883333E-3</v>
      </c>
      <c r="W217">
        <f>Sustainable_Friendly_Table[[#This Row],[Total Carbon (Metric T)]]*AHP!$P$15/TOPSIS!$D$12</f>
        <v>1.25185058487423E-2</v>
      </c>
      <c r="X217">
        <f>((Sustainable_Friendly_Table[[#This Row],[Weighted Energy]]-TOPSIS!$B$13)^2+(Sustainable_Friendly_Table[[#This Row],[Weighted Cost]]-TOPSIS!$C$13)^2+(Sustainable_Friendly_Table[[#This Row],[Weighted Co2]]-TOPSIS!$D$13)^2)^0.5</f>
        <v>2.3043692126404505E-3</v>
      </c>
      <c r="Y217">
        <f>((Sustainable_Friendly_Table[[#This Row],[Weighted Energy]]-TOPSIS!$B$14)^2+(Sustainable_Friendly_Table[[#This Row],[Weighted Cost]]-TOPSIS!$C$14)^2+(Sustainable_Friendly_Table[[#This Row],[Weighted Co2]]-TOPSIS!$D$14)^2)^0.5</f>
        <v>3.3115630700785684E-3</v>
      </c>
      <c r="Z217">
        <f>Sustainable_Friendly_Table[[#This Row],[S- Worst-Euclidean Distance]]/(Sustainable_Friendly_Table[[#This Row],[S+ Best-Euclidean Distance]]+Sustainable_Friendly_Table[[#This Row],[S- Worst-Euclidean Distance]])</f>
        <v>0.58967289906053433</v>
      </c>
      <c r="AA217">
        <v>216</v>
      </c>
    </row>
    <row r="218" spans="1:27" x14ac:dyDescent="0.3">
      <c r="A218">
        <v>340</v>
      </c>
      <c r="B218" t="s">
        <v>142</v>
      </c>
      <c r="C218" t="s">
        <v>147</v>
      </c>
      <c r="D218" t="s">
        <v>151</v>
      </c>
      <c r="E218" t="s">
        <v>280</v>
      </c>
      <c r="F218" t="s">
        <v>280</v>
      </c>
      <c r="G218" t="s">
        <v>219</v>
      </c>
      <c r="H218">
        <v>429.08050024390195</v>
      </c>
      <c r="I218">
        <v>62</v>
      </c>
      <c r="J218">
        <v>1478431.4322685935</v>
      </c>
      <c r="K218">
        <v>51008.566927272725</v>
      </c>
      <c r="L218">
        <v>266117657.80834681</v>
      </c>
      <c r="M218">
        <v>6902668.7840909082</v>
      </c>
      <c r="N218">
        <v>2217647148.4028902</v>
      </c>
      <c r="O218">
        <v>115568000</v>
      </c>
      <c r="P218">
        <v>30.024219649999996</v>
      </c>
      <c r="Q218">
        <v>22102.54991241547</v>
      </c>
      <c r="R218">
        <v>266168666.37527409</v>
      </c>
      <c r="S218">
        <v>2340.117817186981</v>
      </c>
      <c r="T218">
        <v>22132.574132065471</v>
      </c>
      <c r="U218">
        <f>Sustainable_Friendly_Table[[#This Row],[Total Energy(MJ)]]*AHP!$P$13/TOPSIS!$B$12</f>
        <v>2.278691179192149E-2</v>
      </c>
      <c r="V218">
        <f>Sustainable_Friendly_Table[[#This Row],[Total Cost(LKR Million)]]*AHP!$P$14/TOPSIS!$C$12</f>
        <v>6.9071164116893419E-3</v>
      </c>
      <c r="W218">
        <f>Sustainable_Friendly_Table[[#This Row],[Total Carbon (Metric T)]]*AHP!$P$15/TOPSIS!$D$12</f>
        <v>1.254499465871153E-2</v>
      </c>
      <c r="X218">
        <f>((Sustainable_Friendly_Table[[#This Row],[Weighted Energy]]-TOPSIS!$B$13)^2+(Sustainable_Friendly_Table[[#This Row],[Weighted Cost]]-TOPSIS!$C$13)^2+(Sustainable_Friendly_Table[[#This Row],[Weighted Co2]]-TOPSIS!$D$13)^2)^0.5</f>
        <v>2.3537608730914649E-3</v>
      </c>
      <c r="Y218">
        <f>((Sustainable_Friendly_Table[[#This Row],[Weighted Energy]]-TOPSIS!$B$14)^2+(Sustainable_Friendly_Table[[#This Row],[Weighted Cost]]-TOPSIS!$C$14)^2+(Sustainable_Friendly_Table[[#This Row],[Weighted Co2]]-TOPSIS!$D$14)^2)^0.5</f>
        <v>3.2619684568418704E-3</v>
      </c>
      <c r="Z218">
        <f>Sustainable_Friendly_Table[[#This Row],[S- Worst-Euclidean Distance]]/(Sustainable_Friendly_Table[[#This Row],[S+ Best-Euclidean Distance]]+Sustainable_Friendly_Table[[#This Row],[S- Worst-Euclidean Distance]])</f>
        <v>0.58086283458405097</v>
      </c>
      <c r="AA218">
        <v>217</v>
      </c>
    </row>
    <row r="219" spans="1:27" x14ac:dyDescent="0.3">
      <c r="A219">
        <v>342</v>
      </c>
      <c r="B219" t="s">
        <v>142</v>
      </c>
      <c r="C219" t="s">
        <v>147</v>
      </c>
      <c r="D219" t="s">
        <v>151</v>
      </c>
      <c r="E219" t="s">
        <v>280</v>
      </c>
      <c r="F219" t="s">
        <v>280</v>
      </c>
      <c r="G219" t="s">
        <v>218</v>
      </c>
      <c r="H219">
        <v>429.08050024390195</v>
      </c>
      <c r="I219">
        <v>31</v>
      </c>
      <c r="J219">
        <v>1478431.4322685935</v>
      </c>
      <c r="K219">
        <v>51008.566927272725</v>
      </c>
      <c r="L219">
        <v>266117657.80834681</v>
      </c>
      <c r="M219">
        <v>6902668.7840909082</v>
      </c>
      <c r="N219">
        <v>2217647148.4028902</v>
      </c>
      <c r="O219">
        <v>116132200</v>
      </c>
      <c r="P219">
        <v>30.024219649999996</v>
      </c>
      <c r="Q219">
        <v>22102.54991241547</v>
      </c>
      <c r="R219">
        <v>266168666.37527409</v>
      </c>
      <c r="S219">
        <v>2340.6820171869813</v>
      </c>
      <c r="T219">
        <v>22132.574132065471</v>
      </c>
      <c r="U219">
        <f>Sustainable_Friendly_Table[[#This Row],[Total Energy(MJ)]]*AHP!$P$13/TOPSIS!$B$12</f>
        <v>2.278691179192149E-2</v>
      </c>
      <c r="V219">
        <f>Sustainable_Friendly_Table[[#This Row],[Total Cost(LKR Million)]]*AHP!$P$14/TOPSIS!$C$12</f>
        <v>6.9087817103554413E-3</v>
      </c>
      <c r="W219">
        <f>Sustainable_Friendly_Table[[#This Row],[Total Carbon (Metric T)]]*AHP!$P$15/TOPSIS!$D$12</f>
        <v>1.254499465871153E-2</v>
      </c>
      <c r="X219">
        <f>((Sustainable_Friendly_Table[[#This Row],[Weighted Energy]]-TOPSIS!$B$13)^2+(Sustainable_Friendly_Table[[#This Row],[Weighted Cost]]-TOPSIS!$C$13)^2+(Sustainable_Friendly_Table[[#This Row],[Weighted Co2]]-TOPSIS!$D$13)^2)^0.5</f>
        <v>2.3542067111210416E-3</v>
      </c>
      <c r="Y219">
        <f>((Sustainable_Friendly_Table[[#This Row],[Weighted Energy]]-TOPSIS!$B$14)^2+(Sustainable_Friendly_Table[[#This Row],[Weighted Cost]]-TOPSIS!$C$14)^2+(Sustainable_Friendly_Table[[#This Row],[Weighted Co2]]-TOPSIS!$D$14)^2)^0.5</f>
        <v>3.2615384883371902E-3</v>
      </c>
      <c r="Z219">
        <f>Sustainable_Friendly_Table[[#This Row],[S- Worst-Euclidean Distance]]/(Sustainable_Friendly_Table[[#This Row],[S+ Best-Euclidean Distance]]+Sustainable_Friendly_Table[[#This Row],[S- Worst-Euclidean Distance]])</f>
        <v>0.58078462830753808</v>
      </c>
      <c r="AA219">
        <v>218</v>
      </c>
    </row>
    <row r="220" spans="1:27" x14ac:dyDescent="0.3">
      <c r="A220">
        <v>341</v>
      </c>
      <c r="B220" t="s">
        <v>142</v>
      </c>
      <c r="C220" t="s">
        <v>147</v>
      </c>
      <c r="D220" t="s">
        <v>151</v>
      </c>
      <c r="E220" t="s">
        <v>280</v>
      </c>
      <c r="F220" t="s">
        <v>280</v>
      </c>
      <c r="G220" t="s">
        <v>220</v>
      </c>
      <c r="H220">
        <v>429.08050024390195</v>
      </c>
      <c r="I220">
        <v>31</v>
      </c>
      <c r="J220">
        <v>1478431.4322685935</v>
      </c>
      <c r="K220">
        <v>51008.566927272725</v>
      </c>
      <c r="L220">
        <v>266117657.80834681</v>
      </c>
      <c r="M220">
        <v>6902668.7840909082</v>
      </c>
      <c r="N220">
        <v>2217647148.4028902</v>
      </c>
      <c r="O220">
        <v>120900000</v>
      </c>
      <c r="P220">
        <v>30.024219649999996</v>
      </c>
      <c r="Q220">
        <v>22102.54991241547</v>
      </c>
      <c r="R220">
        <v>266168666.37527409</v>
      </c>
      <c r="S220">
        <v>2345.4498171869814</v>
      </c>
      <c r="T220">
        <v>22132.574132065471</v>
      </c>
      <c r="U220">
        <f>Sustainable_Friendly_Table[[#This Row],[Total Energy(MJ)]]*AHP!$P$13/TOPSIS!$B$12</f>
        <v>2.278691179192149E-2</v>
      </c>
      <c r="V220">
        <f>Sustainable_Friendly_Table[[#This Row],[Total Cost(LKR Million)]]*AHP!$P$14/TOPSIS!$C$12</f>
        <v>6.9228543990832421E-3</v>
      </c>
      <c r="W220">
        <f>Sustainable_Friendly_Table[[#This Row],[Total Carbon (Metric T)]]*AHP!$P$15/TOPSIS!$D$12</f>
        <v>1.254499465871153E-2</v>
      </c>
      <c r="X220">
        <f>((Sustainable_Friendly_Table[[#This Row],[Weighted Energy]]-TOPSIS!$B$13)^2+(Sustainable_Friendly_Table[[#This Row],[Weighted Cost]]-TOPSIS!$C$13)^2+(Sustainable_Friendly_Table[[#This Row],[Weighted Co2]]-TOPSIS!$D$13)^2)^0.5</f>
        <v>2.358017884082163E-3</v>
      </c>
      <c r="Y220">
        <f>((Sustainable_Friendly_Table[[#This Row],[Weighted Energy]]-TOPSIS!$B$14)^2+(Sustainable_Friendly_Table[[#This Row],[Weighted Cost]]-TOPSIS!$C$14)^2+(Sustainable_Friendly_Table[[#This Row],[Weighted Co2]]-TOPSIS!$D$14)^2)^0.5</f>
        <v>3.257936742663765E-3</v>
      </c>
      <c r="Z220">
        <f>Sustainable_Friendly_Table[[#This Row],[S- Worst-Euclidean Distance]]/(Sustainable_Friendly_Table[[#This Row],[S+ Best-Euclidean Distance]]+Sustainable_Friendly_Table[[#This Row],[S- Worst-Euclidean Distance]])</f>
        <v>0.58012162832439451</v>
      </c>
      <c r="AA220">
        <v>219</v>
      </c>
    </row>
    <row r="221" spans="1:27" x14ac:dyDescent="0.3">
      <c r="A221">
        <v>358</v>
      </c>
      <c r="B221" t="s">
        <v>142</v>
      </c>
      <c r="C221" t="s">
        <v>147</v>
      </c>
      <c r="D221" t="s">
        <v>280</v>
      </c>
      <c r="E221" t="s">
        <v>280</v>
      </c>
      <c r="F221" t="s">
        <v>280</v>
      </c>
      <c r="G221" t="s">
        <v>219</v>
      </c>
      <c r="H221">
        <v>429.54496258231205</v>
      </c>
      <c r="I221">
        <v>62</v>
      </c>
      <c r="J221">
        <v>1478881.0318121745</v>
      </c>
      <c r="K221">
        <v>51008.566927272725</v>
      </c>
      <c r="L221">
        <v>266198585.72619143</v>
      </c>
      <c r="M221">
        <v>6907273.8590909075</v>
      </c>
      <c r="N221">
        <v>2218321547.7182617</v>
      </c>
      <c r="O221">
        <v>115568000</v>
      </c>
      <c r="P221">
        <v>30.015009499999998</v>
      </c>
      <c r="Q221">
        <v>22109.271425592007</v>
      </c>
      <c r="R221">
        <v>266249594.29311872</v>
      </c>
      <c r="S221">
        <v>2340.7968215773526</v>
      </c>
      <c r="T221">
        <v>22139.286435092006</v>
      </c>
      <c r="U221">
        <f>Sustainable_Friendly_Table[[#This Row],[Total Energy(MJ)]]*AHP!$P$13/TOPSIS!$B$12</f>
        <v>2.2793840095506366E-2</v>
      </c>
      <c r="V221">
        <f>Sustainable_Friendly_Table[[#This Row],[Total Cost(LKR Million)]]*AHP!$P$14/TOPSIS!$C$12</f>
        <v>6.9091205682039842E-3</v>
      </c>
      <c r="W221">
        <f>Sustainable_Friendly_Table[[#This Row],[Total Carbon (Metric T)]]*AHP!$P$15/TOPSIS!$D$12</f>
        <v>1.254879926838382E-2</v>
      </c>
      <c r="X221">
        <f>((Sustainable_Friendly_Table[[#This Row],[Weighted Energy]]-TOPSIS!$B$13)^2+(Sustainable_Friendly_Table[[#This Row],[Weighted Cost]]-TOPSIS!$C$13)^2+(Sustainable_Friendly_Table[[#This Row],[Weighted Co2]]-TOPSIS!$D$13)^2)^0.5</f>
        <v>2.3619131555413075E-3</v>
      </c>
      <c r="Y221">
        <f>((Sustainable_Friendly_Table[[#This Row],[Weighted Energy]]-TOPSIS!$B$14)^2+(Sustainable_Friendly_Table[[#This Row],[Weighted Cost]]-TOPSIS!$C$14)^2+(Sustainable_Friendly_Table[[#This Row],[Weighted Co2]]-TOPSIS!$D$14)^2)^0.5</f>
        <v>3.2538148268186542E-3</v>
      </c>
      <c r="Z221">
        <f>Sustainable_Friendly_Table[[#This Row],[S- Worst-Euclidean Distance]]/(Sustainable_Friendly_Table[[#This Row],[S+ Best-Euclidean Distance]]+Sustainable_Friendly_Table[[#This Row],[S- Worst-Euclidean Distance]])</f>
        <v>0.57941104644660268</v>
      </c>
      <c r="AA221">
        <v>220</v>
      </c>
    </row>
    <row r="222" spans="1:27" x14ac:dyDescent="0.3">
      <c r="A222">
        <v>360</v>
      </c>
      <c r="B222" t="s">
        <v>142</v>
      </c>
      <c r="C222" t="s">
        <v>147</v>
      </c>
      <c r="D222" t="s">
        <v>280</v>
      </c>
      <c r="E222" t="s">
        <v>280</v>
      </c>
      <c r="F222" t="s">
        <v>280</v>
      </c>
      <c r="G222" t="s">
        <v>218</v>
      </c>
      <c r="H222">
        <v>429.54496258231205</v>
      </c>
      <c r="I222">
        <v>31</v>
      </c>
      <c r="J222">
        <v>1478881.0318121745</v>
      </c>
      <c r="K222">
        <v>51008.566927272725</v>
      </c>
      <c r="L222">
        <v>266198585.72619143</v>
      </c>
      <c r="M222">
        <v>6907273.8590909075</v>
      </c>
      <c r="N222">
        <v>2218321547.7182617</v>
      </c>
      <c r="O222">
        <v>116132200</v>
      </c>
      <c r="P222">
        <v>30.015009499999998</v>
      </c>
      <c r="Q222">
        <v>22109.271425592007</v>
      </c>
      <c r="R222">
        <v>266249594.29311872</v>
      </c>
      <c r="S222">
        <v>2341.3610215773524</v>
      </c>
      <c r="T222">
        <v>22139.286435092006</v>
      </c>
      <c r="U222">
        <f>Sustainable_Friendly_Table[[#This Row],[Total Energy(MJ)]]*AHP!$P$13/TOPSIS!$B$12</f>
        <v>2.2793840095506366E-2</v>
      </c>
      <c r="V222">
        <f>Sustainable_Friendly_Table[[#This Row],[Total Cost(LKR Million)]]*AHP!$P$14/TOPSIS!$C$12</f>
        <v>6.9107858668700818E-3</v>
      </c>
      <c r="W222">
        <f>Sustainable_Friendly_Table[[#This Row],[Total Carbon (Metric T)]]*AHP!$P$15/TOPSIS!$D$12</f>
        <v>1.254879926838382E-2</v>
      </c>
      <c r="X222">
        <f>((Sustainable_Friendly_Table[[#This Row],[Weighted Energy]]-TOPSIS!$B$13)^2+(Sustainable_Friendly_Table[[#This Row],[Weighted Cost]]-TOPSIS!$C$13)^2+(Sustainable_Friendly_Table[[#This Row],[Weighted Co2]]-TOPSIS!$D$13)^2)^0.5</f>
        <v>2.3623588678159148E-3</v>
      </c>
      <c r="Y222">
        <f>((Sustainable_Friendly_Table[[#This Row],[Weighted Energy]]-TOPSIS!$B$14)^2+(Sustainable_Friendly_Table[[#This Row],[Weighted Cost]]-TOPSIS!$C$14)^2+(Sustainable_Friendly_Table[[#This Row],[Weighted Co2]]-TOPSIS!$D$14)^2)^0.5</f>
        <v>3.2533848065878649E-3</v>
      </c>
      <c r="Z222">
        <f>Sustainable_Friendly_Table[[#This Row],[S- Worst-Euclidean Distance]]/(Sustainable_Friendly_Table[[#This Row],[S+ Best-Euclidean Distance]]+Sustainable_Friendly_Table[[#This Row],[S- Worst-Euclidean Distance]])</f>
        <v>0.57933285335237006</v>
      </c>
      <c r="AA222">
        <v>221</v>
      </c>
    </row>
    <row r="223" spans="1:27" x14ac:dyDescent="0.3">
      <c r="A223">
        <v>359</v>
      </c>
      <c r="B223" t="s">
        <v>142</v>
      </c>
      <c r="C223" t="s">
        <v>147</v>
      </c>
      <c r="D223" t="s">
        <v>280</v>
      </c>
      <c r="E223" t="s">
        <v>280</v>
      </c>
      <c r="F223" t="s">
        <v>280</v>
      </c>
      <c r="G223" t="s">
        <v>220</v>
      </c>
      <c r="H223">
        <v>429.54496258231205</v>
      </c>
      <c r="I223">
        <v>31</v>
      </c>
      <c r="J223">
        <v>1478881.0318121745</v>
      </c>
      <c r="K223">
        <v>51008.566927272725</v>
      </c>
      <c r="L223">
        <v>266198585.72619143</v>
      </c>
      <c r="M223">
        <v>6907273.8590909075</v>
      </c>
      <c r="N223">
        <v>2218321547.7182617</v>
      </c>
      <c r="O223">
        <v>120900000</v>
      </c>
      <c r="P223">
        <v>30.015009499999998</v>
      </c>
      <c r="Q223">
        <v>22109.271425592007</v>
      </c>
      <c r="R223">
        <v>266249594.29311872</v>
      </c>
      <c r="S223">
        <v>2346.1288215773525</v>
      </c>
      <c r="T223">
        <v>22139.286435092006</v>
      </c>
      <c r="U223">
        <f>Sustainable_Friendly_Table[[#This Row],[Total Energy(MJ)]]*AHP!$P$13/TOPSIS!$B$12</f>
        <v>2.2793840095506366E-2</v>
      </c>
      <c r="V223">
        <f>Sustainable_Friendly_Table[[#This Row],[Total Cost(LKR Million)]]*AHP!$P$14/TOPSIS!$C$12</f>
        <v>6.9248585555978818E-3</v>
      </c>
      <c r="W223">
        <f>Sustainable_Friendly_Table[[#This Row],[Total Carbon (Metric T)]]*AHP!$P$15/TOPSIS!$D$12</f>
        <v>1.254879926838382E-2</v>
      </c>
      <c r="X223">
        <f>((Sustainable_Friendly_Table[[#This Row],[Weighted Energy]]-TOPSIS!$B$13)^2+(Sustainable_Friendly_Table[[#This Row],[Weighted Cost]]-TOPSIS!$C$13)^2+(Sustainable_Friendly_Table[[#This Row],[Weighted Co2]]-TOPSIS!$D$13)^2)^0.5</f>
        <v>2.3661688297866757E-3</v>
      </c>
      <c r="Y223">
        <f>((Sustainable_Friendly_Table[[#This Row],[Weighted Energy]]-TOPSIS!$B$14)^2+(Sustainable_Friendly_Table[[#This Row],[Weighted Cost]]-TOPSIS!$C$14)^2+(Sustainable_Friendly_Table[[#This Row],[Weighted Co2]]-TOPSIS!$D$14)^2)^0.5</f>
        <v>3.249782702854467E-3</v>
      </c>
      <c r="Z223">
        <f>Sustainable_Friendly_Table[[#This Row],[S- Worst-Euclidean Distance]]/(Sustainable_Friendly_Table[[#This Row],[S+ Best-Euclidean Distance]]+Sustainable_Friendly_Table[[#This Row],[S- Worst-Euclidean Distance]])</f>
        <v>0.57867000524595291</v>
      </c>
      <c r="AA223">
        <v>222</v>
      </c>
    </row>
    <row r="224" spans="1:27" x14ac:dyDescent="0.3">
      <c r="A224">
        <v>187</v>
      </c>
      <c r="B224" t="s">
        <v>140</v>
      </c>
      <c r="C224" t="s">
        <v>280</v>
      </c>
      <c r="D224" t="s">
        <v>151</v>
      </c>
      <c r="E224" t="s">
        <v>152</v>
      </c>
      <c r="F224" t="s">
        <v>280</v>
      </c>
      <c r="G224" t="s">
        <v>219</v>
      </c>
      <c r="H224">
        <v>420.89500920096856</v>
      </c>
      <c r="I224">
        <v>60</v>
      </c>
      <c r="J224">
        <v>1479546.1810978523</v>
      </c>
      <c r="K224">
        <v>45518.622090909077</v>
      </c>
      <c r="L224">
        <v>266318312.59761342</v>
      </c>
      <c r="M224">
        <v>5315740.6386363627</v>
      </c>
      <c r="N224">
        <v>2219319271.6467786</v>
      </c>
      <c r="O224">
        <v>111840000</v>
      </c>
      <c r="P224">
        <v>20.532623068181817</v>
      </c>
      <c r="Q224">
        <v>22119.215407412892</v>
      </c>
      <c r="R224">
        <v>266363831.21970433</v>
      </c>
      <c r="S224">
        <v>2336.4750122854152</v>
      </c>
      <c r="T224">
        <v>22139.748030481074</v>
      </c>
      <c r="U224">
        <f>Sustainable_Friendly_Table[[#This Row],[Total Energy(MJ)]]*AHP!$P$13/TOPSIS!$B$12</f>
        <v>2.2803620009892743E-2</v>
      </c>
      <c r="V224">
        <f>Sustainable_Friendly_Table[[#This Row],[Total Cost(LKR Million)]]*AHP!$P$14/TOPSIS!$C$12</f>
        <v>6.8963642703503926E-3</v>
      </c>
      <c r="W224">
        <f>Sustainable_Friendly_Table[[#This Row],[Total Carbon (Metric T)]]*AHP!$P$15/TOPSIS!$D$12</f>
        <v>1.2549060905898543E-2</v>
      </c>
      <c r="X224">
        <f>((Sustainable_Friendly_Table[[#This Row],[Weighted Energy]]-TOPSIS!$B$13)^2+(Sustainable_Friendly_Table[[#This Row],[Weighted Cost]]-TOPSIS!$C$13)^2+(Sustainable_Friendly_Table[[#This Row],[Weighted Co2]]-TOPSIS!$D$13)^2)^0.5</f>
        <v>2.3669258676984606E-3</v>
      </c>
      <c r="Y224">
        <f>((Sustainable_Friendly_Table[[#This Row],[Weighted Energy]]-TOPSIS!$B$14)^2+(Sustainable_Friendly_Table[[#This Row],[Weighted Cost]]-TOPSIS!$C$14)^2+(Sustainable_Friendly_Table[[#This Row],[Weighted Co2]]-TOPSIS!$D$14)^2)^0.5</f>
        <v>3.2487465570981968E-3</v>
      </c>
      <c r="Z224">
        <f>Sustainable_Friendly_Table[[#This Row],[S- Worst-Euclidean Distance]]/(Sustainable_Friendly_Table[[#This Row],[S+ Best-Euclidean Distance]]+Sustainable_Friendly_Table[[#This Row],[S- Worst-Euclidean Distance]])</f>
        <v>0.57851425641441923</v>
      </c>
      <c r="AA224">
        <v>223</v>
      </c>
    </row>
    <row r="225" spans="1:27" x14ac:dyDescent="0.3">
      <c r="A225">
        <v>189</v>
      </c>
      <c r="B225" t="s">
        <v>140</v>
      </c>
      <c r="C225" t="s">
        <v>280</v>
      </c>
      <c r="D225" t="s">
        <v>151</v>
      </c>
      <c r="E225" t="s">
        <v>152</v>
      </c>
      <c r="F225" t="s">
        <v>280</v>
      </c>
      <c r="G225" t="s">
        <v>218</v>
      </c>
      <c r="H225">
        <v>420.89500920096856</v>
      </c>
      <c r="I225">
        <v>30</v>
      </c>
      <c r="J225">
        <v>1479546.1810978523</v>
      </c>
      <c r="K225">
        <v>45518.622090909077</v>
      </c>
      <c r="L225">
        <v>266318312.59761342</v>
      </c>
      <c r="M225">
        <v>5315740.6386363627</v>
      </c>
      <c r="N225">
        <v>2219319271.6467786</v>
      </c>
      <c r="O225">
        <v>112386000</v>
      </c>
      <c r="P225">
        <v>20.532623068181817</v>
      </c>
      <c r="Q225">
        <v>22119.215407412892</v>
      </c>
      <c r="R225">
        <v>266363831.21970433</v>
      </c>
      <c r="S225">
        <v>2337.0210122854151</v>
      </c>
      <c r="T225">
        <v>22139.748030481074</v>
      </c>
      <c r="U225">
        <f>Sustainable_Friendly_Table[[#This Row],[Total Energy(MJ)]]*AHP!$P$13/TOPSIS!$B$12</f>
        <v>2.2803620009892743E-2</v>
      </c>
      <c r="V225">
        <f>Sustainable_Friendly_Table[[#This Row],[Total Cost(LKR Million)]]*AHP!$P$14/TOPSIS!$C$12</f>
        <v>6.8979758497046814E-3</v>
      </c>
      <c r="W225">
        <f>Sustainable_Friendly_Table[[#This Row],[Total Carbon (Metric T)]]*AHP!$P$15/TOPSIS!$D$12</f>
        <v>1.2549060905898543E-2</v>
      </c>
      <c r="X225">
        <f>((Sustainable_Friendly_Table[[#This Row],[Weighted Energy]]-TOPSIS!$B$13)^2+(Sustainable_Friendly_Table[[#This Row],[Weighted Cost]]-TOPSIS!$C$13)^2+(Sustainable_Friendly_Table[[#This Row],[Weighted Co2]]-TOPSIS!$D$13)^2)^0.5</f>
        <v>2.3673475879881752E-3</v>
      </c>
      <c r="Y225">
        <f>((Sustainable_Friendly_Table[[#This Row],[Weighted Energy]]-TOPSIS!$B$14)^2+(Sustainable_Friendly_Table[[#This Row],[Weighted Cost]]-TOPSIS!$C$14)^2+(Sustainable_Friendly_Table[[#This Row],[Weighted Co2]]-TOPSIS!$D$14)^2)^0.5</f>
        <v>3.2483234180153047E-3</v>
      </c>
      <c r="Z225">
        <f>Sustainable_Friendly_Table[[#This Row],[S- Worst-Euclidean Distance]]/(Sustainable_Friendly_Table[[#This Row],[S+ Best-Euclidean Distance]]+Sustainable_Friendly_Table[[#This Row],[S- Worst-Euclidean Distance]])</f>
        <v>0.57843905288302278</v>
      </c>
      <c r="AA225">
        <v>224</v>
      </c>
    </row>
    <row r="226" spans="1:27" x14ac:dyDescent="0.3">
      <c r="A226">
        <v>188</v>
      </c>
      <c r="B226" t="s">
        <v>140</v>
      </c>
      <c r="C226" t="s">
        <v>280</v>
      </c>
      <c r="D226" t="s">
        <v>151</v>
      </c>
      <c r="E226" t="s">
        <v>152</v>
      </c>
      <c r="F226" t="s">
        <v>280</v>
      </c>
      <c r="G226" t="s">
        <v>220</v>
      </c>
      <c r="H226">
        <v>420.89500920096856</v>
      </c>
      <c r="I226">
        <v>30</v>
      </c>
      <c r="J226">
        <v>1479546.1810978523</v>
      </c>
      <c r="K226">
        <v>45518.622090909077</v>
      </c>
      <c r="L226">
        <v>266318312.59761342</v>
      </c>
      <c r="M226">
        <v>5315740.6386363627</v>
      </c>
      <c r="N226">
        <v>2219319271.6467786</v>
      </c>
      <c r="O226">
        <v>117000000</v>
      </c>
      <c r="P226">
        <v>20.532623068181817</v>
      </c>
      <c r="Q226">
        <v>22119.215407412892</v>
      </c>
      <c r="R226">
        <v>266363831.21970433</v>
      </c>
      <c r="S226">
        <v>2341.6350122854151</v>
      </c>
      <c r="T226">
        <v>22139.748030481074</v>
      </c>
      <c r="U226">
        <f>Sustainable_Friendly_Table[[#This Row],[Total Energy(MJ)]]*AHP!$P$13/TOPSIS!$B$12</f>
        <v>2.2803620009892743E-2</v>
      </c>
      <c r="V226">
        <f>Sustainable_Friendly_Table[[#This Row],[Total Cost(LKR Million)]]*AHP!$P$14/TOPSIS!$C$12</f>
        <v>6.9115945807315853E-3</v>
      </c>
      <c r="W226">
        <f>Sustainable_Friendly_Table[[#This Row],[Total Carbon (Metric T)]]*AHP!$P$15/TOPSIS!$D$12</f>
        <v>1.2549060905898543E-2</v>
      </c>
      <c r="X226">
        <f>((Sustainable_Friendly_Table[[#This Row],[Weighted Energy]]-TOPSIS!$B$13)^2+(Sustainable_Friendly_Table[[#This Row],[Weighted Cost]]-TOPSIS!$C$13)^2+(Sustainable_Friendly_Table[[#This Row],[Weighted Co2]]-TOPSIS!$D$13)^2)^0.5</f>
        <v>2.37095210260943E-3</v>
      </c>
      <c r="Y226">
        <f>((Sustainable_Friendly_Table[[#This Row],[Weighted Energy]]-TOPSIS!$B$14)^2+(Sustainable_Friendly_Table[[#This Row],[Weighted Cost]]-TOPSIS!$C$14)^2+(Sustainable_Friendly_Table[[#This Row],[Weighted Co2]]-TOPSIS!$D$14)^2)^0.5</f>
        <v>3.2447774187527112E-3</v>
      </c>
      <c r="Z226">
        <f>Sustainable_Friendly_Table[[#This Row],[S- Worst-Euclidean Distance]]/(Sustainable_Friendly_Table[[#This Row],[S+ Best-Euclidean Distance]]+Sustainable_Friendly_Table[[#This Row],[S- Worst-Euclidean Distance]])</f>
        <v>0.57780158506737767</v>
      </c>
      <c r="AA226">
        <v>225</v>
      </c>
    </row>
    <row r="227" spans="1:27" x14ac:dyDescent="0.3">
      <c r="A227">
        <v>205</v>
      </c>
      <c r="B227" t="s">
        <v>140</v>
      </c>
      <c r="C227" t="s">
        <v>280</v>
      </c>
      <c r="D227" t="s">
        <v>280</v>
      </c>
      <c r="E227" t="s">
        <v>152</v>
      </c>
      <c r="F227" t="s">
        <v>280</v>
      </c>
      <c r="G227" t="s">
        <v>219</v>
      </c>
      <c r="H227">
        <v>421.35947153937849</v>
      </c>
      <c r="I227">
        <v>60</v>
      </c>
      <c r="J227">
        <v>1479995.7806414333</v>
      </c>
      <c r="K227">
        <v>45518.622090909077</v>
      </c>
      <c r="L227">
        <v>266399240.51545799</v>
      </c>
      <c r="M227">
        <v>5320345.7136363629</v>
      </c>
      <c r="N227">
        <v>2219993670.9621501</v>
      </c>
      <c r="O227">
        <v>111840000</v>
      </c>
      <c r="P227">
        <v>20.523412918181815</v>
      </c>
      <c r="Q227">
        <v>22125.936920589429</v>
      </c>
      <c r="R227">
        <v>266444759.13754889</v>
      </c>
      <c r="S227">
        <v>2337.1540166757864</v>
      </c>
      <c r="T227">
        <v>22146.46033350761</v>
      </c>
      <c r="U227">
        <f>Sustainable_Friendly_Table[[#This Row],[Total Energy(MJ)]]*AHP!$P$13/TOPSIS!$B$12</f>
        <v>2.2810548313477615E-2</v>
      </c>
      <c r="V227">
        <f>Sustainable_Friendly_Table[[#This Row],[Total Cost(LKR Million)]]*AHP!$P$14/TOPSIS!$C$12</f>
        <v>6.8983684268650331E-3</v>
      </c>
      <c r="W227">
        <f>Sustainable_Friendly_Table[[#This Row],[Total Carbon (Metric T)]]*AHP!$P$15/TOPSIS!$D$12</f>
        <v>1.2552865515570832E-2</v>
      </c>
      <c r="X227">
        <f>((Sustainable_Friendly_Table[[#This Row],[Weighted Energy]]-TOPSIS!$B$13)^2+(Sustainable_Friendly_Table[[#This Row],[Weighted Cost]]-TOPSIS!$C$13)^2+(Sustainable_Friendly_Table[[#This Row],[Weighted Co2]]-TOPSIS!$D$13)^2)^0.5</f>
        <v>2.3750791422675502E-3</v>
      </c>
      <c r="Y227">
        <f>((Sustainable_Friendly_Table[[#This Row],[Weighted Energy]]-TOPSIS!$B$14)^2+(Sustainable_Friendly_Table[[#This Row],[Weighted Cost]]-TOPSIS!$C$14)^2+(Sustainable_Friendly_Table[[#This Row],[Weighted Co2]]-TOPSIS!$D$14)^2)^0.5</f>
        <v>3.2405935055607408E-3</v>
      </c>
      <c r="Z227">
        <f>Sustainable_Friendly_Table[[#This Row],[S- Worst-Euclidean Distance]]/(Sustainable_Friendly_Table[[#This Row],[S+ Best-Euclidean Distance]]+Sustainable_Friendly_Table[[#This Row],[S- Worst-Euclidean Distance]])</f>
        <v>0.57706239462051834</v>
      </c>
      <c r="AA227">
        <v>226</v>
      </c>
    </row>
    <row r="228" spans="1:27" x14ac:dyDescent="0.3">
      <c r="A228">
        <v>207</v>
      </c>
      <c r="B228" t="s">
        <v>140</v>
      </c>
      <c r="C228" t="s">
        <v>280</v>
      </c>
      <c r="D228" t="s">
        <v>280</v>
      </c>
      <c r="E228" t="s">
        <v>152</v>
      </c>
      <c r="F228" t="s">
        <v>280</v>
      </c>
      <c r="G228" t="s">
        <v>218</v>
      </c>
      <c r="H228">
        <v>421.35947153937849</v>
      </c>
      <c r="I228">
        <v>30</v>
      </c>
      <c r="J228">
        <v>1479995.7806414333</v>
      </c>
      <c r="K228">
        <v>45518.622090909077</v>
      </c>
      <c r="L228">
        <v>266399240.51545799</v>
      </c>
      <c r="M228">
        <v>5320345.7136363629</v>
      </c>
      <c r="N228">
        <v>2219993670.9621501</v>
      </c>
      <c r="O228">
        <v>112386000</v>
      </c>
      <c r="P228">
        <v>20.523412918181815</v>
      </c>
      <c r="Q228">
        <v>22125.936920589429</v>
      </c>
      <c r="R228">
        <v>266444759.13754889</v>
      </c>
      <c r="S228">
        <v>2337.7000166757866</v>
      </c>
      <c r="T228">
        <v>22146.46033350761</v>
      </c>
      <c r="U228">
        <f>Sustainable_Friendly_Table[[#This Row],[Total Energy(MJ)]]*AHP!$P$13/TOPSIS!$B$12</f>
        <v>2.2810548313477615E-2</v>
      </c>
      <c r="V228">
        <f>Sustainable_Friendly_Table[[#This Row],[Total Cost(LKR Million)]]*AHP!$P$14/TOPSIS!$C$12</f>
        <v>6.8999800062193228E-3</v>
      </c>
      <c r="W228">
        <f>Sustainable_Friendly_Table[[#This Row],[Total Carbon (Metric T)]]*AHP!$P$15/TOPSIS!$D$12</f>
        <v>1.2552865515570832E-2</v>
      </c>
      <c r="X228">
        <f>((Sustainable_Friendly_Table[[#This Row],[Weighted Energy]]-TOPSIS!$B$13)^2+(Sustainable_Friendly_Table[[#This Row],[Weighted Cost]]-TOPSIS!$C$13)^2+(Sustainable_Friendly_Table[[#This Row],[Weighted Co2]]-TOPSIS!$D$13)^2)^0.5</f>
        <v>2.3755007747677556E-3</v>
      </c>
      <c r="Y228">
        <f>((Sustainable_Friendly_Table[[#This Row],[Weighted Energy]]-TOPSIS!$B$14)^2+(Sustainable_Friendly_Table[[#This Row],[Weighted Cost]]-TOPSIS!$C$14)^2+(Sustainable_Friendly_Table[[#This Row],[Weighted Co2]]-TOPSIS!$D$14)^2)^0.5</f>
        <v>3.2401702985747861E-3</v>
      </c>
      <c r="Z228">
        <f>Sustainable_Friendly_Table[[#This Row],[S- Worst-Euclidean Distance]]/(Sustainable_Friendly_Table[[#This Row],[S+ Best-Euclidean Distance]]+Sustainable_Friendly_Table[[#This Row],[S- Worst-Euclidean Distance]])</f>
        <v>0.57698719463036185</v>
      </c>
      <c r="AA228">
        <v>227</v>
      </c>
    </row>
    <row r="229" spans="1:27" x14ac:dyDescent="0.3">
      <c r="A229">
        <v>206</v>
      </c>
      <c r="B229" t="s">
        <v>140</v>
      </c>
      <c r="C229" t="s">
        <v>280</v>
      </c>
      <c r="D229" t="s">
        <v>280</v>
      </c>
      <c r="E229" t="s">
        <v>152</v>
      </c>
      <c r="F229" t="s">
        <v>280</v>
      </c>
      <c r="G229" t="s">
        <v>220</v>
      </c>
      <c r="H229">
        <v>421.35947153937849</v>
      </c>
      <c r="I229">
        <v>30</v>
      </c>
      <c r="J229">
        <v>1479995.7806414333</v>
      </c>
      <c r="K229">
        <v>45518.622090909077</v>
      </c>
      <c r="L229">
        <v>266399240.51545799</v>
      </c>
      <c r="M229">
        <v>5320345.7136363629</v>
      </c>
      <c r="N229">
        <v>2219993670.9621501</v>
      </c>
      <c r="O229">
        <v>117000000</v>
      </c>
      <c r="P229">
        <v>20.523412918181815</v>
      </c>
      <c r="Q229">
        <v>22125.936920589429</v>
      </c>
      <c r="R229">
        <v>266444759.13754889</v>
      </c>
      <c r="S229">
        <v>2342.3140166757867</v>
      </c>
      <c r="T229">
        <v>22146.46033350761</v>
      </c>
      <c r="U229">
        <f>Sustainable_Friendly_Table[[#This Row],[Total Energy(MJ)]]*AHP!$P$13/TOPSIS!$B$12</f>
        <v>2.2810548313477615E-2</v>
      </c>
      <c r="V229">
        <f>Sustainable_Friendly_Table[[#This Row],[Total Cost(LKR Million)]]*AHP!$P$14/TOPSIS!$C$12</f>
        <v>6.9135987372462267E-3</v>
      </c>
      <c r="W229">
        <f>Sustainable_Friendly_Table[[#This Row],[Total Carbon (Metric T)]]*AHP!$P$15/TOPSIS!$D$12</f>
        <v>1.2552865515570832E-2</v>
      </c>
      <c r="X229">
        <f>((Sustainable_Friendly_Table[[#This Row],[Weighted Energy]]-TOPSIS!$B$13)^2+(Sustainable_Friendly_Table[[#This Row],[Weighted Cost]]-TOPSIS!$C$13)^2+(Sustainable_Friendly_Table[[#This Row],[Weighted Co2]]-TOPSIS!$D$13)^2)^0.5</f>
        <v>2.3791044091367388E-3</v>
      </c>
      <c r="Y229">
        <f>((Sustainable_Friendly_Table[[#This Row],[Weighted Energy]]-TOPSIS!$B$14)^2+(Sustainable_Friendly_Table[[#This Row],[Weighted Cost]]-TOPSIS!$C$14)^2+(Sustainable_Friendly_Table[[#This Row],[Weighted Co2]]-TOPSIS!$D$14)^2)^0.5</f>
        <v>3.2366237997524692E-3</v>
      </c>
      <c r="Z229">
        <f>Sustainable_Friendly_Table[[#This Row],[S- Worst-Euclidean Distance]]/(Sustainable_Friendly_Table[[#This Row],[S+ Best-Euclidean Distance]]+Sustainable_Friendly_Table[[#This Row],[S- Worst-Euclidean Distance]])</f>
        <v>0.57634979460529723</v>
      </c>
      <c r="AA229">
        <v>228</v>
      </c>
    </row>
    <row r="230" spans="1:27" x14ac:dyDescent="0.3">
      <c r="A230">
        <v>193</v>
      </c>
      <c r="B230" t="s">
        <v>140</v>
      </c>
      <c r="C230" t="s">
        <v>280</v>
      </c>
      <c r="D230" t="s">
        <v>151</v>
      </c>
      <c r="E230" t="s">
        <v>280</v>
      </c>
      <c r="F230" t="s">
        <v>155</v>
      </c>
      <c r="G230" t="s">
        <v>219</v>
      </c>
      <c r="H230">
        <v>435.0104482404962</v>
      </c>
      <c r="I230">
        <v>62</v>
      </c>
      <c r="J230">
        <v>1481878.0521752366</v>
      </c>
      <c r="K230">
        <v>55071.052772727271</v>
      </c>
      <c r="L230">
        <v>266738049.39154261</v>
      </c>
      <c r="M230">
        <v>6511159.1068181815</v>
      </c>
      <c r="N230">
        <v>2222817078.2628551</v>
      </c>
      <c r="O230">
        <v>115568000</v>
      </c>
      <c r="P230">
        <v>26.809934659090906</v>
      </c>
      <c r="Q230">
        <v>22154.076880019787</v>
      </c>
      <c r="R230">
        <v>266793120.44431534</v>
      </c>
      <c r="S230">
        <v>2344.8962373696731</v>
      </c>
      <c r="T230">
        <v>22180.886814678877</v>
      </c>
      <c r="U230">
        <f>Sustainable_Friendly_Table[[#This Row],[Total Energy(MJ)]]*AHP!$P$13/TOPSIS!$B$12</f>
        <v>2.2840371802760211E-2</v>
      </c>
      <c r="V230">
        <f>Sustainable_Friendly_Table[[#This Row],[Total Cost(LKR Million)]]*AHP!$P$14/TOPSIS!$C$12</f>
        <v>6.9212204470603025E-3</v>
      </c>
      <c r="W230">
        <f>Sustainable_Friendly_Table[[#This Row],[Total Carbon (Metric T)]]*AHP!$P$15/TOPSIS!$D$12</f>
        <v>1.2572378836517361E-2</v>
      </c>
      <c r="X230">
        <f>((Sustainable_Friendly_Table[[#This Row],[Weighted Energy]]-TOPSIS!$B$13)^2+(Sustainable_Friendly_Table[[#This Row],[Weighted Cost]]-TOPSIS!$C$13)^2+(Sustainable_Friendly_Table[[#This Row],[Weighted Co2]]-TOPSIS!$D$13)^2)^0.5</f>
        <v>2.4153851517069286E-3</v>
      </c>
      <c r="Y230">
        <f>((Sustainable_Friendly_Table[[#This Row],[Weighted Energy]]-TOPSIS!$B$14)^2+(Sustainable_Friendly_Table[[#This Row],[Weighted Cost]]-TOPSIS!$C$14)^2+(Sustainable_Friendly_Table[[#This Row],[Weighted Co2]]-TOPSIS!$D$14)^2)^0.5</f>
        <v>3.2003242311896994E-3</v>
      </c>
      <c r="Z230">
        <f>Sustainable_Friendly_Table[[#This Row],[S- Worst-Euclidean Distance]]/(Sustainable_Friendly_Table[[#This Row],[S+ Best-Euclidean Distance]]+Sustainable_Friendly_Table[[#This Row],[S- Worst-Euclidean Distance]])</f>
        <v>0.56988779386210808</v>
      </c>
      <c r="AA230">
        <v>229</v>
      </c>
    </row>
    <row r="231" spans="1:27" x14ac:dyDescent="0.3">
      <c r="A231">
        <v>195</v>
      </c>
      <c r="B231" t="s">
        <v>140</v>
      </c>
      <c r="C231" t="s">
        <v>280</v>
      </c>
      <c r="D231" t="s">
        <v>151</v>
      </c>
      <c r="E231" t="s">
        <v>280</v>
      </c>
      <c r="F231" t="s">
        <v>155</v>
      </c>
      <c r="G231" t="s">
        <v>218</v>
      </c>
      <c r="H231">
        <v>435.0104482404962</v>
      </c>
      <c r="I231">
        <v>31</v>
      </c>
      <c r="J231">
        <v>1481878.0521752366</v>
      </c>
      <c r="K231">
        <v>55071.052772727271</v>
      </c>
      <c r="L231">
        <v>266738049.39154261</v>
      </c>
      <c r="M231">
        <v>6511159.1068181815</v>
      </c>
      <c r="N231">
        <v>2222817078.2628551</v>
      </c>
      <c r="O231">
        <v>116132200</v>
      </c>
      <c r="P231">
        <v>26.809934659090906</v>
      </c>
      <c r="Q231">
        <v>22154.076880019787</v>
      </c>
      <c r="R231">
        <v>266793120.44431534</v>
      </c>
      <c r="S231">
        <v>2345.4604373696734</v>
      </c>
      <c r="T231">
        <v>22180.886814678877</v>
      </c>
      <c r="U231">
        <f>Sustainable_Friendly_Table[[#This Row],[Total Energy(MJ)]]*AHP!$P$13/TOPSIS!$B$12</f>
        <v>2.2840371802760211E-2</v>
      </c>
      <c r="V231">
        <f>Sustainable_Friendly_Table[[#This Row],[Total Cost(LKR Million)]]*AHP!$P$14/TOPSIS!$C$12</f>
        <v>6.9228857457264018E-3</v>
      </c>
      <c r="W231">
        <f>Sustainable_Friendly_Table[[#This Row],[Total Carbon (Metric T)]]*AHP!$P$15/TOPSIS!$D$12</f>
        <v>1.2572378836517361E-2</v>
      </c>
      <c r="X231">
        <f>((Sustainable_Friendly_Table[[#This Row],[Weighted Energy]]-TOPSIS!$B$13)^2+(Sustainable_Friendly_Table[[#This Row],[Weighted Cost]]-TOPSIS!$C$13)^2+(Sustainable_Friendly_Table[[#This Row],[Weighted Co2]]-TOPSIS!$D$13)^2)^0.5</f>
        <v>2.415829339365664E-3</v>
      </c>
      <c r="Y231">
        <f>((Sustainable_Friendly_Table[[#This Row],[Weighted Energy]]-TOPSIS!$B$14)^2+(Sustainable_Friendly_Table[[#This Row],[Weighted Cost]]-TOPSIS!$C$14)^2+(Sustainable_Friendly_Table[[#This Row],[Weighted Co2]]-TOPSIS!$D$14)^2)^0.5</f>
        <v>3.1998933196398958E-3</v>
      </c>
      <c r="Z231">
        <f>Sustainable_Friendly_Table[[#This Row],[S- Worst-Euclidean Distance]]/(Sustainable_Friendly_Table[[#This Row],[S+ Best-Euclidean Distance]]+Sustainable_Friendly_Table[[#This Row],[S- Worst-Euclidean Distance]])</f>
        <v>0.56980971353854881</v>
      </c>
      <c r="AA231">
        <v>230</v>
      </c>
    </row>
    <row r="232" spans="1:27" x14ac:dyDescent="0.3">
      <c r="A232">
        <v>194</v>
      </c>
      <c r="B232" t="s">
        <v>140</v>
      </c>
      <c r="C232" t="s">
        <v>280</v>
      </c>
      <c r="D232" t="s">
        <v>151</v>
      </c>
      <c r="E232" t="s">
        <v>280</v>
      </c>
      <c r="F232" t="s">
        <v>155</v>
      </c>
      <c r="G232" t="s">
        <v>220</v>
      </c>
      <c r="H232">
        <v>435.0104482404962</v>
      </c>
      <c r="I232">
        <v>31</v>
      </c>
      <c r="J232">
        <v>1481878.0521752366</v>
      </c>
      <c r="K232">
        <v>55071.052772727271</v>
      </c>
      <c r="L232">
        <v>266738049.39154261</v>
      </c>
      <c r="M232">
        <v>6511159.1068181815</v>
      </c>
      <c r="N232">
        <v>2222817078.2628551</v>
      </c>
      <c r="O232">
        <v>120900000</v>
      </c>
      <c r="P232">
        <v>26.809934659090906</v>
      </c>
      <c r="Q232">
        <v>22154.076880019787</v>
      </c>
      <c r="R232">
        <v>266793120.44431534</v>
      </c>
      <c r="S232">
        <v>2350.2282373696735</v>
      </c>
      <c r="T232">
        <v>22180.886814678877</v>
      </c>
      <c r="U232">
        <f>Sustainable_Friendly_Table[[#This Row],[Total Energy(MJ)]]*AHP!$P$13/TOPSIS!$B$12</f>
        <v>2.2840371802760211E-2</v>
      </c>
      <c r="V232">
        <f>Sustainable_Friendly_Table[[#This Row],[Total Cost(LKR Million)]]*AHP!$P$14/TOPSIS!$C$12</f>
        <v>6.9369584344542018E-3</v>
      </c>
      <c r="W232">
        <f>Sustainable_Friendly_Table[[#This Row],[Total Carbon (Metric T)]]*AHP!$P$15/TOPSIS!$D$12</f>
        <v>1.2572378836517361E-2</v>
      </c>
      <c r="X232">
        <f>((Sustainable_Friendly_Table[[#This Row],[Weighted Energy]]-TOPSIS!$B$13)^2+(Sustainable_Friendly_Table[[#This Row],[Weighted Cost]]-TOPSIS!$C$13)^2+(Sustainable_Friendly_Table[[#This Row],[Weighted Co2]]-TOPSIS!$D$13)^2)^0.5</f>
        <v>2.4196254799664909E-3</v>
      </c>
      <c r="Y232">
        <f>((Sustainable_Friendly_Table[[#This Row],[Weighted Energy]]-TOPSIS!$B$14)^2+(Sustainable_Friendly_Table[[#This Row],[Weighted Cost]]-TOPSIS!$C$14)^2+(Sustainable_Friendly_Table[[#This Row],[Weighted Co2]]-TOPSIS!$D$14)^2)^0.5</f>
        <v>3.1962842065074463E-3</v>
      </c>
      <c r="Z232">
        <f>Sustainable_Friendly_Table[[#This Row],[S- Worst-Euclidean Distance]]/(Sustainable_Friendly_Table[[#This Row],[S+ Best-Euclidean Distance]]+Sustainable_Friendly_Table[[#This Row],[S- Worst-Euclidean Distance]])</f>
        <v>0.5691480783969477</v>
      </c>
      <c r="AA232">
        <v>231</v>
      </c>
    </row>
    <row r="233" spans="1:27" x14ac:dyDescent="0.3">
      <c r="A233">
        <v>211</v>
      </c>
      <c r="B233" t="s">
        <v>140</v>
      </c>
      <c r="C233" t="s">
        <v>280</v>
      </c>
      <c r="D233" t="s">
        <v>280</v>
      </c>
      <c r="E233" t="s">
        <v>280</v>
      </c>
      <c r="F233" t="s">
        <v>155</v>
      </c>
      <c r="G233" t="s">
        <v>219</v>
      </c>
      <c r="H233">
        <v>435.47491057890619</v>
      </c>
      <c r="I233">
        <v>62</v>
      </c>
      <c r="J233">
        <v>1482327.6517188174</v>
      </c>
      <c r="K233">
        <v>55071.052772727271</v>
      </c>
      <c r="L233">
        <v>266818977.30938712</v>
      </c>
      <c r="M233">
        <v>6515764.1818181816</v>
      </c>
      <c r="N233">
        <v>2223491477.5782261</v>
      </c>
      <c r="O233">
        <v>115568000</v>
      </c>
      <c r="P233">
        <v>26.800724509090909</v>
      </c>
      <c r="Q233">
        <v>22160.798393196317</v>
      </c>
      <c r="R233">
        <v>266874048.36215985</v>
      </c>
      <c r="S233">
        <v>2345.5752417600443</v>
      </c>
      <c r="T233">
        <v>22187.599117705409</v>
      </c>
      <c r="U233">
        <f>Sustainable_Friendly_Table[[#This Row],[Total Energy(MJ)]]*AHP!$P$13/TOPSIS!$B$12</f>
        <v>2.2847300106345076E-2</v>
      </c>
      <c r="V233">
        <f>Sustainable_Friendly_Table[[#This Row],[Total Cost(LKR Million)]]*AHP!$P$14/TOPSIS!$C$12</f>
        <v>6.923224603574943E-3</v>
      </c>
      <c r="W233">
        <f>Sustainable_Friendly_Table[[#This Row],[Total Carbon (Metric T)]]*AHP!$P$15/TOPSIS!$D$12</f>
        <v>1.2576183446189649E-2</v>
      </c>
      <c r="X233">
        <f>((Sustainable_Friendly_Table[[#This Row],[Weighted Energy]]-TOPSIS!$B$13)^2+(Sustainable_Friendly_Table[[#This Row],[Weighted Cost]]-TOPSIS!$C$13)^2+(Sustainable_Friendly_Table[[#This Row],[Weighted Co2]]-TOPSIS!$D$13)^2)^0.5</f>
        <v>2.423537624565127E-3</v>
      </c>
      <c r="Y233">
        <f>((Sustainable_Friendly_Table[[#This Row],[Weighted Energy]]-TOPSIS!$B$14)^2+(Sustainable_Friendly_Table[[#This Row],[Weighted Cost]]-TOPSIS!$C$14)^2+(Sustainable_Friendly_Table[[#This Row],[Weighted Co2]]-TOPSIS!$D$14)^2)^0.5</f>
        <v>3.1921706687624489E-3</v>
      </c>
      <c r="Z233">
        <f>Sustainable_Friendly_Table[[#This Row],[S- Worst-Euclidean Distance]]/(Sustainable_Friendly_Table[[#This Row],[S+ Best-Euclidean Distance]]+Sustainable_Friendly_Table[[#This Row],[S- Worst-Euclidean Distance]])</f>
        <v>0.56843598385537486</v>
      </c>
      <c r="AA233">
        <v>232</v>
      </c>
    </row>
    <row r="234" spans="1:27" x14ac:dyDescent="0.3">
      <c r="A234">
        <v>213</v>
      </c>
      <c r="B234" t="s">
        <v>140</v>
      </c>
      <c r="C234" t="s">
        <v>280</v>
      </c>
      <c r="D234" t="s">
        <v>280</v>
      </c>
      <c r="E234" t="s">
        <v>280</v>
      </c>
      <c r="F234" t="s">
        <v>155</v>
      </c>
      <c r="G234" t="s">
        <v>218</v>
      </c>
      <c r="H234">
        <v>435.47491057890619</v>
      </c>
      <c r="I234">
        <v>31</v>
      </c>
      <c r="J234">
        <v>1482327.6517188174</v>
      </c>
      <c r="K234">
        <v>55071.052772727271</v>
      </c>
      <c r="L234">
        <v>266818977.30938712</v>
      </c>
      <c r="M234">
        <v>6515764.1818181816</v>
      </c>
      <c r="N234">
        <v>2223491477.5782261</v>
      </c>
      <c r="O234">
        <v>116132200</v>
      </c>
      <c r="P234">
        <v>26.800724509090909</v>
      </c>
      <c r="Q234">
        <v>22160.798393196317</v>
      </c>
      <c r="R234">
        <v>266874048.36215985</v>
      </c>
      <c r="S234">
        <v>2346.1394417600441</v>
      </c>
      <c r="T234">
        <v>22187.599117705409</v>
      </c>
      <c r="U234">
        <f>Sustainable_Friendly_Table[[#This Row],[Total Energy(MJ)]]*AHP!$P$13/TOPSIS!$B$12</f>
        <v>2.2847300106345076E-2</v>
      </c>
      <c r="V234">
        <f>Sustainable_Friendly_Table[[#This Row],[Total Cost(LKR Million)]]*AHP!$P$14/TOPSIS!$C$12</f>
        <v>6.9248899022410406E-3</v>
      </c>
      <c r="W234">
        <f>Sustainable_Friendly_Table[[#This Row],[Total Carbon (Metric T)]]*AHP!$P$15/TOPSIS!$D$12</f>
        <v>1.2576183446189649E-2</v>
      </c>
      <c r="X234">
        <f>((Sustainable_Friendly_Table[[#This Row],[Weighted Energy]]-TOPSIS!$B$13)^2+(Sustainable_Friendly_Table[[#This Row],[Weighted Cost]]-TOPSIS!$C$13)^2+(Sustainable_Friendly_Table[[#This Row],[Weighted Co2]]-TOPSIS!$D$13)^2)^0.5</f>
        <v>2.4239816951814536E-3</v>
      </c>
      <c r="Y234">
        <f>((Sustainable_Friendly_Table[[#This Row],[Weighted Energy]]-TOPSIS!$B$14)^2+(Sustainable_Friendly_Table[[#This Row],[Weighted Cost]]-TOPSIS!$C$14)^2+(Sustainable_Friendly_Table[[#This Row],[Weighted Co2]]-TOPSIS!$D$14)^2)^0.5</f>
        <v>3.1917397020875204E-3</v>
      </c>
      <c r="Z234">
        <f>Sustainable_Friendly_Table[[#This Row],[S- Worst-Euclidean Distance]]/(Sustainable_Friendly_Table[[#This Row],[S+ Best-Euclidean Distance]]+Sustainable_Friendly_Table[[#This Row],[S- Worst-Euclidean Distance]])</f>
        <v>0.56835791455746376</v>
      </c>
      <c r="AA234">
        <v>233</v>
      </c>
    </row>
    <row r="235" spans="1:27" x14ac:dyDescent="0.3">
      <c r="A235">
        <v>212</v>
      </c>
      <c r="B235" t="s">
        <v>140</v>
      </c>
      <c r="C235" t="s">
        <v>280</v>
      </c>
      <c r="D235" t="s">
        <v>280</v>
      </c>
      <c r="E235" t="s">
        <v>280</v>
      </c>
      <c r="F235" t="s">
        <v>155</v>
      </c>
      <c r="G235" t="s">
        <v>220</v>
      </c>
      <c r="H235">
        <v>435.47491057890619</v>
      </c>
      <c r="I235">
        <v>31</v>
      </c>
      <c r="J235">
        <v>1482327.6517188174</v>
      </c>
      <c r="K235">
        <v>55071.052772727271</v>
      </c>
      <c r="L235">
        <v>266818977.30938712</v>
      </c>
      <c r="M235">
        <v>6515764.1818181816</v>
      </c>
      <c r="N235">
        <v>2223491477.5782261</v>
      </c>
      <c r="O235">
        <v>120900000</v>
      </c>
      <c r="P235">
        <v>26.800724509090909</v>
      </c>
      <c r="Q235">
        <v>22160.798393196317</v>
      </c>
      <c r="R235">
        <v>266874048.36215985</v>
      </c>
      <c r="S235">
        <v>2350.9072417600441</v>
      </c>
      <c r="T235">
        <v>22187.599117705409</v>
      </c>
      <c r="U235">
        <f>Sustainable_Friendly_Table[[#This Row],[Total Energy(MJ)]]*AHP!$P$13/TOPSIS!$B$12</f>
        <v>2.2847300106345076E-2</v>
      </c>
      <c r="V235">
        <f>Sustainable_Friendly_Table[[#This Row],[Total Cost(LKR Million)]]*AHP!$P$14/TOPSIS!$C$12</f>
        <v>6.9389625909688415E-3</v>
      </c>
      <c r="W235">
        <f>Sustainable_Friendly_Table[[#This Row],[Total Carbon (Metric T)]]*AHP!$P$15/TOPSIS!$D$12</f>
        <v>1.2576183446189649E-2</v>
      </c>
      <c r="X235">
        <f>((Sustainable_Friendly_Table[[#This Row],[Weighted Energy]]-TOPSIS!$B$13)^2+(Sustainable_Friendly_Table[[#This Row],[Weighted Cost]]-TOPSIS!$C$13)^2+(Sustainable_Friendly_Table[[#This Row],[Weighted Co2]]-TOPSIS!$D$13)^2)^0.5</f>
        <v>2.4277767056876277E-3</v>
      </c>
      <c r="Y235">
        <f>((Sustainable_Friendly_Table[[#This Row],[Weighted Energy]]-TOPSIS!$B$14)^2+(Sustainable_Friendly_Table[[#This Row],[Weighted Cost]]-TOPSIS!$C$14)^2+(Sustainable_Friendly_Table[[#This Row],[Weighted Co2]]-TOPSIS!$D$14)^2)^0.5</f>
        <v>3.1881302052011958E-3</v>
      </c>
      <c r="Z235">
        <f>Sustainable_Friendly_Table[[#This Row],[S- Worst-Euclidean Distance]]/(Sustainable_Friendly_Table[[#This Row],[S+ Best-Euclidean Distance]]+Sustainable_Friendly_Table[[#This Row],[S- Worst-Euclidean Distance]])</f>
        <v>0.56769641231403778</v>
      </c>
      <c r="AA235">
        <v>234</v>
      </c>
    </row>
    <row r="236" spans="1:27" x14ac:dyDescent="0.3">
      <c r="A236">
        <v>88</v>
      </c>
      <c r="B236" t="s">
        <v>139</v>
      </c>
      <c r="C236" t="s">
        <v>280</v>
      </c>
      <c r="D236" t="s">
        <v>151</v>
      </c>
      <c r="E236" t="s">
        <v>280</v>
      </c>
      <c r="F236" t="s">
        <v>280</v>
      </c>
      <c r="G236" t="s">
        <v>219</v>
      </c>
      <c r="H236">
        <v>436.7146629066076</v>
      </c>
      <c r="I236">
        <v>63</v>
      </c>
      <c r="J236">
        <v>1482907.8638968065</v>
      </c>
      <c r="K236">
        <v>60066.105727272719</v>
      </c>
      <c r="L236">
        <v>266923415.50142518</v>
      </c>
      <c r="M236">
        <v>6109907.3840909088</v>
      </c>
      <c r="N236">
        <v>2224361795.8452096</v>
      </c>
      <c r="O236">
        <v>117432000</v>
      </c>
      <c r="P236">
        <v>26.71981925</v>
      </c>
      <c r="Q236">
        <v>22169.47256525726</v>
      </c>
      <c r="R236">
        <v>266983481.60715246</v>
      </c>
      <c r="S236">
        <v>2347.9037032293004</v>
      </c>
      <c r="T236">
        <v>22196.19238450726</v>
      </c>
      <c r="U236">
        <f>Sustainable_Friendly_Table[[#This Row],[Total Energy(MJ)]]*AHP!$P$13/TOPSIS!$B$12</f>
        <v>2.2856668773719446E-2</v>
      </c>
      <c r="V236">
        <f>Sustainable_Friendly_Table[[#This Row],[Total Cost(LKR Million)]]*AHP!$P$14/TOPSIS!$C$12</f>
        <v>6.930097314987233E-3</v>
      </c>
      <c r="W236">
        <f>Sustainable_Friendly_Table[[#This Row],[Total Carbon (Metric T)]]*AHP!$P$15/TOPSIS!$D$12</f>
        <v>1.2581054207515775E-2</v>
      </c>
      <c r="X236">
        <f>((Sustainable_Friendly_Table[[#This Row],[Weighted Energy]]-TOPSIS!$B$13)^2+(Sustainable_Friendly_Table[[#This Row],[Weighted Cost]]-TOPSIS!$C$13)^2+(Sustainable_Friendly_Table[[#This Row],[Weighted Co2]]-TOPSIS!$D$13)^2)^0.5</f>
        <v>2.4355459702109766E-3</v>
      </c>
      <c r="Y236">
        <f>((Sustainable_Friendly_Table[[#This Row],[Weighted Energy]]-TOPSIS!$B$14)^2+(Sustainable_Friendly_Table[[#This Row],[Weighted Cost]]-TOPSIS!$C$14)^2+(Sustainable_Friendly_Table[[#This Row],[Weighted Co2]]-TOPSIS!$D$14)^2)^0.5</f>
        <v>3.180196894207993E-3</v>
      </c>
      <c r="Z236">
        <f>Sustainable_Friendly_Table[[#This Row],[S- Worst-Euclidean Distance]]/(Sustainable_Friendly_Table[[#This Row],[S+ Best-Euclidean Distance]]+Sustainable_Friendly_Table[[#This Row],[S- Worst-Euclidean Distance]])</f>
        <v>0.5663003045167081</v>
      </c>
      <c r="AA236">
        <v>235</v>
      </c>
    </row>
    <row r="237" spans="1:27" x14ac:dyDescent="0.3">
      <c r="A237">
        <v>90</v>
      </c>
      <c r="B237" t="s">
        <v>139</v>
      </c>
      <c r="C237" t="s">
        <v>280</v>
      </c>
      <c r="D237" t="s">
        <v>151</v>
      </c>
      <c r="E237" t="s">
        <v>280</v>
      </c>
      <c r="F237" t="s">
        <v>280</v>
      </c>
      <c r="G237" t="s">
        <v>218</v>
      </c>
      <c r="H237">
        <v>436.7146629066076</v>
      </c>
      <c r="I237">
        <v>32</v>
      </c>
      <c r="J237">
        <v>1482907.8638968065</v>
      </c>
      <c r="K237">
        <v>60066.105727272719</v>
      </c>
      <c r="L237">
        <v>266923415.50142518</v>
      </c>
      <c r="M237">
        <v>6109907.3840909088</v>
      </c>
      <c r="N237">
        <v>2224361795.8452096</v>
      </c>
      <c r="O237">
        <v>119878400</v>
      </c>
      <c r="P237">
        <v>26.71981925</v>
      </c>
      <c r="Q237">
        <v>22169.47256525726</v>
      </c>
      <c r="R237">
        <v>266983481.60715246</v>
      </c>
      <c r="S237">
        <v>2350.3501032293007</v>
      </c>
      <c r="T237">
        <v>22196.19238450726</v>
      </c>
      <c r="U237">
        <f>Sustainable_Friendly_Table[[#This Row],[Total Energy(MJ)]]*AHP!$P$13/TOPSIS!$B$12</f>
        <v>2.2856668773719446E-2</v>
      </c>
      <c r="V237">
        <f>Sustainable_Friendly_Table[[#This Row],[Total Cost(LKR Million)]]*AHP!$P$14/TOPSIS!$C$12</f>
        <v>6.9373181350098206E-3</v>
      </c>
      <c r="W237">
        <f>Sustainable_Friendly_Table[[#This Row],[Total Carbon (Metric T)]]*AHP!$P$15/TOPSIS!$D$12</f>
        <v>1.2581054207515775E-2</v>
      </c>
      <c r="X237">
        <f>((Sustainable_Friendly_Table[[#This Row],[Weighted Energy]]-TOPSIS!$B$13)^2+(Sustainable_Friendly_Table[[#This Row],[Weighted Cost]]-TOPSIS!$C$13)^2+(Sustainable_Friendly_Table[[#This Row],[Weighted Co2]]-TOPSIS!$D$13)^2)^0.5</f>
        <v>2.4374900004812037E-3</v>
      </c>
      <c r="Y237">
        <f>((Sustainable_Friendly_Table[[#This Row],[Weighted Energy]]-TOPSIS!$B$14)^2+(Sustainable_Friendly_Table[[#This Row],[Weighted Cost]]-TOPSIS!$C$14)^2+(Sustainable_Friendly_Table[[#This Row],[Weighted Co2]]-TOPSIS!$D$14)^2)^0.5</f>
        <v>3.1783426628905526E-3</v>
      </c>
      <c r="Z237">
        <f>Sustainable_Friendly_Table[[#This Row],[S- Worst-Euclidean Distance]]/(Sustainable_Friendly_Table[[#This Row],[S+ Best-Euclidean Distance]]+Sustainable_Friendly_Table[[#This Row],[S- Worst-Euclidean Distance]])</f>
        <v>0.56596106996220041</v>
      </c>
      <c r="AA237">
        <v>236</v>
      </c>
    </row>
    <row r="238" spans="1:27" x14ac:dyDescent="0.3">
      <c r="A238">
        <v>89</v>
      </c>
      <c r="B238" t="s">
        <v>139</v>
      </c>
      <c r="C238" t="s">
        <v>280</v>
      </c>
      <c r="D238" t="s">
        <v>151</v>
      </c>
      <c r="E238" t="s">
        <v>280</v>
      </c>
      <c r="F238" t="s">
        <v>280</v>
      </c>
      <c r="G238" t="s">
        <v>220</v>
      </c>
      <c r="H238">
        <v>436.7146629066076</v>
      </c>
      <c r="I238">
        <v>32</v>
      </c>
      <c r="J238">
        <v>1482907.8638968065</v>
      </c>
      <c r="K238">
        <v>60066.105727272719</v>
      </c>
      <c r="L238">
        <v>266923415.50142518</v>
      </c>
      <c r="M238">
        <v>6109907.3840909088</v>
      </c>
      <c r="N238">
        <v>2224361795.8452096</v>
      </c>
      <c r="O238">
        <v>124800000</v>
      </c>
      <c r="P238">
        <v>26.71981925</v>
      </c>
      <c r="Q238">
        <v>22169.47256525726</v>
      </c>
      <c r="R238">
        <v>266983481.60715246</v>
      </c>
      <c r="S238">
        <v>2355.2717032293003</v>
      </c>
      <c r="T238">
        <v>22196.19238450726</v>
      </c>
      <c r="U238">
        <f>Sustainable_Friendly_Table[[#This Row],[Total Energy(MJ)]]*AHP!$P$13/TOPSIS!$B$12</f>
        <v>2.2856668773719446E-2</v>
      </c>
      <c r="V238">
        <f>Sustainable_Friendly_Table[[#This Row],[Total Cost(LKR Million)]]*AHP!$P$14/TOPSIS!$C$12</f>
        <v>6.9518447814385176E-3</v>
      </c>
      <c r="W238">
        <f>Sustainable_Friendly_Table[[#This Row],[Total Carbon (Metric T)]]*AHP!$P$15/TOPSIS!$D$12</f>
        <v>1.2581054207515775E-2</v>
      </c>
      <c r="X238">
        <f>((Sustainable_Friendly_Table[[#This Row],[Weighted Energy]]-TOPSIS!$B$13)^2+(Sustainable_Friendly_Table[[#This Row],[Weighted Cost]]-TOPSIS!$C$13)^2+(Sustainable_Friendly_Table[[#This Row],[Weighted Co2]]-TOPSIS!$D$13)^2)^0.5</f>
        <v>2.4414609566604769E-3</v>
      </c>
      <c r="Y238">
        <f>((Sustainable_Friendly_Table[[#This Row],[Weighted Energy]]-TOPSIS!$B$14)^2+(Sustainable_Friendly_Table[[#This Row],[Weighted Cost]]-TOPSIS!$C$14)^2+(Sustainable_Friendly_Table[[#This Row],[Weighted Co2]]-TOPSIS!$D$14)^2)^0.5</f>
        <v>3.1746588470503655E-3</v>
      </c>
      <c r="Z238">
        <f>Sustainable_Friendly_Table[[#This Row],[S- Worst-Euclidean Distance]]/(Sustainable_Friendly_Table[[#This Row],[S+ Best-Euclidean Distance]]+Sustainable_Friendly_Table[[#This Row],[S- Worst-Euclidean Distance]])</f>
        <v>0.56527619744733992</v>
      </c>
      <c r="AA238">
        <v>237</v>
      </c>
    </row>
    <row r="239" spans="1:27" x14ac:dyDescent="0.3">
      <c r="A239">
        <v>106</v>
      </c>
      <c r="B239" t="s">
        <v>139</v>
      </c>
      <c r="C239" t="s">
        <v>280</v>
      </c>
      <c r="D239" t="s">
        <v>280</v>
      </c>
      <c r="E239" t="s">
        <v>280</v>
      </c>
      <c r="F239" t="s">
        <v>280</v>
      </c>
      <c r="G239" t="s">
        <v>219</v>
      </c>
      <c r="H239">
        <v>437.17912524501759</v>
      </c>
      <c r="I239">
        <v>63</v>
      </c>
      <c r="J239">
        <v>1483357.4634403873</v>
      </c>
      <c r="K239">
        <v>60066.105727272719</v>
      </c>
      <c r="L239">
        <v>267004343.41926971</v>
      </c>
      <c r="M239">
        <v>6114512.459090909</v>
      </c>
      <c r="N239">
        <v>2225036195.1605806</v>
      </c>
      <c r="O239">
        <v>117432000</v>
      </c>
      <c r="P239">
        <v>26.710609100000003</v>
      </c>
      <c r="Q239">
        <v>22176.194078433789</v>
      </c>
      <c r="R239">
        <v>267064409.524997</v>
      </c>
      <c r="S239">
        <v>2348.5827076196715</v>
      </c>
      <c r="T239">
        <v>22202.904687533788</v>
      </c>
      <c r="U239">
        <f>Sustainable_Friendly_Table[[#This Row],[Total Energy(MJ)]]*AHP!$P$13/TOPSIS!$B$12</f>
        <v>2.2863597077304319E-2</v>
      </c>
      <c r="V239">
        <f>Sustainable_Friendly_Table[[#This Row],[Total Cost(LKR Million)]]*AHP!$P$14/TOPSIS!$C$12</f>
        <v>6.9321014715018735E-3</v>
      </c>
      <c r="W239">
        <f>Sustainable_Friendly_Table[[#This Row],[Total Carbon (Metric T)]]*AHP!$P$15/TOPSIS!$D$12</f>
        <v>1.2584858817188061E-2</v>
      </c>
      <c r="X239">
        <f>((Sustainable_Friendly_Table[[#This Row],[Weighted Energy]]-TOPSIS!$B$13)^2+(Sustainable_Friendly_Table[[#This Row],[Weighted Cost]]-TOPSIS!$C$13)^2+(Sustainable_Friendly_Table[[#This Row],[Weighted Co2]]-TOPSIS!$D$13)^2)^0.5</f>
        <v>2.4436981757979563E-3</v>
      </c>
      <c r="Y239">
        <f>((Sustainable_Friendly_Table[[#This Row],[Weighted Energy]]-TOPSIS!$B$14)^2+(Sustainable_Friendly_Table[[#This Row],[Weighted Cost]]-TOPSIS!$C$14)^2+(Sustainable_Friendly_Table[[#This Row],[Weighted Co2]]-TOPSIS!$D$14)^2)^0.5</f>
        <v>3.1720432050160235E-3</v>
      </c>
      <c r="Z239">
        <f>Sustainable_Friendly_Table[[#This Row],[S- Worst-Euclidean Distance]]/(Sustainable_Friendly_Table[[#This Row],[S+ Best-Euclidean Distance]]+Sustainable_Friendly_Table[[#This Row],[S- Worst-Euclidean Distance]])</f>
        <v>0.56484851952998028</v>
      </c>
      <c r="AA239">
        <v>238</v>
      </c>
    </row>
    <row r="240" spans="1:27" x14ac:dyDescent="0.3">
      <c r="A240">
        <v>108</v>
      </c>
      <c r="B240" t="s">
        <v>139</v>
      </c>
      <c r="C240" t="s">
        <v>280</v>
      </c>
      <c r="D240" t="s">
        <v>280</v>
      </c>
      <c r="E240" t="s">
        <v>280</v>
      </c>
      <c r="F240" t="s">
        <v>280</v>
      </c>
      <c r="G240" t="s">
        <v>218</v>
      </c>
      <c r="H240">
        <v>437.17912524501759</v>
      </c>
      <c r="I240">
        <v>32</v>
      </c>
      <c r="J240">
        <v>1483357.4634403873</v>
      </c>
      <c r="K240">
        <v>60066.105727272719</v>
      </c>
      <c r="L240">
        <v>267004343.41926971</v>
      </c>
      <c r="M240">
        <v>6114512.459090909</v>
      </c>
      <c r="N240">
        <v>2225036195.1605806</v>
      </c>
      <c r="O240">
        <v>119878400</v>
      </c>
      <c r="P240">
        <v>26.710609100000003</v>
      </c>
      <c r="Q240">
        <v>22176.194078433789</v>
      </c>
      <c r="R240">
        <v>267064409.524997</v>
      </c>
      <c r="S240">
        <v>2351.0291076196713</v>
      </c>
      <c r="T240">
        <v>22202.904687533788</v>
      </c>
      <c r="U240">
        <f>Sustainable_Friendly_Table[[#This Row],[Total Energy(MJ)]]*AHP!$P$13/TOPSIS!$B$12</f>
        <v>2.2863597077304319E-2</v>
      </c>
      <c r="V240">
        <f>Sustainable_Friendly_Table[[#This Row],[Total Cost(LKR Million)]]*AHP!$P$14/TOPSIS!$C$12</f>
        <v>6.9393222915244603E-3</v>
      </c>
      <c r="W240">
        <f>Sustainable_Friendly_Table[[#This Row],[Total Carbon (Metric T)]]*AHP!$P$15/TOPSIS!$D$12</f>
        <v>1.2584858817188061E-2</v>
      </c>
      <c r="X240">
        <f>((Sustainable_Friendly_Table[[#This Row],[Weighted Energy]]-TOPSIS!$B$13)^2+(Sustainable_Friendly_Table[[#This Row],[Weighted Cost]]-TOPSIS!$C$13)^2+(Sustainable_Friendly_Table[[#This Row],[Weighted Co2]]-TOPSIS!$D$13)^2)^0.5</f>
        <v>2.4456416432380619E-3</v>
      </c>
      <c r="Y240">
        <f>((Sustainable_Friendly_Table[[#This Row],[Weighted Energy]]-TOPSIS!$B$14)^2+(Sustainable_Friendly_Table[[#This Row],[Weighted Cost]]-TOPSIS!$C$14)^2+(Sustainable_Friendly_Table[[#This Row],[Weighted Co2]]-TOPSIS!$D$14)^2)^0.5</f>
        <v>3.1701887695554263E-3</v>
      </c>
      <c r="Z240">
        <f>Sustainable_Friendly_Table[[#This Row],[S- Worst-Euclidean Distance]]/(Sustainable_Friendly_Table[[#This Row],[S+ Best-Euclidean Distance]]+Sustainable_Friendly_Table[[#This Row],[S- Worst-Euclidean Distance]])</f>
        <v>0.56450934884596637</v>
      </c>
      <c r="AA240">
        <v>239</v>
      </c>
    </row>
    <row r="241" spans="1:27" x14ac:dyDescent="0.3">
      <c r="A241">
        <v>107</v>
      </c>
      <c r="B241" t="s">
        <v>139</v>
      </c>
      <c r="C241" t="s">
        <v>280</v>
      </c>
      <c r="D241" t="s">
        <v>280</v>
      </c>
      <c r="E241" t="s">
        <v>280</v>
      </c>
      <c r="F241" t="s">
        <v>280</v>
      </c>
      <c r="G241" t="s">
        <v>220</v>
      </c>
      <c r="H241">
        <v>437.17912524501759</v>
      </c>
      <c r="I241">
        <v>32</v>
      </c>
      <c r="J241">
        <v>1483357.4634403873</v>
      </c>
      <c r="K241">
        <v>60066.105727272719</v>
      </c>
      <c r="L241">
        <v>267004343.41926971</v>
      </c>
      <c r="M241">
        <v>6114512.459090909</v>
      </c>
      <c r="N241">
        <v>2225036195.1605806</v>
      </c>
      <c r="O241">
        <v>124800000</v>
      </c>
      <c r="P241">
        <v>26.710609100000003</v>
      </c>
      <c r="Q241">
        <v>22176.194078433789</v>
      </c>
      <c r="R241">
        <v>267064409.524997</v>
      </c>
      <c r="S241">
        <v>2355.9507076196714</v>
      </c>
      <c r="T241">
        <v>22202.904687533788</v>
      </c>
      <c r="U241">
        <f>Sustainable_Friendly_Table[[#This Row],[Total Energy(MJ)]]*AHP!$P$13/TOPSIS!$B$12</f>
        <v>2.2863597077304319E-2</v>
      </c>
      <c r="V241">
        <f>Sustainable_Friendly_Table[[#This Row],[Total Cost(LKR Million)]]*AHP!$P$14/TOPSIS!$C$12</f>
        <v>6.9538489379531582E-3</v>
      </c>
      <c r="W241">
        <f>Sustainable_Friendly_Table[[#This Row],[Total Carbon (Metric T)]]*AHP!$P$15/TOPSIS!$D$12</f>
        <v>1.2584858817188061E-2</v>
      </c>
      <c r="X241">
        <f>((Sustainable_Friendly_Table[[#This Row],[Weighted Energy]]-TOPSIS!$B$13)^2+(Sustainable_Friendly_Table[[#This Row],[Weighted Cost]]-TOPSIS!$C$13)^2+(Sustainable_Friendly_Table[[#This Row],[Weighted Co2]]-TOPSIS!$D$13)^2)^0.5</f>
        <v>2.4496112701687901E-3</v>
      </c>
      <c r="Y241">
        <f>((Sustainable_Friendly_Table[[#This Row],[Weighted Energy]]-TOPSIS!$B$14)^2+(Sustainable_Friendly_Table[[#This Row],[Weighted Cost]]-TOPSIS!$C$14)^2+(Sustainable_Friendly_Table[[#This Row],[Weighted Co2]]-TOPSIS!$D$14)^2)^0.5</f>
        <v>3.1665046619840059E-3</v>
      </c>
      <c r="Z241">
        <f>Sustainable_Friendly_Table[[#This Row],[S- Worst-Euclidean Distance]]/(Sustainable_Friendly_Table[[#This Row],[S+ Best-Euclidean Distance]]+Sustainable_Friendly_Table[[#This Row],[S- Worst-Euclidean Distance]])</f>
        <v>0.56382466107144746</v>
      </c>
      <c r="AA241">
        <v>240</v>
      </c>
    </row>
    <row r="242" spans="1:27" x14ac:dyDescent="0.3">
      <c r="A242">
        <v>292</v>
      </c>
      <c r="B242" t="s">
        <v>141</v>
      </c>
      <c r="C242" t="s">
        <v>280</v>
      </c>
      <c r="D242" t="s">
        <v>151</v>
      </c>
      <c r="E242" t="s">
        <v>152</v>
      </c>
      <c r="F242" t="s">
        <v>155</v>
      </c>
      <c r="G242" t="s">
        <v>219</v>
      </c>
      <c r="H242">
        <v>420.82707025790586</v>
      </c>
      <c r="I242">
        <v>60</v>
      </c>
      <c r="J242">
        <v>1484336.1192204424</v>
      </c>
      <c r="K242">
        <v>40523.569136363629</v>
      </c>
      <c r="L242">
        <v>267180501.45967966</v>
      </c>
      <c r="M242">
        <v>5081668.8613636354</v>
      </c>
      <c r="N242">
        <v>2226504178.8306637</v>
      </c>
      <c r="O242">
        <v>111840000</v>
      </c>
      <c r="P242">
        <v>18.807528477272726</v>
      </c>
      <c r="Q242">
        <v>22190.824982345614</v>
      </c>
      <c r="R242">
        <v>267221025.02881601</v>
      </c>
      <c r="S242">
        <v>2343.4258476920272</v>
      </c>
      <c r="T242">
        <v>22209.632510822885</v>
      </c>
      <c r="U242">
        <f>Sustainable_Friendly_Table[[#This Row],[Total Energy(MJ)]]*AHP!$P$13/TOPSIS!$B$12</f>
        <v>2.2877005055483613E-2</v>
      </c>
      <c r="V242">
        <f>Sustainable_Friendly_Table[[#This Row],[Total Cost(LKR Million)]]*AHP!$P$14/TOPSIS!$C$12</f>
        <v>6.9168804293913396E-3</v>
      </c>
      <c r="W242">
        <f>Sustainable_Friendly_Table[[#This Row],[Total Carbon (Metric T)]]*AHP!$P$15/TOPSIS!$D$12</f>
        <v>1.2588672223921632E-2</v>
      </c>
      <c r="X242">
        <f>((Sustainable_Friendly_Table[[#This Row],[Weighted Energy]]-TOPSIS!$B$13)^2+(Sustainable_Friendly_Table[[#This Row],[Weighted Cost]]-TOPSIS!$C$13)^2+(Sustainable_Friendly_Table[[#This Row],[Weighted Co2]]-TOPSIS!$D$13)^2)^0.5</f>
        <v>2.4527812915860867E-3</v>
      </c>
      <c r="Y242">
        <f>((Sustainable_Friendly_Table[[#This Row],[Weighted Energy]]-TOPSIS!$B$14)^2+(Sustainable_Friendly_Table[[#This Row],[Weighted Cost]]-TOPSIS!$C$14)^2+(Sustainable_Friendly_Table[[#This Row],[Weighted Co2]]-TOPSIS!$D$14)^2)^0.5</f>
        <v>3.1628970626861085E-3</v>
      </c>
      <c r="Z242">
        <f>Sustainable_Friendly_Table[[#This Row],[S- Worst-Euclidean Distance]]/(Sustainable_Friendly_Table[[#This Row],[S+ Best-Euclidean Distance]]+Sustainable_Friendly_Table[[#This Row],[S- Worst-Euclidean Distance]])</f>
        <v>0.56322617912756634</v>
      </c>
      <c r="AA242">
        <v>241</v>
      </c>
    </row>
    <row r="243" spans="1:27" x14ac:dyDescent="0.3">
      <c r="A243">
        <v>294</v>
      </c>
      <c r="B243" t="s">
        <v>141</v>
      </c>
      <c r="C243" t="s">
        <v>280</v>
      </c>
      <c r="D243" t="s">
        <v>151</v>
      </c>
      <c r="E243" t="s">
        <v>152</v>
      </c>
      <c r="F243" t="s">
        <v>155</v>
      </c>
      <c r="G243" t="s">
        <v>218</v>
      </c>
      <c r="H243">
        <v>420.82707025790586</v>
      </c>
      <c r="I243">
        <v>30</v>
      </c>
      <c r="J243">
        <v>1484336.1192204424</v>
      </c>
      <c r="K243">
        <v>40523.569136363629</v>
      </c>
      <c r="L243">
        <v>267180501.45967966</v>
      </c>
      <c r="M243">
        <v>5081668.8613636354</v>
      </c>
      <c r="N243">
        <v>2226504178.8306637</v>
      </c>
      <c r="O243">
        <v>112386000</v>
      </c>
      <c r="P243">
        <v>18.807528477272726</v>
      </c>
      <c r="Q243">
        <v>22190.824982345614</v>
      </c>
      <c r="R243">
        <v>267221025.02881601</v>
      </c>
      <c r="S243">
        <v>2343.971847692027</v>
      </c>
      <c r="T243">
        <v>22209.632510822885</v>
      </c>
      <c r="U243">
        <f>Sustainable_Friendly_Table[[#This Row],[Total Energy(MJ)]]*AHP!$P$13/TOPSIS!$B$12</f>
        <v>2.2877005055483613E-2</v>
      </c>
      <c r="V243">
        <f>Sustainable_Friendly_Table[[#This Row],[Total Cost(LKR Million)]]*AHP!$P$14/TOPSIS!$C$12</f>
        <v>6.9184920087456275E-3</v>
      </c>
      <c r="W243">
        <f>Sustainable_Friendly_Table[[#This Row],[Total Carbon (Metric T)]]*AHP!$P$15/TOPSIS!$D$12</f>
        <v>1.2588672223921632E-2</v>
      </c>
      <c r="X243">
        <f>((Sustainable_Friendly_Table[[#This Row],[Weighted Energy]]-TOPSIS!$B$13)^2+(Sustainable_Friendly_Table[[#This Row],[Weighted Cost]]-TOPSIS!$C$13)^2+(Sustainable_Friendly_Table[[#This Row],[Weighted Co2]]-TOPSIS!$D$13)^2)^0.5</f>
        <v>2.4532017304666797E-3</v>
      </c>
      <c r="Y243">
        <f>((Sustainable_Friendly_Table[[#This Row],[Weighted Energy]]-TOPSIS!$B$14)^2+(Sustainable_Friendly_Table[[#This Row],[Weighted Cost]]-TOPSIS!$C$14)^2+(Sustainable_Friendly_Table[[#This Row],[Weighted Co2]]-TOPSIS!$D$14)^2)^0.5</f>
        <v>3.1624728918607887E-3</v>
      </c>
      <c r="Z243">
        <f>Sustainable_Friendly_Table[[#This Row],[S- Worst-Euclidean Distance]]/(Sustainable_Friendly_Table[[#This Row],[S+ Best-Euclidean Distance]]+Sustainable_Friendly_Table[[#This Row],[S- Worst-Euclidean Distance]])</f>
        <v>0.56315102005501749</v>
      </c>
      <c r="AA243">
        <v>242</v>
      </c>
    </row>
    <row r="244" spans="1:27" x14ac:dyDescent="0.3">
      <c r="A244">
        <v>293</v>
      </c>
      <c r="B244" t="s">
        <v>141</v>
      </c>
      <c r="C244" t="s">
        <v>280</v>
      </c>
      <c r="D244" t="s">
        <v>151</v>
      </c>
      <c r="E244" t="s">
        <v>152</v>
      </c>
      <c r="F244" t="s">
        <v>155</v>
      </c>
      <c r="G244" t="s">
        <v>220</v>
      </c>
      <c r="H244">
        <v>420.82707025790586</v>
      </c>
      <c r="I244">
        <v>30</v>
      </c>
      <c r="J244">
        <v>1484336.1192204424</v>
      </c>
      <c r="K244">
        <v>40523.569136363629</v>
      </c>
      <c r="L244">
        <v>267180501.45967966</v>
      </c>
      <c r="M244">
        <v>5081668.8613636354</v>
      </c>
      <c r="N244">
        <v>2226504178.8306637</v>
      </c>
      <c r="O244">
        <v>117000000</v>
      </c>
      <c r="P244">
        <v>18.807528477272726</v>
      </c>
      <c r="Q244">
        <v>22190.824982345614</v>
      </c>
      <c r="R244">
        <v>267221025.02881601</v>
      </c>
      <c r="S244">
        <v>2348.5858476920271</v>
      </c>
      <c r="T244">
        <v>22209.632510822885</v>
      </c>
      <c r="U244">
        <f>Sustainable_Friendly_Table[[#This Row],[Total Energy(MJ)]]*AHP!$P$13/TOPSIS!$B$12</f>
        <v>2.2877005055483613E-2</v>
      </c>
      <c r="V244">
        <f>Sustainable_Friendly_Table[[#This Row],[Total Cost(LKR Million)]]*AHP!$P$14/TOPSIS!$C$12</f>
        <v>6.9321107397725323E-3</v>
      </c>
      <c r="W244">
        <f>Sustainable_Friendly_Table[[#This Row],[Total Carbon (Metric T)]]*AHP!$P$15/TOPSIS!$D$12</f>
        <v>1.2588672223921632E-2</v>
      </c>
      <c r="X244">
        <f>((Sustainable_Friendly_Table[[#This Row],[Weighted Energy]]-TOPSIS!$B$13)^2+(Sustainable_Friendly_Table[[#This Row],[Weighted Cost]]-TOPSIS!$C$13)^2+(Sustainable_Friendly_Table[[#This Row],[Weighted Co2]]-TOPSIS!$D$13)^2)^0.5</f>
        <v>2.4567940102871314E-3</v>
      </c>
      <c r="Y244">
        <f>((Sustainable_Friendly_Table[[#This Row],[Weighted Energy]]-TOPSIS!$B$14)^2+(Sustainable_Friendly_Table[[#This Row],[Weighted Cost]]-TOPSIS!$C$14)^2+(Sustainable_Friendly_Table[[#This Row],[Weighted Co2]]-TOPSIS!$D$14)^2)^0.5</f>
        <v>3.1589189715911649E-3</v>
      </c>
      <c r="Z244">
        <f>Sustainable_Friendly_Table[[#This Row],[S- Worst-Euclidean Distance]]/(Sustainable_Friendly_Table[[#This Row],[S+ Best-Euclidean Distance]]+Sustainable_Friendly_Table[[#This Row],[S- Worst-Euclidean Distance]])</f>
        <v>0.56251432040506399</v>
      </c>
      <c r="AA244">
        <v>243</v>
      </c>
    </row>
    <row r="245" spans="1:27" x14ac:dyDescent="0.3">
      <c r="A245">
        <v>310</v>
      </c>
      <c r="B245" t="s">
        <v>141</v>
      </c>
      <c r="C245" t="s">
        <v>280</v>
      </c>
      <c r="D245" t="s">
        <v>280</v>
      </c>
      <c r="E245" t="s">
        <v>152</v>
      </c>
      <c r="F245" t="s">
        <v>155</v>
      </c>
      <c r="G245" t="s">
        <v>219</v>
      </c>
      <c r="H245">
        <v>421.29153259631585</v>
      </c>
      <c r="I245">
        <v>60</v>
      </c>
      <c r="J245">
        <v>1484785.7187640234</v>
      </c>
      <c r="K245">
        <v>40523.569136363629</v>
      </c>
      <c r="L245">
        <v>267261429.37752423</v>
      </c>
      <c r="M245">
        <v>5086273.9363636356</v>
      </c>
      <c r="N245">
        <v>2227178578.1460352</v>
      </c>
      <c r="O245">
        <v>111840000</v>
      </c>
      <c r="P245">
        <v>18.798318327272725</v>
      </c>
      <c r="Q245">
        <v>22197.546495522151</v>
      </c>
      <c r="R245">
        <v>267301952.94666058</v>
      </c>
      <c r="S245">
        <v>2344.1048520823988</v>
      </c>
      <c r="T245">
        <v>22216.344813849424</v>
      </c>
      <c r="U245">
        <f>Sustainable_Friendly_Table[[#This Row],[Total Energy(MJ)]]*AHP!$P$13/TOPSIS!$B$12</f>
        <v>2.2883933359068478E-2</v>
      </c>
      <c r="V245">
        <f>Sustainable_Friendly_Table[[#This Row],[Total Cost(LKR Million)]]*AHP!$P$14/TOPSIS!$C$12</f>
        <v>6.918884585905981E-3</v>
      </c>
      <c r="W245">
        <f>Sustainable_Friendly_Table[[#This Row],[Total Carbon (Metric T)]]*AHP!$P$15/TOPSIS!$D$12</f>
        <v>1.2592476833593925E-2</v>
      </c>
      <c r="X245">
        <f>((Sustainable_Friendly_Table[[#This Row],[Weighted Energy]]-TOPSIS!$B$13)^2+(Sustainable_Friendly_Table[[#This Row],[Weighted Cost]]-TOPSIS!$C$13)^2+(Sustainable_Friendly_Table[[#This Row],[Weighted Co2]]-TOPSIS!$D$13)^2)^0.5</f>
        <v>2.4609346694605266E-3</v>
      </c>
      <c r="Y245">
        <f>((Sustainable_Friendly_Table[[#This Row],[Weighted Energy]]-TOPSIS!$B$14)^2+(Sustainable_Friendly_Table[[#This Row],[Weighted Cost]]-TOPSIS!$C$14)^2+(Sustainable_Friendly_Table[[#This Row],[Weighted Co2]]-TOPSIS!$D$14)^2)^0.5</f>
        <v>3.1547441131282495E-3</v>
      </c>
      <c r="Z245">
        <f>Sustainable_Friendly_Table[[#This Row],[S- Worst-Euclidean Distance]]/(Sustainable_Friendly_Table[[#This Row],[S+ Best-Euclidean Distance]]+Sustainable_Friendly_Table[[#This Row],[S- Worst-Euclidean Distance]])</f>
        <v>0.56177431709759262</v>
      </c>
      <c r="AA245">
        <v>244</v>
      </c>
    </row>
    <row r="246" spans="1:27" x14ac:dyDescent="0.3">
      <c r="A246">
        <v>312</v>
      </c>
      <c r="B246" t="s">
        <v>141</v>
      </c>
      <c r="C246" t="s">
        <v>280</v>
      </c>
      <c r="D246" t="s">
        <v>280</v>
      </c>
      <c r="E246" t="s">
        <v>152</v>
      </c>
      <c r="F246" t="s">
        <v>155</v>
      </c>
      <c r="G246" t="s">
        <v>218</v>
      </c>
      <c r="H246">
        <v>421.29153259631585</v>
      </c>
      <c r="I246">
        <v>30</v>
      </c>
      <c r="J246">
        <v>1484785.7187640234</v>
      </c>
      <c r="K246">
        <v>40523.569136363629</v>
      </c>
      <c r="L246">
        <v>267261429.37752423</v>
      </c>
      <c r="M246">
        <v>5086273.9363636356</v>
      </c>
      <c r="N246">
        <v>2227178578.1460352</v>
      </c>
      <c r="O246">
        <v>112386000</v>
      </c>
      <c r="P246">
        <v>18.798318327272725</v>
      </c>
      <c r="Q246">
        <v>22197.546495522151</v>
      </c>
      <c r="R246">
        <v>267301952.94666058</v>
      </c>
      <c r="S246">
        <v>2344.6508520823991</v>
      </c>
      <c r="T246">
        <v>22216.344813849424</v>
      </c>
      <c r="U246">
        <f>Sustainable_Friendly_Table[[#This Row],[Total Energy(MJ)]]*AHP!$P$13/TOPSIS!$B$12</f>
        <v>2.2883933359068478E-2</v>
      </c>
      <c r="V246">
        <f>Sustainable_Friendly_Table[[#This Row],[Total Cost(LKR Million)]]*AHP!$P$14/TOPSIS!$C$12</f>
        <v>6.9204961652602707E-3</v>
      </c>
      <c r="W246">
        <f>Sustainable_Friendly_Table[[#This Row],[Total Carbon (Metric T)]]*AHP!$P$15/TOPSIS!$D$12</f>
        <v>1.2592476833593925E-2</v>
      </c>
      <c r="X246">
        <f>((Sustainable_Friendly_Table[[#This Row],[Weighted Energy]]-TOPSIS!$B$13)^2+(Sustainable_Friendly_Table[[#This Row],[Weighted Cost]]-TOPSIS!$C$13)^2+(Sustainable_Friendly_Table[[#This Row],[Weighted Co2]]-TOPSIS!$D$13)^2)^0.5</f>
        <v>2.461355027840827E-3</v>
      </c>
      <c r="Y246">
        <f>((Sustainable_Friendly_Table[[#This Row],[Weighted Energy]]-TOPSIS!$B$14)^2+(Sustainable_Friendly_Table[[#This Row],[Weighted Cost]]-TOPSIS!$C$14)^2+(Sustainable_Friendly_Table[[#This Row],[Weighted Co2]]-TOPSIS!$D$14)^2)^0.5</f>
        <v>3.1543198698987069E-3</v>
      </c>
      <c r="Z246">
        <f>Sustainable_Friendly_Table[[#This Row],[S- Worst-Euclidean Distance]]/(Sustainable_Friendly_Table[[#This Row],[S+ Best-Euclidean Distance]]+Sustainable_Friendly_Table[[#This Row],[S- Worst-Euclidean Distance]])</f>
        <v>0.56169915946672921</v>
      </c>
      <c r="AA246">
        <v>245</v>
      </c>
    </row>
    <row r="247" spans="1:27" x14ac:dyDescent="0.3">
      <c r="A247">
        <v>311</v>
      </c>
      <c r="B247" t="s">
        <v>141</v>
      </c>
      <c r="C247" t="s">
        <v>280</v>
      </c>
      <c r="D247" t="s">
        <v>280</v>
      </c>
      <c r="E247" t="s">
        <v>152</v>
      </c>
      <c r="F247" t="s">
        <v>155</v>
      </c>
      <c r="G247" t="s">
        <v>220</v>
      </c>
      <c r="H247">
        <v>421.29153259631585</v>
      </c>
      <c r="I247">
        <v>30</v>
      </c>
      <c r="J247">
        <v>1484785.7187640234</v>
      </c>
      <c r="K247">
        <v>40523.569136363629</v>
      </c>
      <c r="L247">
        <v>267261429.37752423</v>
      </c>
      <c r="M247">
        <v>5086273.9363636356</v>
      </c>
      <c r="N247">
        <v>2227178578.1460352</v>
      </c>
      <c r="O247">
        <v>117000000</v>
      </c>
      <c r="P247">
        <v>18.798318327272725</v>
      </c>
      <c r="Q247">
        <v>22197.546495522151</v>
      </c>
      <c r="R247">
        <v>267301952.94666058</v>
      </c>
      <c r="S247">
        <v>2349.2648520823991</v>
      </c>
      <c r="T247">
        <v>22216.344813849424</v>
      </c>
      <c r="U247">
        <f>Sustainable_Friendly_Table[[#This Row],[Total Energy(MJ)]]*AHP!$P$13/TOPSIS!$B$12</f>
        <v>2.2883933359068478E-2</v>
      </c>
      <c r="V247">
        <f>Sustainable_Friendly_Table[[#This Row],[Total Cost(LKR Million)]]*AHP!$P$14/TOPSIS!$C$12</f>
        <v>6.9341148962871746E-3</v>
      </c>
      <c r="W247">
        <f>Sustainable_Friendly_Table[[#This Row],[Total Carbon (Metric T)]]*AHP!$P$15/TOPSIS!$D$12</f>
        <v>1.2592476833593925E-2</v>
      </c>
      <c r="X247">
        <f>((Sustainable_Friendly_Table[[#This Row],[Weighted Energy]]-TOPSIS!$B$13)^2+(Sustainable_Friendly_Table[[#This Row],[Weighted Cost]]-TOPSIS!$C$13)^2+(Sustainable_Friendly_Table[[#This Row],[Weighted Co2]]-TOPSIS!$D$13)^2)^0.5</f>
        <v>2.4649464983711815E-3</v>
      </c>
      <c r="Y247">
        <f>((Sustainable_Friendly_Table[[#This Row],[Weighted Energy]]-TOPSIS!$B$14)^2+(Sustainable_Friendly_Table[[#This Row],[Weighted Cost]]-TOPSIS!$C$14)^2+(Sustainable_Friendly_Table[[#This Row],[Weighted Co2]]-TOPSIS!$D$14)^2)^0.5</f>
        <v>3.1507654160694118E-3</v>
      </c>
      <c r="Z247">
        <f>Sustainable_Friendly_Table[[#This Row],[S- Worst-Euclidean Distance]]/(Sustainable_Friendly_Table[[#This Row],[S+ Best-Euclidean Distance]]+Sustainable_Friendly_Table[[#This Row],[S- Worst-Euclidean Distance]])</f>
        <v>0.56106250891669429</v>
      </c>
      <c r="AA247">
        <v>246</v>
      </c>
    </row>
    <row r="248" spans="1:27" x14ac:dyDescent="0.3">
      <c r="A248">
        <v>190</v>
      </c>
      <c r="B248" t="s">
        <v>140</v>
      </c>
      <c r="C248" t="s">
        <v>280</v>
      </c>
      <c r="D248" t="s">
        <v>151</v>
      </c>
      <c r="E248" t="s">
        <v>280</v>
      </c>
      <c r="F248" t="s">
        <v>154</v>
      </c>
      <c r="G248" t="s">
        <v>219</v>
      </c>
      <c r="H248">
        <v>440.13912590511762</v>
      </c>
      <c r="I248">
        <v>63</v>
      </c>
      <c r="J248">
        <v>1492859.0965712683</v>
      </c>
      <c r="K248">
        <v>54252.273000000001</v>
      </c>
      <c r="L248">
        <v>268714637.3828283</v>
      </c>
      <c r="M248">
        <v>6483866.4477272723</v>
      </c>
      <c r="N248">
        <v>2239288644.8569021</v>
      </c>
      <c r="O248">
        <v>117432000</v>
      </c>
      <c r="P248">
        <v>27.082861249999997</v>
      </c>
      <c r="Q248">
        <v>22318.243493740458</v>
      </c>
      <c r="R248">
        <v>268768889.6558283</v>
      </c>
      <c r="S248">
        <v>2363.2045113046292</v>
      </c>
      <c r="T248">
        <v>22345.326354990459</v>
      </c>
      <c r="U248">
        <f>Sustainable_Friendly_Table[[#This Row],[Total Energy(MJ)]]*AHP!$P$13/TOPSIS!$B$12</f>
        <v>2.3009518980589415E-2</v>
      </c>
      <c r="V248">
        <f>Sustainable_Friendly_Table[[#This Row],[Total Cost(LKR Million)]]*AHP!$P$14/TOPSIS!$C$12</f>
        <v>6.9752593413574503E-3</v>
      </c>
      <c r="W248">
        <f>Sustainable_Friendly_Table[[#This Row],[Total Carbon (Metric T)]]*AHP!$P$15/TOPSIS!$D$12</f>
        <v>1.2665585037593676E-2</v>
      </c>
      <c r="X248">
        <f>((Sustainable_Friendly_Table[[#This Row],[Weighted Energy]]-TOPSIS!$B$13)^2+(Sustainable_Friendly_Table[[#This Row],[Weighted Cost]]-TOPSIS!$C$13)^2+(Sustainable_Friendly_Table[[#This Row],[Weighted Co2]]-TOPSIS!$D$13)^2)^0.5</f>
        <v>2.6159293892949157E-3</v>
      </c>
      <c r="Y248">
        <f>((Sustainable_Friendly_Table[[#This Row],[Weighted Energy]]-TOPSIS!$B$14)^2+(Sustainable_Friendly_Table[[#This Row],[Weighted Cost]]-TOPSIS!$C$14)^2+(Sustainable_Friendly_Table[[#This Row],[Weighted Co2]]-TOPSIS!$D$14)^2)^0.5</f>
        <v>2.999791661291436E-3</v>
      </c>
      <c r="Z248">
        <f>Sustainable_Friendly_Table[[#This Row],[S- Worst-Euclidean Distance]]/(Sustainable_Friendly_Table[[#This Row],[S+ Best-Euclidean Distance]]+Sustainable_Friendly_Table[[#This Row],[S- Worst-Euclidean Distance]])</f>
        <v>0.53417746969077462</v>
      </c>
      <c r="AA248">
        <v>247</v>
      </c>
    </row>
    <row r="249" spans="1:27" x14ac:dyDescent="0.3">
      <c r="A249">
        <v>192</v>
      </c>
      <c r="B249" t="s">
        <v>140</v>
      </c>
      <c r="C249" t="s">
        <v>280</v>
      </c>
      <c r="D249" t="s">
        <v>151</v>
      </c>
      <c r="E249" t="s">
        <v>280</v>
      </c>
      <c r="F249" t="s">
        <v>154</v>
      </c>
      <c r="G249" t="s">
        <v>218</v>
      </c>
      <c r="H249">
        <v>440.13912590511762</v>
      </c>
      <c r="I249">
        <v>32</v>
      </c>
      <c r="J249">
        <v>1492859.0965712683</v>
      </c>
      <c r="K249">
        <v>54252.273000000001</v>
      </c>
      <c r="L249">
        <v>268714637.3828283</v>
      </c>
      <c r="M249">
        <v>6483866.4477272723</v>
      </c>
      <c r="N249">
        <v>2239288644.8569021</v>
      </c>
      <c r="O249">
        <v>119878400</v>
      </c>
      <c r="P249">
        <v>27.082861249999997</v>
      </c>
      <c r="Q249">
        <v>22318.243493740458</v>
      </c>
      <c r="R249">
        <v>268768889.6558283</v>
      </c>
      <c r="S249">
        <v>2365.6509113046295</v>
      </c>
      <c r="T249">
        <v>22345.326354990459</v>
      </c>
      <c r="U249">
        <f>Sustainable_Friendly_Table[[#This Row],[Total Energy(MJ)]]*AHP!$P$13/TOPSIS!$B$12</f>
        <v>2.3009518980589415E-2</v>
      </c>
      <c r="V249">
        <f>Sustainable_Friendly_Table[[#This Row],[Total Cost(LKR Million)]]*AHP!$P$14/TOPSIS!$C$12</f>
        <v>6.9824801613800379E-3</v>
      </c>
      <c r="W249">
        <f>Sustainable_Friendly_Table[[#This Row],[Total Carbon (Metric T)]]*AHP!$P$15/TOPSIS!$D$12</f>
        <v>1.2665585037593676E-2</v>
      </c>
      <c r="X249">
        <f>((Sustainable_Friendly_Table[[#This Row],[Weighted Energy]]-TOPSIS!$B$13)^2+(Sustainable_Friendly_Table[[#This Row],[Weighted Cost]]-TOPSIS!$C$13)^2+(Sustainable_Friendly_Table[[#This Row],[Weighted Co2]]-TOPSIS!$D$13)^2)^0.5</f>
        <v>2.617864036373996E-3</v>
      </c>
      <c r="Y249">
        <f>((Sustainable_Friendly_Table[[#This Row],[Weighted Energy]]-TOPSIS!$B$14)^2+(Sustainable_Friendly_Table[[#This Row],[Weighted Cost]]-TOPSIS!$C$14)^2+(Sustainable_Friendly_Table[[#This Row],[Weighted Co2]]-TOPSIS!$D$14)^2)^0.5</f>
        <v>2.9979346259887364E-3</v>
      </c>
      <c r="Z249">
        <f>Sustainable_Friendly_Table[[#This Row],[S- Worst-Euclidean Distance]]/(Sustainable_Friendly_Table[[#This Row],[S+ Best-Euclidean Distance]]+Sustainable_Friendly_Table[[#This Row],[S- Worst-Euclidean Distance]])</f>
        <v>0.53383940668688734</v>
      </c>
      <c r="AA249">
        <v>248</v>
      </c>
    </row>
    <row r="250" spans="1:27" x14ac:dyDescent="0.3">
      <c r="A250">
        <v>191</v>
      </c>
      <c r="B250" t="s">
        <v>140</v>
      </c>
      <c r="C250" t="s">
        <v>280</v>
      </c>
      <c r="D250" t="s">
        <v>151</v>
      </c>
      <c r="E250" t="s">
        <v>280</v>
      </c>
      <c r="F250" t="s">
        <v>154</v>
      </c>
      <c r="G250" t="s">
        <v>220</v>
      </c>
      <c r="H250">
        <v>440.13912590511762</v>
      </c>
      <c r="I250">
        <v>32</v>
      </c>
      <c r="J250">
        <v>1492859.0965712683</v>
      </c>
      <c r="K250">
        <v>54252.273000000001</v>
      </c>
      <c r="L250">
        <v>268714637.3828283</v>
      </c>
      <c r="M250">
        <v>6483866.4477272723</v>
      </c>
      <c r="N250">
        <v>2239288644.8569021</v>
      </c>
      <c r="O250">
        <v>124800000</v>
      </c>
      <c r="P250">
        <v>27.082861249999997</v>
      </c>
      <c r="Q250">
        <v>22318.243493740458</v>
      </c>
      <c r="R250">
        <v>268768889.6558283</v>
      </c>
      <c r="S250">
        <v>2370.5725113046292</v>
      </c>
      <c r="T250">
        <v>22345.326354990459</v>
      </c>
      <c r="U250">
        <f>Sustainable_Friendly_Table[[#This Row],[Total Energy(MJ)]]*AHP!$P$13/TOPSIS!$B$12</f>
        <v>2.3009518980589415E-2</v>
      </c>
      <c r="V250">
        <f>Sustainable_Friendly_Table[[#This Row],[Total Cost(LKR Million)]]*AHP!$P$14/TOPSIS!$C$12</f>
        <v>6.9970068078087349E-3</v>
      </c>
      <c r="W250">
        <f>Sustainable_Friendly_Table[[#This Row],[Total Carbon (Metric T)]]*AHP!$P$15/TOPSIS!$D$12</f>
        <v>1.2665585037593676E-2</v>
      </c>
      <c r="X250">
        <f>((Sustainable_Friendly_Table[[#This Row],[Weighted Energy]]-TOPSIS!$B$13)^2+(Sustainable_Friendly_Table[[#This Row],[Weighted Cost]]-TOPSIS!$C$13)^2+(Sustainable_Friendly_Table[[#This Row],[Weighted Co2]]-TOPSIS!$D$13)^2)^0.5</f>
        <v>2.6218120296791205E-3</v>
      </c>
      <c r="Y250">
        <f>((Sustainable_Friendly_Table[[#This Row],[Weighted Energy]]-TOPSIS!$B$14)^2+(Sustainable_Friendly_Table[[#This Row],[Weighted Cost]]-TOPSIS!$C$14)^2+(Sustainable_Friendly_Table[[#This Row],[Weighted Co2]]-TOPSIS!$D$14)^2)^0.5</f>
        <v>2.9942479589515191E-3</v>
      </c>
      <c r="Z250">
        <f>Sustainable_Friendly_Table[[#This Row],[S- Worst-Euclidean Distance]]/(Sustainable_Friendly_Table[[#This Row],[S+ Best-Euclidean Distance]]+Sustainable_Friendly_Table[[#This Row],[S- Worst-Euclidean Distance]])</f>
        <v>0.53315811530026136</v>
      </c>
      <c r="AA250">
        <v>249</v>
      </c>
    </row>
    <row r="251" spans="1:27" x14ac:dyDescent="0.3">
      <c r="A251">
        <v>208</v>
      </c>
      <c r="B251" t="s">
        <v>140</v>
      </c>
      <c r="C251" t="s">
        <v>280</v>
      </c>
      <c r="D251" t="s">
        <v>280</v>
      </c>
      <c r="E251" t="s">
        <v>280</v>
      </c>
      <c r="F251" t="s">
        <v>154</v>
      </c>
      <c r="G251" t="s">
        <v>219</v>
      </c>
      <c r="H251">
        <v>440.60358824352755</v>
      </c>
      <c r="I251">
        <v>63</v>
      </c>
      <c r="J251">
        <v>1493308.6961148493</v>
      </c>
      <c r="K251">
        <v>54252.273000000001</v>
      </c>
      <c r="L251">
        <v>268795565.30067289</v>
      </c>
      <c r="M251">
        <v>6488471.5227272725</v>
      </c>
      <c r="N251">
        <v>2239963044.1722741</v>
      </c>
      <c r="O251">
        <v>117432000</v>
      </c>
      <c r="P251">
        <v>27.073651099999999</v>
      </c>
      <c r="Q251">
        <v>22324.965006916998</v>
      </c>
      <c r="R251">
        <v>268849817.57367289</v>
      </c>
      <c r="S251">
        <v>2363.8835156950017</v>
      </c>
      <c r="T251">
        <v>22352.038658016998</v>
      </c>
      <c r="U251">
        <f>Sustainable_Friendly_Table[[#This Row],[Total Energy(MJ)]]*AHP!$P$13/TOPSIS!$B$12</f>
        <v>2.3016447284174284E-2</v>
      </c>
      <c r="V251">
        <f>Sustainable_Friendly_Table[[#This Row],[Total Cost(LKR Million)]]*AHP!$P$14/TOPSIS!$C$12</f>
        <v>6.9772634978720952E-3</v>
      </c>
      <c r="W251">
        <f>Sustainable_Friendly_Table[[#This Row],[Total Carbon (Metric T)]]*AHP!$P$15/TOPSIS!$D$12</f>
        <v>1.2669389647265968E-2</v>
      </c>
      <c r="X251">
        <f>((Sustainable_Friendly_Table[[#This Row],[Weighted Energy]]-TOPSIS!$B$13)^2+(Sustainable_Friendly_Table[[#This Row],[Weighted Cost]]-TOPSIS!$C$13)^2+(Sustainable_Friendly_Table[[#This Row],[Weighted Co2]]-TOPSIS!$D$13)^2)^0.5</f>
        <v>2.6240818191517554E-3</v>
      </c>
      <c r="Y251">
        <f>((Sustainable_Friendly_Table[[#This Row],[Weighted Energy]]-TOPSIS!$B$14)^2+(Sustainable_Friendly_Table[[#This Row],[Weighted Cost]]-TOPSIS!$C$14)^2+(Sustainable_Friendly_Table[[#This Row],[Weighted Co2]]-TOPSIS!$D$14)^2)^0.5</f>
        <v>2.9916380199065474E-3</v>
      </c>
      <c r="Z251">
        <f>Sustainable_Friendly_Table[[#This Row],[S- Worst-Euclidean Distance]]/(Sustainable_Friendly_Table[[#This Row],[S+ Best-Euclidean Distance]]+Sustainable_Friendly_Table[[#This Row],[S- Worst-Euclidean Distance]])</f>
        <v>0.53272565328120314</v>
      </c>
      <c r="AA251">
        <v>250</v>
      </c>
    </row>
    <row r="252" spans="1:27" x14ac:dyDescent="0.3">
      <c r="A252">
        <v>210</v>
      </c>
      <c r="B252" t="s">
        <v>140</v>
      </c>
      <c r="C252" t="s">
        <v>280</v>
      </c>
      <c r="D252" t="s">
        <v>280</v>
      </c>
      <c r="E252" t="s">
        <v>280</v>
      </c>
      <c r="F252" t="s">
        <v>154</v>
      </c>
      <c r="G252" t="s">
        <v>218</v>
      </c>
      <c r="H252">
        <v>440.60358824352755</v>
      </c>
      <c r="I252">
        <v>32</v>
      </c>
      <c r="J252">
        <v>1493308.6961148493</v>
      </c>
      <c r="K252">
        <v>54252.273000000001</v>
      </c>
      <c r="L252">
        <v>268795565.30067289</v>
      </c>
      <c r="M252">
        <v>6488471.5227272725</v>
      </c>
      <c r="N252">
        <v>2239963044.1722741</v>
      </c>
      <c r="O252">
        <v>119878400</v>
      </c>
      <c r="P252">
        <v>27.073651099999999</v>
      </c>
      <c r="Q252">
        <v>22324.965006916998</v>
      </c>
      <c r="R252">
        <v>268849817.57367289</v>
      </c>
      <c r="S252">
        <v>2366.3299156950015</v>
      </c>
      <c r="T252">
        <v>22352.038658016998</v>
      </c>
      <c r="U252">
        <f>Sustainable_Friendly_Table[[#This Row],[Total Energy(MJ)]]*AHP!$P$13/TOPSIS!$B$12</f>
        <v>2.3016447284174284E-2</v>
      </c>
      <c r="V252">
        <f>Sustainable_Friendly_Table[[#This Row],[Total Cost(LKR Million)]]*AHP!$P$14/TOPSIS!$C$12</f>
        <v>6.9844843178946811E-3</v>
      </c>
      <c r="W252">
        <f>Sustainable_Friendly_Table[[#This Row],[Total Carbon (Metric T)]]*AHP!$P$15/TOPSIS!$D$12</f>
        <v>1.2669389647265968E-2</v>
      </c>
      <c r="X252">
        <f>((Sustainable_Friendly_Table[[#This Row],[Weighted Energy]]-TOPSIS!$B$13)^2+(Sustainable_Friendly_Table[[#This Row],[Weighted Cost]]-TOPSIS!$C$13)^2+(Sustainable_Friendly_Table[[#This Row],[Weighted Co2]]-TOPSIS!$D$13)^2)^0.5</f>
        <v>2.6260159710240231E-3</v>
      </c>
      <c r="Y252">
        <f>((Sustainable_Friendly_Table[[#This Row],[Weighted Energy]]-TOPSIS!$B$14)^2+(Sustainable_Friendly_Table[[#This Row],[Weighted Cost]]-TOPSIS!$C$14)^2+(Sustainable_Friendly_Table[[#This Row],[Weighted Co2]]-TOPSIS!$D$14)^2)^0.5</f>
        <v>2.9897807605250831E-3</v>
      </c>
      <c r="Z252">
        <f>Sustainable_Friendly_Table[[#This Row],[S- Worst-Euclidean Distance]]/(Sustainable_Friendly_Table[[#This Row],[S+ Best-Euclidean Distance]]+Sustainable_Friendly_Table[[#This Row],[S- Worst-Euclidean Distance]])</f>
        <v>0.53238763855691729</v>
      </c>
      <c r="AA252">
        <v>251</v>
      </c>
    </row>
    <row r="253" spans="1:27" x14ac:dyDescent="0.3">
      <c r="A253">
        <v>209</v>
      </c>
      <c r="B253" t="s">
        <v>140</v>
      </c>
      <c r="C253" t="s">
        <v>280</v>
      </c>
      <c r="D253" t="s">
        <v>280</v>
      </c>
      <c r="E253" t="s">
        <v>280</v>
      </c>
      <c r="F253" t="s">
        <v>154</v>
      </c>
      <c r="G253" t="s">
        <v>220</v>
      </c>
      <c r="H253">
        <v>440.60358824352755</v>
      </c>
      <c r="I253">
        <v>32</v>
      </c>
      <c r="J253">
        <v>1493308.6961148493</v>
      </c>
      <c r="K253">
        <v>54252.273000000001</v>
      </c>
      <c r="L253">
        <v>268795565.30067289</v>
      </c>
      <c r="M253">
        <v>6488471.5227272725</v>
      </c>
      <c r="N253">
        <v>2239963044.1722741</v>
      </c>
      <c r="O253">
        <v>124800000</v>
      </c>
      <c r="P253">
        <v>27.073651099999999</v>
      </c>
      <c r="Q253">
        <v>22324.965006916998</v>
      </c>
      <c r="R253">
        <v>268849817.57367289</v>
      </c>
      <c r="S253">
        <v>2371.2515156950017</v>
      </c>
      <c r="T253">
        <v>22352.038658016998</v>
      </c>
      <c r="U253">
        <f>Sustainable_Friendly_Table[[#This Row],[Total Energy(MJ)]]*AHP!$P$13/TOPSIS!$B$12</f>
        <v>2.3016447284174284E-2</v>
      </c>
      <c r="V253">
        <f>Sustainable_Friendly_Table[[#This Row],[Total Cost(LKR Million)]]*AHP!$P$14/TOPSIS!$C$12</f>
        <v>6.9990109643233798E-3</v>
      </c>
      <c r="W253">
        <f>Sustainable_Friendly_Table[[#This Row],[Total Carbon (Metric T)]]*AHP!$P$15/TOPSIS!$D$12</f>
        <v>1.2669389647265968E-2</v>
      </c>
      <c r="X253">
        <f>((Sustainable_Friendly_Table[[#This Row],[Weighted Energy]]-TOPSIS!$B$13)^2+(Sustainable_Friendly_Table[[#This Row],[Weighted Cost]]-TOPSIS!$C$13)^2+(Sustainable_Friendly_Table[[#This Row],[Weighted Co2]]-TOPSIS!$D$13)^2)^0.5</f>
        <v>2.6299627969705573E-3</v>
      </c>
      <c r="Y253">
        <f>((Sustainable_Friendly_Table[[#This Row],[Weighted Energy]]-TOPSIS!$B$14)^2+(Sustainable_Friendly_Table[[#This Row],[Weighted Cost]]-TOPSIS!$C$14)^2+(Sustainable_Friendly_Table[[#This Row],[Weighted Co2]]-TOPSIS!$D$14)^2)^0.5</f>
        <v>2.9860937763799725E-3</v>
      </c>
      <c r="Z253">
        <f>Sustainable_Friendly_Table[[#This Row],[S- Worst-Euclidean Distance]]/(Sustainable_Friendly_Table[[#This Row],[S+ Best-Euclidean Distance]]+Sustainable_Friendly_Table[[#This Row],[S- Worst-Euclidean Distance]])</f>
        <v>0.53170649856870544</v>
      </c>
      <c r="AA253">
        <v>252</v>
      </c>
    </row>
    <row r="254" spans="1:27" x14ac:dyDescent="0.3">
      <c r="A254">
        <v>289</v>
      </c>
      <c r="B254" t="s">
        <v>141</v>
      </c>
      <c r="C254" t="s">
        <v>280</v>
      </c>
      <c r="D254" t="s">
        <v>151</v>
      </c>
      <c r="E254" t="s">
        <v>152</v>
      </c>
      <c r="F254" t="s">
        <v>154</v>
      </c>
      <c r="G254" t="s">
        <v>219</v>
      </c>
      <c r="H254">
        <v>425.95574792252728</v>
      </c>
      <c r="I254">
        <v>61</v>
      </c>
      <c r="J254">
        <v>1495317.163616474</v>
      </c>
      <c r="K254">
        <v>39704.789363636359</v>
      </c>
      <c r="L254">
        <v>269157089.45096534</v>
      </c>
      <c r="M254">
        <v>5054376.2022727262</v>
      </c>
      <c r="N254">
        <v>2242975745.4247108</v>
      </c>
      <c r="O254">
        <v>113704000</v>
      </c>
      <c r="P254">
        <v>19.080455068181813</v>
      </c>
      <c r="Q254">
        <v>22354.991596066284</v>
      </c>
      <c r="R254">
        <v>269196794.24032897</v>
      </c>
      <c r="S254">
        <v>2361.7341216269838</v>
      </c>
      <c r="T254">
        <v>22374.072051134466</v>
      </c>
      <c r="U254">
        <f>Sustainable_Friendly_Table[[#This Row],[Total Energy(MJ)]]*AHP!$P$13/TOPSIS!$B$12</f>
        <v>2.304615223331281E-2</v>
      </c>
      <c r="V254">
        <f>Sustainable_Friendly_Table[[#This Row],[Total Cost(LKR Million)]]*AHP!$P$14/TOPSIS!$C$12</f>
        <v>6.9709193236884882E-3</v>
      </c>
      <c r="W254">
        <f>Sustainable_Friendly_Table[[#This Row],[Total Carbon (Metric T)]]*AHP!$P$15/TOPSIS!$D$12</f>
        <v>1.2681878424997949E-2</v>
      </c>
      <c r="X254">
        <f>((Sustainable_Friendly_Table[[#This Row],[Weighted Energy]]-TOPSIS!$B$13)^2+(Sustainable_Friendly_Table[[#This Row],[Weighted Cost]]-TOPSIS!$C$13)^2+(Sustainable_Friendly_Table[[#This Row],[Weighted Co2]]-TOPSIS!$D$13)^2)^0.5</f>
        <v>2.6533183479643184E-3</v>
      </c>
      <c r="Y254">
        <f>((Sustainable_Friendly_Table[[#This Row],[Weighted Energy]]-TOPSIS!$B$14)^2+(Sustainable_Friendly_Table[[#This Row],[Weighted Cost]]-TOPSIS!$C$14)^2+(Sustainable_Friendly_Table[[#This Row],[Weighted Co2]]-TOPSIS!$D$14)^2)^0.5</f>
        <v>2.9623561075875029E-3</v>
      </c>
      <c r="Z254">
        <f>Sustainable_Friendly_Table[[#This Row],[S- Worst-Euclidean Distance]]/(Sustainable_Friendly_Table[[#This Row],[S+ Best-Euclidean Distance]]+Sustainable_Friendly_Table[[#This Row],[S- Worst-Euclidean Distance]])</f>
        <v>0.52751564055833589</v>
      </c>
      <c r="AA254">
        <v>253</v>
      </c>
    </row>
    <row r="255" spans="1:27" x14ac:dyDescent="0.3">
      <c r="A255">
        <v>291</v>
      </c>
      <c r="B255" t="s">
        <v>141</v>
      </c>
      <c r="C255" t="s">
        <v>280</v>
      </c>
      <c r="D255" t="s">
        <v>151</v>
      </c>
      <c r="E255" t="s">
        <v>152</v>
      </c>
      <c r="F255" t="s">
        <v>154</v>
      </c>
      <c r="G255" t="s">
        <v>218</v>
      </c>
      <c r="H255">
        <v>425.95574792252728</v>
      </c>
      <c r="I255">
        <v>31</v>
      </c>
      <c r="J255">
        <v>1495317.163616474</v>
      </c>
      <c r="K255">
        <v>39704.789363636359</v>
      </c>
      <c r="L255">
        <v>269157089.45096534</v>
      </c>
      <c r="M255">
        <v>5054376.2022727262</v>
      </c>
      <c r="N255">
        <v>2242975745.4247108</v>
      </c>
      <c r="O255">
        <v>116132200</v>
      </c>
      <c r="P255">
        <v>19.080455068181813</v>
      </c>
      <c r="Q255">
        <v>22354.991596066284</v>
      </c>
      <c r="R255">
        <v>269196794.24032897</v>
      </c>
      <c r="S255">
        <v>2364.1623216269836</v>
      </c>
      <c r="T255">
        <v>22374.072051134466</v>
      </c>
      <c r="U255">
        <f>Sustainable_Friendly_Table[[#This Row],[Total Energy(MJ)]]*AHP!$P$13/TOPSIS!$B$12</f>
        <v>2.304615223331281E-2</v>
      </c>
      <c r="V255">
        <f>Sustainable_Friendly_Table[[#This Row],[Total Cost(LKR Million)]]*AHP!$P$14/TOPSIS!$C$12</f>
        <v>6.9780864243992654E-3</v>
      </c>
      <c r="W255">
        <f>Sustainable_Friendly_Table[[#This Row],[Total Carbon (Metric T)]]*AHP!$P$15/TOPSIS!$D$12</f>
        <v>1.2681878424997949E-2</v>
      </c>
      <c r="X255">
        <f>((Sustainable_Friendly_Table[[#This Row],[Weighted Energy]]-TOPSIS!$B$13)^2+(Sustainable_Friendly_Table[[#This Row],[Weighted Cost]]-TOPSIS!$C$13)^2+(Sustainable_Friendly_Table[[#This Row],[Weighted Co2]]-TOPSIS!$D$13)^2)^0.5</f>
        <v>2.6551997804497227E-3</v>
      </c>
      <c r="Y255">
        <f>((Sustainable_Friendly_Table[[#This Row],[Weighted Energy]]-TOPSIS!$B$14)^2+(Sustainable_Friendly_Table[[#This Row],[Weighted Cost]]-TOPSIS!$C$14)^2+(Sustainable_Friendly_Table[[#This Row],[Weighted Co2]]-TOPSIS!$D$14)^2)^0.5</f>
        <v>2.9604790126119317E-3</v>
      </c>
      <c r="Z255">
        <f>Sustainable_Friendly_Table[[#This Row],[S- Worst-Euclidean Distance]]/(Sustainable_Friendly_Table[[#This Row],[S+ Best-Euclidean Distance]]+Sustainable_Friendly_Table[[#This Row],[S- Worst-Euclidean Distance]])</f>
        <v>0.52718097343275683</v>
      </c>
      <c r="AA255">
        <v>254</v>
      </c>
    </row>
    <row r="256" spans="1:27" x14ac:dyDescent="0.3">
      <c r="A256">
        <v>290</v>
      </c>
      <c r="B256" t="s">
        <v>141</v>
      </c>
      <c r="C256" t="s">
        <v>280</v>
      </c>
      <c r="D256" t="s">
        <v>151</v>
      </c>
      <c r="E256" t="s">
        <v>152</v>
      </c>
      <c r="F256" t="s">
        <v>154</v>
      </c>
      <c r="G256" t="s">
        <v>220</v>
      </c>
      <c r="H256">
        <v>425.95574792252728</v>
      </c>
      <c r="I256">
        <v>31</v>
      </c>
      <c r="J256">
        <v>1495317.163616474</v>
      </c>
      <c r="K256">
        <v>39704.789363636359</v>
      </c>
      <c r="L256">
        <v>269157089.45096534</v>
      </c>
      <c r="M256">
        <v>5054376.2022727262</v>
      </c>
      <c r="N256">
        <v>2242975745.4247108</v>
      </c>
      <c r="O256">
        <v>120900000</v>
      </c>
      <c r="P256">
        <v>19.080455068181813</v>
      </c>
      <c r="Q256">
        <v>22354.991596066284</v>
      </c>
      <c r="R256">
        <v>269196794.24032897</v>
      </c>
      <c r="S256">
        <v>2368.9301216269837</v>
      </c>
      <c r="T256">
        <v>22374.072051134466</v>
      </c>
      <c r="U256">
        <f>Sustainable_Friendly_Table[[#This Row],[Total Energy(MJ)]]*AHP!$P$13/TOPSIS!$B$12</f>
        <v>2.304615223331281E-2</v>
      </c>
      <c r="V256">
        <f>Sustainable_Friendly_Table[[#This Row],[Total Cost(LKR Million)]]*AHP!$P$14/TOPSIS!$C$12</f>
        <v>6.9921591131270663E-3</v>
      </c>
      <c r="W256">
        <f>Sustainable_Friendly_Table[[#This Row],[Total Carbon (Metric T)]]*AHP!$P$15/TOPSIS!$D$12</f>
        <v>1.2681878424997949E-2</v>
      </c>
      <c r="X256">
        <f>((Sustainable_Friendly_Table[[#This Row],[Weighted Energy]]-TOPSIS!$B$13)^2+(Sustainable_Friendly_Table[[#This Row],[Weighted Cost]]-TOPSIS!$C$13)^2+(Sustainable_Friendly_Table[[#This Row],[Weighted Co2]]-TOPSIS!$D$13)^2)^0.5</f>
        <v>2.6589463297329715E-3</v>
      </c>
      <c r="Y256">
        <f>((Sustainable_Friendly_Table[[#This Row],[Weighted Energy]]-TOPSIS!$B$14)^2+(Sustainable_Friendly_Table[[#This Row],[Weighted Cost]]-TOPSIS!$C$14)^2+(Sustainable_Friendly_Table[[#This Row],[Weighted Co2]]-TOPSIS!$D$14)^2)^0.5</f>
        <v>2.9568403913207211E-3</v>
      </c>
      <c r="Z256">
        <f>Sustainable_Friendly_Table[[#This Row],[S- Worst-Euclidean Distance]]/(Sustainable_Friendly_Table[[#This Row],[S+ Best-Euclidean Distance]]+Sustainable_Friendly_Table[[#This Row],[S- Worst-Euclidean Distance]])</f>
        <v>0.52652291445390353</v>
      </c>
      <c r="AA256">
        <v>255</v>
      </c>
    </row>
    <row r="257" spans="1:27" x14ac:dyDescent="0.3">
      <c r="A257">
        <v>307</v>
      </c>
      <c r="B257" t="s">
        <v>141</v>
      </c>
      <c r="C257" t="s">
        <v>280</v>
      </c>
      <c r="D257" t="s">
        <v>280</v>
      </c>
      <c r="E257" t="s">
        <v>152</v>
      </c>
      <c r="F257" t="s">
        <v>154</v>
      </c>
      <c r="G257" t="s">
        <v>219</v>
      </c>
      <c r="H257">
        <v>426.42021026093721</v>
      </c>
      <c r="I257">
        <v>61</v>
      </c>
      <c r="J257">
        <v>1495766.7631600546</v>
      </c>
      <c r="K257">
        <v>39704.789363636359</v>
      </c>
      <c r="L257">
        <v>269238017.36880988</v>
      </c>
      <c r="M257">
        <v>5058981.2772727264</v>
      </c>
      <c r="N257">
        <v>2243650144.7400818</v>
      </c>
      <c r="O257">
        <v>113704000</v>
      </c>
      <c r="P257">
        <v>19.071244918181815</v>
      </c>
      <c r="Q257">
        <v>22361.713109242817</v>
      </c>
      <c r="R257">
        <v>269277722.1581735</v>
      </c>
      <c r="S257">
        <v>2362.4131260173544</v>
      </c>
      <c r="T257">
        <v>22380.784354160998</v>
      </c>
      <c r="U257">
        <f>Sustainable_Friendly_Table[[#This Row],[Total Energy(MJ)]]*AHP!$P$13/TOPSIS!$B$12</f>
        <v>2.3053080536897679E-2</v>
      </c>
      <c r="V257">
        <f>Sustainable_Friendly_Table[[#This Row],[Total Cost(LKR Million)]]*AHP!$P$14/TOPSIS!$C$12</f>
        <v>6.9729234802031271E-3</v>
      </c>
      <c r="W257">
        <f>Sustainable_Friendly_Table[[#This Row],[Total Carbon (Metric T)]]*AHP!$P$15/TOPSIS!$D$12</f>
        <v>1.2685683034670237E-2</v>
      </c>
      <c r="X257">
        <f>((Sustainable_Friendly_Table[[#This Row],[Weighted Energy]]-TOPSIS!$B$13)^2+(Sustainable_Friendly_Table[[#This Row],[Weighted Cost]]-TOPSIS!$C$13)^2+(Sustainable_Friendly_Table[[#This Row],[Weighted Co2]]-TOPSIS!$D$13)^2)^0.5</f>
        <v>2.6614716372472566E-3</v>
      </c>
      <c r="Y257">
        <f>((Sustainable_Friendly_Table[[#This Row],[Weighted Energy]]-TOPSIS!$B$14)^2+(Sustainable_Friendly_Table[[#This Row],[Weighted Cost]]-TOPSIS!$C$14)^2+(Sustainable_Friendly_Table[[#This Row],[Weighted Co2]]-TOPSIS!$D$14)^2)^0.5</f>
        <v>2.9542030965320118E-3</v>
      </c>
      <c r="Z257">
        <f>Sustainable_Friendly_Table[[#This Row],[S- Worst-Euclidean Distance]]/(Sustainable_Friendly_Table[[#This Row],[S+ Best-Euclidean Distance]]+Sustainable_Friendly_Table[[#This Row],[S- Worst-Euclidean Distance]])</f>
        <v>0.52606378335304249</v>
      </c>
      <c r="AA257">
        <v>256</v>
      </c>
    </row>
    <row r="258" spans="1:27" x14ac:dyDescent="0.3">
      <c r="A258">
        <v>309</v>
      </c>
      <c r="B258" t="s">
        <v>141</v>
      </c>
      <c r="C258" t="s">
        <v>280</v>
      </c>
      <c r="D258" t="s">
        <v>280</v>
      </c>
      <c r="E258" t="s">
        <v>152</v>
      </c>
      <c r="F258" t="s">
        <v>154</v>
      </c>
      <c r="G258" t="s">
        <v>218</v>
      </c>
      <c r="H258">
        <v>426.42021026093721</v>
      </c>
      <c r="I258">
        <v>31</v>
      </c>
      <c r="J258">
        <v>1495766.7631600546</v>
      </c>
      <c r="K258">
        <v>39704.789363636359</v>
      </c>
      <c r="L258">
        <v>269238017.36880988</v>
      </c>
      <c r="M258">
        <v>5058981.2772727264</v>
      </c>
      <c r="N258">
        <v>2243650144.7400818</v>
      </c>
      <c r="O258">
        <v>116132200</v>
      </c>
      <c r="P258">
        <v>19.071244918181815</v>
      </c>
      <c r="Q258">
        <v>22361.713109242817</v>
      </c>
      <c r="R258">
        <v>269277722.1581735</v>
      </c>
      <c r="S258">
        <v>2364.8413260173543</v>
      </c>
      <c r="T258">
        <v>22380.784354160998</v>
      </c>
      <c r="U258">
        <f>Sustainable_Friendly_Table[[#This Row],[Total Energy(MJ)]]*AHP!$P$13/TOPSIS!$B$12</f>
        <v>2.3053080536897679E-2</v>
      </c>
      <c r="V258">
        <f>Sustainable_Friendly_Table[[#This Row],[Total Cost(LKR Million)]]*AHP!$P$14/TOPSIS!$C$12</f>
        <v>6.9800905809139051E-3</v>
      </c>
      <c r="W258">
        <f>Sustainable_Friendly_Table[[#This Row],[Total Carbon (Metric T)]]*AHP!$P$15/TOPSIS!$D$12</f>
        <v>1.2685683034670237E-2</v>
      </c>
      <c r="X258">
        <f>((Sustainable_Friendly_Table[[#This Row],[Weighted Energy]]-TOPSIS!$B$13)^2+(Sustainable_Friendly_Table[[#This Row],[Weighted Cost]]-TOPSIS!$C$13)^2+(Sustainable_Friendly_Table[[#This Row],[Weighted Co2]]-TOPSIS!$D$13)^2)^0.5</f>
        <v>2.6633527033254364E-3</v>
      </c>
      <c r="Y258">
        <f>((Sustainable_Friendly_Table[[#This Row],[Weighted Energy]]-TOPSIS!$B$14)^2+(Sustainable_Friendly_Table[[#This Row],[Weighted Cost]]-TOPSIS!$C$14)^2+(Sustainable_Friendly_Table[[#This Row],[Weighted Co2]]-TOPSIS!$D$14)^2)^0.5</f>
        <v>2.9523256831686488E-3</v>
      </c>
      <c r="Z258">
        <f>Sustainable_Friendly_Table[[#This Row],[S- Worst-Euclidean Distance]]/(Sustainable_Friendly_Table[[#This Row],[S+ Best-Euclidean Distance]]+Sustainable_Friendly_Table[[#This Row],[S- Worst-Euclidean Distance]])</f>
        <v>0.52572912477842415</v>
      </c>
      <c r="AA258">
        <v>257</v>
      </c>
    </row>
    <row r="259" spans="1:27" x14ac:dyDescent="0.3">
      <c r="A259">
        <v>308</v>
      </c>
      <c r="B259" t="s">
        <v>141</v>
      </c>
      <c r="C259" t="s">
        <v>280</v>
      </c>
      <c r="D259" t="s">
        <v>280</v>
      </c>
      <c r="E259" t="s">
        <v>152</v>
      </c>
      <c r="F259" t="s">
        <v>154</v>
      </c>
      <c r="G259" t="s">
        <v>220</v>
      </c>
      <c r="H259">
        <v>426.42021026093721</v>
      </c>
      <c r="I259">
        <v>31</v>
      </c>
      <c r="J259">
        <v>1495766.7631600546</v>
      </c>
      <c r="K259">
        <v>39704.789363636359</v>
      </c>
      <c r="L259">
        <v>269238017.36880988</v>
      </c>
      <c r="M259">
        <v>5058981.2772727264</v>
      </c>
      <c r="N259">
        <v>2243650144.7400818</v>
      </c>
      <c r="O259">
        <v>120900000</v>
      </c>
      <c r="P259">
        <v>19.071244918181815</v>
      </c>
      <c r="Q259">
        <v>22361.713109242817</v>
      </c>
      <c r="R259">
        <v>269277722.1581735</v>
      </c>
      <c r="S259">
        <v>2369.6091260173544</v>
      </c>
      <c r="T259">
        <v>22380.784354160998</v>
      </c>
      <c r="U259">
        <f>Sustainable_Friendly_Table[[#This Row],[Total Energy(MJ)]]*AHP!$P$13/TOPSIS!$B$12</f>
        <v>2.3053080536897679E-2</v>
      </c>
      <c r="V259">
        <f>Sustainable_Friendly_Table[[#This Row],[Total Cost(LKR Million)]]*AHP!$P$14/TOPSIS!$C$12</f>
        <v>6.9941632696417051E-3</v>
      </c>
      <c r="W259">
        <f>Sustainable_Friendly_Table[[#This Row],[Total Carbon (Metric T)]]*AHP!$P$15/TOPSIS!$D$12</f>
        <v>1.2685683034670237E-2</v>
      </c>
      <c r="X259">
        <f>((Sustainable_Friendly_Table[[#This Row],[Weighted Energy]]-TOPSIS!$B$13)^2+(Sustainable_Friendly_Table[[#This Row],[Weighted Cost]]-TOPSIS!$C$13)^2+(Sustainable_Friendly_Table[[#This Row],[Weighted Co2]]-TOPSIS!$D$13)^2)^0.5</f>
        <v>2.6670983747047426E-3</v>
      </c>
      <c r="Y259">
        <f>((Sustainable_Friendly_Table[[#This Row],[Weighted Energy]]-TOPSIS!$B$14)^2+(Sustainable_Friendly_Table[[#This Row],[Weighted Cost]]-TOPSIS!$C$14)^2+(Sustainable_Friendly_Table[[#This Row],[Weighted Co2]]-TOPSIS!$D$14)^2)^0.5</f>
        <v>2.9486865657218928E-3</v>
      </c>
      <c r="Z259">
        <f>Sustainable_Friendly_Table[[#This Row],[S- Worst-Euclidean Distance]]/(Sustainable_Friendly_Table[[#This Row],[S+ Best-Euclidean Distance]]+Sustainable_Friendly_Table[[#This Row],[S- Worst-Euclidean Distance]])</f>
        <v>0.5250711337777616</v>
      </c>
      <c r="AA259">
        <v>258</v>
      </c>
    </row>
    <row r="260" spans="1:27" x14ac:dyDescent="0.3">
      <c r="A260">
        <v>196</v>
      </c>
      <c r="B260" t="s">
        <v>140</v>
      </c>
      <c r="C260" t="s">
        <v>280</v>
      </c>
      <c r="D260" t="s">
        <v>151</v>
      </c>
      <c r="E260" t="s">
        <v>280</v>
      </c>
      <c r="F260" t="s">
        <v>280</v>
      </c>
      <c r="G260" t="s">
        <v>219</v>
      </c>
      <c r="H260">
        <v>442.73721510078667</v>
      </c>
      <c r="I260">
        <v>63</v>
      </c>
      <c r="J260">
        <v>1500689.436408876</v>
      </c>
      <c r="K260">
        <v>56435.685727272721</v>
      </c>
      <c r="L260">
        <v>270124098.55359769</v>
      </c>
      <c r="M260">
        <v>6472949.3840909088</v>
      </c>
      <c r="N260">
        <v>2251034154.6133137</v>
      </c>
      <c r="O260">
        <v>117432000</v>
      </c>
      <c r="P260">
        <v>27.082861249999997</v>
      </c>
      <c r="Q260">
        <v>22435.307074312695</v>
      </c>
      <c r="R260">
        <v>270180534.23932499</v>
      </c>
      <c r="S260">
        <v>2374.9391039974048</v>
      </c>
      <c r="T260">
        <v>22462.389935562696</v>
      </c>
      <c r="U260">
        <f>Sustainable_Friendly_Table[[#This Row],[Total Energy(MJ)]]*AHP!$P$13/TOPSIS!$B$12</f>
        <v>2.3130370999137419E-2</v>
      </c>
      <c r="V260">
        <f>Sustainable_Friendly_Table[[#This Row],[Total Cost(LKR Million)]]*AHP!$P$14/TOPSIS!$C$12</f>
        <v>7.0098952888202112E-3</v>
      </c>
      <c r="W260">
        <f>Sustainable_Friendly_Table[[#This Row],[Total Carbon (Metric T)]]*AHP!$P$15/TOPSIS!$D$12</f>
        <v>1.2731938006039435E-2</v>
      </c>
      <c r="X260">
        <f>((Sustainable_Friendly_Table[[#This Row],[Weighted Energy]]-TOPSIS!$B$13)^2+(Sustainable_Friendly_Table[[#This Row],[Weighted Cost]]-TOPSIS!$C$13)^2+(Sustainable_Friendly_Table[[#This Row],[Weighted Co2]]-TOPSIS!$D$13)^2)^0.5</f>
        <v>2.758044517351072E-3</v>
      </c>
      <c r="Y260">
        <f>((Sustainable_Friendly_Table[[#This Row],[Weighted Energy]]-TOPSIS!$B$14)^2+(Sustainable_Friendly_Table[[#This Row],[Weighted Cost]]-TOPSIS!$C$14)^2+(Sustainable_Friendly_Table[[#This Row],[Weighted Co2]]-TOPSIS!$D$14)^2)^0.5</f>
        <v>2.8576554696132152E-3</v>
      </c>
      <c r="Z260">
        <f>Sustainable_Friendly_Table[[#This Row],[S- Worst-Euclidean Distance]]/(Sustainable_Friendly_Table[[#This Row],[S+ Best-Euclidean Distance]]+Sustainable_Friendly_Table[[#This Row],[S- Worst-Euclidean Distance]])</f>
        <v>0.50886897025245026</v>
      </c>
      <c r="AA260">
        <v>259</v>
      </c>
    </row>
    <row r="261" spans="1:27" x14ac:dyDescent="0.3">
      <c r="A261">
        <v>198</v>
      </c>
      <c r="B261" t="s">
        <v>140</v>
      </c>
      <c r="C261" t="s">
        <v>280</v>
      </c>
      <c r="D261" t="s">
        <v>151</v>
      </c>
      <c r="E261" t="s">
        <v>280</v>
      </c>
      <c r="F261" t="s">
        <v>280</v>
      </c>
      <c r="G261" t="s">
        <v>218</v>
      </c>
      <c r="H261">
        <v>442.73721510078667</v>
      </c>
      <c r="I261">
        <v>32</v>
      </c>
      <c r="J261">
        <v>1500689.436408876</v>
      </c>
      <c r="K261">
        <v>56435.685727272721</v>
      </c>
      <c r="L261">
        <v>270124098.55359769</v>
      </c>
      <c r="M261">
        <v>6472949.3840909088</v>
      </c>
      <c r="N261">
        <v>2251034154.6133137</v>
      </c>
      <c r="O261">
        <v>119878400</v>
      </c>
      <c r="P261">
        <v>27.082861249999997</v>
      </c>
      <c r="Q261">
        <v>22435.307074312695</v>
      </c>
      <c r="R261">
        <v>270180534.23932499</v>
      </c>
      <c r="S261">
        <v>2377.3855039974046</v>
      </c>
      <c r="T261">
        <v>22462.389935562696</v>
      </c>
      <c r="U261">
        <f>Sustainable_Friendly_Table[[#This Row],[Total Energy(MJ)]]*AHP!$P$13/TOPSIS!$B$12</f>
        <v>2.3130370999137419E-2</v>
      </c>
      <c r="V261">
        <f>Sustainable_Friendly_Table[[#This Row],[Total Cost(LKR Million)]]*AHP!$P$14/TOPSIS!$C$12</f>
        <v>7.0171161088427979E-3</v>
      </c>
      <c r="W261">
        <f>Sustainable_Friendly_Table[[#This Row],[Total Carbon (Metric T)]]*AHP!$P$15/TOPSIS!$D$12</f>
        <v>1.2731938006039435E-2</v>
      </c>
      <c r="X261">
        <f>((Sustainable_Friendly_Table[[#This Row],[Weighted Energy]]-TOPSIS!$B$13)^2+(Sustainable_Friendly_Table[[#This Row],[Weighted Cost]]-TOPSIS!$C$13)^2+(Sustainable_Friendly_Table[[#This Row],[Weighted Co2]]-TOPSIS!$D$13)^2)^0.5</f>
        <v>2.7599701633785221E-3</v>
      </c>
      <c r="Y261">
        <f>((Sustainable_Friendly_Table[[#This Row],[Weighted Energy]]-TOPSIS!$B$14)^2+(Sustainable_Friendly_Table[[#This Row],[Weighted Cost]]-TOPSIS!$C$14)^2+(Sustainable_Friendly_Table[[#This Row],[Weighted Co2]]-TOPSIS!$D$14)^2)^0.5</f>
        <v>2.8557935838300357E-3</v>
      </c>
      <c r="Z261">
        <f>Sustainable_Friendly_Table[[#This Row],[S- Worst-Euclidean Distance]]/(Sustainable_Friendly_Table[[#This Row],[S+ Best-Euclidean Distance]]+Sustainable_Friendly_Table[[#This Row],[S- Worst-Euclidean Distance]])</f>
        <v>0.50853164634099368</v>
      </c>
      <c r="AA261">
        <v>260</v>
      </c>
    </row>
    <row r="262" spans="1:27" x14ac:dyDescent="0.3">
      <c r="A262">
        <v>197</v>
      </c>
      <c r="B262" t="s">
        <v>140</v>
      </c>
      <c r="C262" t="s">
        <v>280</v>
      </c>
      <c r="D262" t="s">
        <v>151</v>
      </c>
      <c r="E262" t="s">
        <v>280</v>
      </c>
      <c r="F262" t="s">
        <v>280</v>
      </c>
      <c r="G262" t="s">
        <v>220</v>
      </c>
      <c r="H262">
        <v>442.73721510078667</v>
      </c>
      <c r="I262">
        <v>32</v>
      </c>
      <c r="J262">
        <v>1500689.436408876</v>
      </c>
      <c r="K262">
        <v>56435.685727272721</v>
      </c>
      <c r="L262">
        <v>270124098.55359769</v>
      </c>
      <c r="M262">
        <v>6472949.3840909088</v>
      </c>
      <c r="N262">
        <v>2251034154.6133137</v>
      </c>
      <c r="O262">
        <v>124800000</v>
      </c>
      <c r="P262">
        <v>27.082861249999997</v>
      </c>
      <c r="Q262">
        <v>22435.307074312695</v>
      </c>
      <c r="R262">
        <v>270180534.23932499</v>
      </c>
      <c r="S262">
        <v>2382.3071039974047</v>
      </c>
      <c r="T262">
        <v>22462.389935562696</v>
      </c>
      <c r="U262">
        <f>Sustainable_Friendly_Table[[#This Row],[Total Energy(MJ)]]*AHP!$P$13/TOPSIS!$B$12</f>
        <v>2.3130370999137419E-2</v>
      </c>
      <c r="V262">
        <f>Sustainable_Friendly_Table[[#This Row],[Total Cost(LKR Million)]]*AHP!$P$14/TOPSIS!$C$12</f>
        <v>7.0316427552714958E-3</v>
      </c>
      <c r="W262">
        <f>Sustainable_Friendly_Table[[#This Row],[Total Carbon (Metric T)]]*AHP!$P$15/TOPSIS!$D$12</f>
        <v>1.2731938006039435E-2</v>
      </c>
      <c r="X262">
        <f>((Sustainable_Friendly_Table[[#This Row],[Weighted Energy]]-TOPSIS!$B$13)^2+(Sustainable_Friendly_Table[[#This Row],[Weighted Cost]]-TOPSIS!$C$13)^2+(Sustainable_Friendly_Table[[#This Row],[Weighted Co2]]-TOPSIS!$D$13)^2)^0.5</f>
        <v>2.7638972117454905E-3</v>
      </c>
      <c r="Y262">
        <f>((Sustainable_Friendly_Table[[#This Row],[Weighted Energy]]-TOPSIS!$B$14)^2+(Sustainable_Friendly_Table[[#This Row],[Weighted Cost]]-TOPSIS!$C$14)^2+(Sustainable_Friendly_Table[[#This Row],[Weighted Co2]]-TOPSIS!$D$14)^2)^0.5</f>
        <v>2.8520995949918968E-3</v>
      </c>
      <c r="Z262">
        <f>Sustainable_Friendly_Table[[#This Row],[S- Worst-Euclidean Distance]]/(Sustainable_Friendly_Table[[#This Row],[S+ Best-Euclidean Distance]]+Sustainable_Friendly_Table[[#This Row],[S- Worst-Euclidean Distance]])</f>
        <v>0.50785278075128104</v>
      </c>
      <c r="AA262">
        <v>261</v>
      </c>
    </row>
    <row r="263" spans="1:27" x14ac:dyDescent="0.3">
      <c r="A263">
        <v>214</v>
      </c>
      <c r="B263" t="s">
        <v>140</v>
      </c>
      <c r="C263" t="s">
        <v>280</v>
      </c>
      <c r="D263" t="s">
        <v>280</v>
      </c>
      <c r="E263" t="s">
        <v>280</v>
      </c>
      <c r="F263" t="s">
        <v>280</v>
      </c>
      <c r="G263" t="s">
        <v>219</v>
      </c>
      <c r="H263">
        <v>443.20167743919671</v>
      </c>
      <c r="I263">
        <v>64</v>
      </c>
      <c r="J263">
        <v>1501139.035952457</v>
      </c>
      <c r="K263">
        <v>56435.685727272721</v>
      </c>
      <c r="L263">
        <v>270205026.47144222</v>
      </c>
      <c r="M263">
        <v>6477554.459090909</v>
      </c>
      <c r="N263">
        <v>2251708553.9286852</v>
      </c>
      <c r="O263">
        <v>119296000</v>
      </c>
      <c r="P263">
        <v>27.073651099999999</v>
      </c>
      <c r="Q263">
        <v>22442.028587489229</v>
      </c>
      <c r="R263">
        <v>270261462.15716952</v>
      </c>
      <c r="S263">
        <v>2377.482108387776</v>
      </c>
      <c r="T263">
        <v>22469.102238589228</v>
      </c>
      <c r="U263">
        <f>Sustainable_Friendly_Table[[#This Row],[Total Energy(MJ)]]*AHP!$P$13/TOPSIS!$B$12</f>
        <v>2.3137299302722285E-2</v>
      </c>
      <c r="V263">
        <f>Sustainable_Friendly_Table[[#This Row],[Total Cost(LKR Million)]]*AHP!$P$14/TOPSIS!$C$12</f>
        <v>7.0174012473795313E-3</v>
      </c>
      <c r="W263">
        <f>Sustainable_Friendly_Table[[#This Row],[Total Carbon (Metric T)]]*AHP!$P$15/TOPSIS!$D$12</f>
        <v>1.2735742615711722E-2</v>
      </c>
      <c r="X263">
        <f>((Sustainable_Friendly_Table[[#This Row],[Weighted Energy]]-TOPSIS!$B$13)^2+(Sustainable_Friendly_Table[[#This Row],[Weighted Cost]]-TOPSIS!$C$13)^2+(Sustainable_Friendly_Table[[#This Row],[Weighted Co2]]-TOPSIS!$D$13)^2)^0.5</f>
        <v>2.7676624503137977E-3</v>
      </c>
      <c r="Y263">
        <f>((Sustainable_Friendly_Table[[#This Row],[Weighted Energy]]-TOPSIS!$B$14)^2+(Sustainable_Friendly_Table[[#This Row],[Weighted Cost]]-TOPSIS!$C$14)^2+(Sustainable_Friendly_Table[[#This Row],[Weighted Co2]]-TOPSIS!$D$14)^2)^0.5</f>
        <v>2.8480815333104498E-3</v>
      </c>
      <c r="Z263">
        <f>Sustainable_Friendly_Table[[#This Row],[S- Worst-Euclidean Distance]]/(Sustainable_Friendly_Table[[#This Row],[S+ Best-Euclidean Distance]]+Sustainable_Friendly_Table[[#This Row],[S- Worst-Euclidean Distance]])</f>
        <v>0.50716014505212115</v>
      </c>
      <c r="AA263">
        <v>262</v>
      </c>
    </row>
    <row r="264" spans="1:27" x14ac:dyDescent="0.3">
      <c r="A264">
        <v>216</v>
      </c>
      <c r="B264" t="s">
        <v>140</v>
      </c>
      <c r="C264" t="s">
        <v>280</v>
      </c>
      <c r="D264" t="s">
        <v>280</v>
      </c>
      <c r="E264" t="s">
        <v>280</v>
      </c>
      <c r="F264" t="s">
        <v>280</v>
      </c>
      <c r="G264" t="s">
        <v>218</v>
      </c>
      <c r="H264">
        <v>443.20167743919671</v>
      </c>
      <c r="I264">
        <v>32</v>
      </c>
      <c r="J264">
        <v>1501139.035952457</v>
      </c>
      <c r="K264">
        <v>56435.685727272721</v>
      </c>
      <c r="L264">
        <v>270205026.47144222</v>
      </c>
      <c r="M264">
        <v>6477554.459090909</v>
      </c>
      <c r="N264">
        <v>2251708553.9286852</v>
      </c>
      <c r="O264">
        <v>119878400</v>
      </c>
      <c r="P264">
        <v>27.073651099999999</v>
      </c>
      <c r="Q264">
        <v>22442.028587489229</v>
      </c>
      <c r="R264">
        <v>270261462.15716952</v>
      </c>
      <c r="S264">
        <v>2378.0645083877757</v>
      </c>
      <c r="T264">
        <v>22469.102238589228</v>
      </c>
      <c r="U264">
        <f>Sustainable_Friendly_Table[[#This Row],[Total Energy(MJ)]]*AHP!$P$13/TOPSIS!$B$12</f>
        <v>2.3137299302722285E-2</v>
      </c>
      <c r="V264">
        <f>Sustainable_Friendly_Table[[#This Row],[Total Cost(LKR Million)]]*AHP!$P$14/TOPSIS!$C$12</f>
        <v>7.0191202653574385E-3</v>
      </c>
      <c r="W264">
        <f>Sustainable_Friendly_Table[[#This Row],[Total Carbon (Metric T)]]*AHP!$P$15/TOPSIS!$D$12</f>
        <v>1.2735742615711722E-2</v>
      </c>
      <c r="X264">
        <f>((Sustainable_Friendly_Table[[#This Row],[Weighted Energy]]-TOPSIS!$B$13)^2+(Sustainable_Friendly_Table[[#This Row],[Weighted Cost]]-TOPSIS!$C$13)^2+(Sustainable_Friendly_Table[[#This Row],[Weighted Co2]]-TOPSIS!$D$13)^2)^0.5</f>
        <v>2.7681223590784029E-3</v>
      </c>
      <c r="Y264">
        <f>((Sustainable_Friendly_Table[[#This Row],[Weighted Energy]]-TOPSIS!$B$14)^2+(Sustainable_Friendly_Table[[#This Row],[Weighted Cost]]-TOPSIS!$C$14)^2+(Sustainable_Friendly_Table[[#This Row],[Weighted Co2]]-TOPSIS!$D$14)^2)^0.5</f>
        <v>2.84763977579781E-3</v>
      </c>
      <c r="Z264">
        <f>Sustainable_Friendly_Table[[#This Row],[S- Worst-Euclidean Distance]]/(Sustainable_Friendly_Table[[#This Row],[S+ Best-Euclidean Distance]]+Sustainable_Friendly_Table[[#This Row],[S- Worst-Euclidean Distance]])</f>
        <v>0.50707984195284661</v>
      </c>
      <c r="AA264">
        <v>263</v>
      </c>
    </row>
    <row r="265" spans="1:27" x14ac:dyDescent="0.3">
      <c r="A265">
        <v>215</v>
      </c>
      <c r="B265" t="s">
        <v>140</v>
      </c>
      <c r="C265" t="s">
        <v>280</v>
      </c>
      <c r="D265" t="s">
        <v>280</v>
      </c>
      <c r="E265" t="s">
        <v>280</v>
      </c>
      <c r="F265" t="s">
        <v>280</v>
      </c>
      <c r="G265" t="s">
        <v>220</v>
      </c>
      <c r="H265">
        <v>443.20167743919671</v>
      </c>
      <c r="I265">
        <v>32</v>
      </c>
      <c r="J265">
        <v>1501139.035952457</v>
      </c>
      <c r="K265">
        <v>56435.685727272721</v>
      </c>
      <c r="L265">
        <v>270205026.47144222</v>
      </c>
      <c r="M265">
        <v>6477554.459090909</v>
      </c>
      <c r="N265">
        <v>2251708553.9286852</v>
      </c>
      <c r="O265">
        <v>124800000</v>
      </c>
      <c r="P265">
        <v>27.073651099999999</v>
      </c>
      <c r="Q265">
        <v>22442.028587489229</v>
      </c>
      <c r="R265">
        <v>270261462.15716952</v>
      </c>
      <c r="S265">
        <v>2382.9861083877759</v>
      </c>
      <c r="T265">
        <v>22469.102238589228</v>
      </c>
      <c r="U265">
        <f>Sustainable_Friendly_Table[[#This Row],[Total Energy(MJ)]]*AHP!$P$13/TOPSIS!$B$12</f>
        <v>2.3137299302722285E-2</v>
      </c>
      <c r="V265">
        <f>Sustainable_Friendly_Table[[#This Row],[Total Cost(LKR Million)]]*AHP!$P$14/TOPSIS!$C$12</f>
        <v>7.0336469117861363E-3</v>
      </c>
      <c r="W265">
        <f>Sustainable_Friendly_Table[[#This Row],[Total Carbon (Metric T)]]*AHP!$P$15/TOPSIS!$D$12</f>
        <v>1.2735742615711722E-2</v>
      </c>
      <c r="X265">
        <f>((Sustainable_Friendly_Table[[#This Row],[Weighted Energy]]-TOPSIS!$B$13)^2+(Sustainable_Friendly_Table[[#This Row],[Weighted Cost]]-TOPSIS!$C$13)^2+(Sustainable_Friendly_Table[[#This Row],[Weighted Co2]]-TOPSIS!$D$13)^2)^0.5</f>
        <v>2.7720483611457366E-3</v>
      </c>
      <c r="Y265">
        <f>((Sustainable_Friendly_Table[[#This Row],[Weighted Energy]]-TOPSIS!$B$14)^2+(Sustainable_Friendly_Table[[#This Row],[Weighted Cost]]-TOPSIS!$C$14)^2+(Sustainable_Friendly_Table[[#This Row],[Weighted Co2]]-TOPSIS!$D$14)^2)^0.5</f>
        <v>2.8439454330841324E-3</v>
      </c>
      <c r="Z265">
        <f>Sustainable_Friendly_Table[[#This Row],[S- Worst-Euclidean Distance]]/(Sustainable_Friendly_Table[[#This Row],[S+ Best-Euclidean Distance]]+Sustainable_Friendly_Table[[#This Row],[S- Worst-Euclidean Distance]])</f>
        <v>0.50640109966042579</v>
      </c>
      <c r="AA265">
        <v>264</v>
      </c>
    </row>
    <row r="266" spans="1:27" x14ac:dyDescent="0.3">
      <c r="A266">
        <v>295</v>
      </c>
      <c r="B266" t="s">
        <v>141</v>
      </c>
      <c r="C266" t="s">
        <v>280</v>
      </c>
      <c r="D266" t="s">
        <v>151</v>
      </c>
      <c r="E266" t="s">
        <v>152</v>
      </c>
      <c r="F266" t="s">
        <v>280</v>
      </c>
      <c r="G266" t="s">
        <v>219</v>
      </c>
      <c r="H266">
        <v>428.55383711819633</v>
      </c>
      <c r="I266">
        <v>61</v>
      </c>
      <c r="J266">
        <v>1503147.5034540819</v>
      </c>
      <c r="K266">
        <v>41888.202090909079</v>
      </c>
      <c r="L266">
        <v>270566550.6217348</v>
      </c>
      <c r="M266">
        <v>5043459.1386363627</v>
      </c>
      <c r="N266">
        <v>2254721255.1811228</v>
      </c>
      <c r="O266">
        <v>113704000</v>
      </c>
      <c r="P266">
        <v>19.080455068181813</v>
      </c>
      <c r="Q266">
        <v>22472.055176638525</v>
      </c>
      <c r="R266">
        <v>270608438.82382572</v>
      </c>
      <c r="S266">
        <v>2373.4687143197593</v>
      </c>
      <c r="T266">
        <v>22491.135631706707</v>
      </c>
      <c r="U266">
        <f>Sustainable_Friendly_Table[[#This Row],[Total Energy(MJ)]]*AHP!$P$13/TOPSIS!$B$12</f>
        <v>2.3167004251860822E-2</v>
      </c>
      <c r="V266">
        <f>Sustainable_Friendly_Table[[#This Row],[Total Cost(LKR Million)]]*AHP!$P$14/TOPSIS!$C$12</f>
        <v>7.0055552711512491E-3</v>
      </c>
      <c r="W266">
        <f>Sustainable_Friendly_Table[[#This Row],[Total Carbon (Metric T)]]*AHP!$P$15/TOPSIS!$D$12</f>
        <v>1.274823139344371E-2</v>
      </c>
      <c r="X266">
        <f>((Sustainable_Friendly_Table[[#This Row],[Weighted Energy]]-TOPSIS!$B$13)^2+(Sustainable_Friendly_Table[[#This Row],[Weighted Cost]]-TOPSIS!$C$13)^2+(Sustainable_Friendly_Table[[#This Row],[Weighted Co2]]-TOPSIS!$D$13)^2)^0.5</f>
        <v>2.7954493804441287E-3</v>
      </c>
      <c r="Y266">
        <f>((Sustainable_Friendly_Table[[#This Row],[Weighted Energy]]-TOPSIS!$B$14)^2+(Sustainable_Friendly_Table[[#This Row],[Weighted Cost]]-TOPSIS!$C$14)^2+(Sustainable_Friendly_Table[[#This Row],[Weighted Co2]]-TOPSIS!$D$14)^2)^0.5</f>
        <v>2.8202330529737284E-3</v>
      </c>
      <c r="Z266">
        <f>Sustainable_Friendly_Table[[#This Row],[S- Worst-Euclidean Distance]]/(Sustainable_Friendly_Table[[#This Row],[S+ Best-Euclidean Distance]]+Sustainable_Friendly_Table[[#This Row],[S- Worst-Euclidean Distance]])</f>
        <v>0.50220664833022932</v>
      </c>
      <c r="AA266">
        <v>265</v>
      </c>
    </row>
    <row r="267" spans="1:27" x14ac:dyDescent="0.3">
      <c r="A267">
        <v>297</v>
      </c>
      <c r="B267" t="s">
        <v>141</v>
      </c>
      <c r="C267" t="s">
        <v>280</v>
      </c>
      <c r="D267" t="s">
        <v>151</v>
      </c>
      <c r="E267" t="s">
        <v>152</v>
      </c>
      <c r="F267" t="s">
        <v>280</v>
      </c>
      <c r="G267" t="s">
        <v>218</v>
      </c>
      <c r="H267">
        <v>428.55383711819633</v>
      </c>
      <c r="I267">
        <v>31</v>
      </c>
      <c r="J267">
        <v>1503147.5034540819</v>
      </c>
      <c r="K267">
        <v>41888.202090909079</v>
      </c>
      <c r="L267">
        <v>270566550.6217348</v>
      </c>
      <c r="M267">
        <v>5043459.1386363627</v>
      </c>
      <c r="N267">
        <v>2254721255.1811228</v>
      </c>
      <c r="O267">
        <v>116132200</v>
      </c>
      <c r="P267">
        <v>19.080455068181813</v>
      </c>
      <c r="Q267">
        <v>22472.055176638525</v>
      </c>
      <c r="R267">
        <v>270608438.82382572</v>
      </c>
      <c r="S267">
        <v>2375.8969143197592</v>
      </c>
      <c r="T267">
        <v>22491.135631706707</v>
      </c>
      <c r="U267">
        <f>Sustainable_Friendly_Table[[#This Row],[Total Energy(MJ)]]*AHP!$P$13/TOPSIS!$B$12</f>
        <v>2.3167004251860822E-2</v>
      </c>
      <c r="V267">
        <f>Sustainable_Friendly_Table[[#This Row],[Total Cost(LKR Million)]]*AHP!$P$14/TOPSIS!$C$12</f>
        <v>7.0127223718620263E-3</v>
      </c>
      <c r="W267">
        <f>Sustainable_Friendly_Table[[#This Row],[Total Carbon (Metric T)]]*AHP!$P$15/TOPSIS!$D$12</f>
        <v>1.274823139344371E-2</v>
      </c>
      <c r="X267">
        <f>((Sustainable_Friendly_Table[[#This Row],[Weighted Energy]]-TOPSIS!$B$13)^2+(Sustainable_Friendly_Table[[#This Row],[Weighted Cost]]-TOPSIS!$C$13)^2+(Sustainable_Friendly_Table[[#This Row],[Weighted Co2]]-TOPSIS!$D$13)^2)^0.5</f>
        <v>2.7973239597388387E-3</v>
      </c>
      <c r="Y267">
        <f>((Sustainable_Friendly_Table[[#This Row],[Weighted Energy]]-TOPSIS!$B$14)^2+(Sustainable_Friendly_Table[[#This Row],[Weighted Cost]]-TOPSIS!$C$14)^2+(Sustainable_Friendly_Table[[#This Row],[Weighted Co2]]-TOPSIS!$D$14)^2)^0.5</f>
        <v>2.8183493799895732E-3</v>
      </c>
      <c r="Z267">
        <f>Sustainable_Friendly_Table[[#This Row],[S- Worst-Euclidean Distance]]/(Sustainable_Friendly_Table[[#This Row],[S+ Best-Euclidean Distance]]+Sustainable_Friendly_Table[[#This Row],[S- Worst-Euclidean Distance]])</f>
        <v>0.50187203020713378</v>
      </c>
      <c r="AA267">
        <v>266</v>
      </c>
    </row>
    <row r="268" spans="1:27" x14ac:dyDescent="0.3">
      <c r="A268">
        <v>296</v>
      </c>
      <c r="B268" t="s">
        <v>141</v>
      </c>
      <c r="C268" t="s">
        <v>280</v>
      </c>
      <c r="D268" t="s">
        <v>151</v>
      </c>
      <c r="E268" t="s">
        <v>152</v>
      </c>
      <c r="F268" t="s">
        <v>280</v>
      </c>
      <c r="G268" t="s">
        <v>220</v>
      </c>
      <c r="H268">
        <v>428.55383711819633</v>
      </c>
      <c r="I268">
        <v>31</v>
      </c>
      <c r="J268">
        <v>1503147.5034540819</v>
      </c>
      <c r="K268">
        <v>41888.202090909079</v>
      </c>
      <c r="L268">
        <v>270566550.6217348</v>
      </c>
      <c r="M268">
        <v>5043459.1386363627</v>
      </c>
      <c r="N268">
        <v>2254721255.1811228</v>
      </c>
      <c r="O268">
        <v>120900000</v>
      </c>
      <c r="P268">
        <v>19.080455068181813</v>
      </c>
      <c r="Q268">
        <v>22472.055176638525</v>
      </c>
      <c r="R268">
        <v>270608438.82382572</v>
      </c>
      <c r="S268">
        <v>2380.6647143197592</v>
      </c>
      <c r="T268">
        <v>22491.135631706707</v>
      </c>
      <c r="U268">
        <f>Sustainable_Friendly_Table[[#This Row],[Total Energy(MJ)]]*AHP!$P$13/TOPSIS!$B$12</f>
        <v>2.3167004251860822E-2</v>
      </c>
      <c r="V268">
        <f>Sustainable_Friendly_Table[[#This Row],[Total Cost(LKR Million)]]*AHP!$P$14/TOPSIS!$C$12</f>
        <v>7.0267950605898272E-3</v>
      </c>
      <c r="W268">
        <f>Sustainable_Friendly_Table[[#This Row],[Total Carbon (Metric T)]]*AHP!$P$15/TOPSIS!$D$12</f>
        <v>1.274823139344371E-2</v>
      </c>
      <c r="X268">
        <f>((Sustainable_Friendly_Table[[#This Row],[Weighted Energy]]-TOPSIS!$B$13)^2+(Sustainable_Friendly_Table[[#This Row],[Weighted Cost]]-TOPSIS!$C$13)^2+(Sustainable_Friendly_Table[[#This Row],[Weighted Co2]]-TOPSIS!$D$13)^2)^0.5</f>
        <v>2.8010544242916867E-3</v>
      </c>
      <c r="Y268">
        <f>((Sustainable_Friendly_Table[[#This Row],[Weighted Energy]]-TOPSIS!$B$14)^2+(Sustainable_Friendly_Table[[#This Row],[Weighted Cost]]-TOPSIS!$C$14)^2+(Sustainable_Friendly_Table[[#This Row],[Weighted Co2]]-TOPSIS!$D$14)^2)^0.5</f>
        <v>2.8147001945380327E-3</v>
      </c>
      <c r="Z268">
        <f>Sustainable_Friendly_Table[[#This Row],[S- Worst-Euclidean Distance]]/(Sustainable_Friendly_Table[[#This Row],[S+ Best-Euclidean Distance]]+Sustainable_Friendly_Table[[#This Row],[S- Worst-Euclidean Distance]])</f>
        <v>0.50121495428242113</v>
      </c>
      <c r="AA268">
        <v>267</v>
      </c>
    </row>
    <row r="269" spans="1:27" x14ac:dyDescent="0.3">
      <c r="A269">
        <v>313</v>
      </c>
      <c r="B269" t="s">
        <v>141</v>
      </c>
      <c r="C269" t="s">
        <v>280</v>
      </c>
      <c r="D269" t="s">
        <v>280</v>
      </c>
      <c r="E269" t="s">
        <v>152</v>
      </c>
      <c r="F269" t="s">
        <v>280</v>
      </c>
      <c r="G269" t="s">
        <v>219</v>
      </c>
      <c r="H269">
        <v>429.01829945660626</v>
      </c>
      <c r="I269">
        <v>61</v>
      </c>
      <c r="J269">
        <v>1503597.102997663</v>
      </c>
      <c r="K269">
        <v>41888.202090909079</v>
      </c>
      <c r="L269">
        <v>270647478.53957933</v>
      </c>
      <c r="M269">
        <v>5048064.2136363629</v>
      </c>
      <c r="N269">
        <v>2255395654.4964943</v>
      </c>
      <c r="O269">
        <v>113704000</v>
      </c>
      <c r="P269">
        <v>19.071244918181815</v>
      </c>
      <c r="Q269">
        <v>22478.776689815062</v>
      </c>
      <c r="R269">
        <v>270689366.74167025</v>
      </c>
      <c r="S269">
        <v>2374.1477187101309</v>
      </c>
      <c r="T269">
        <v>22497.847934733243</v>
      </c>
      <c r="U269">
        <f>Sustainable_Friendly_Table[[#This Row],[Total Energy(MJ)]]*AHP!$P$13/TOPSIS!$B$12</f>
        <v>2.3173932555445694E-2</v>
      </c>
      <c r="V269">
        <f>Sustainable_Friendly_Table[[#This Row],[Total Cost(LKR Million)]]*AHP!$P$14/TOPSIS!$C$12</f>
        <v>7.0075594276658914E-3</v>
      </c>
      <c r="W269">
        <f>Sustainable_Friendly_Table[[#This Row],[Total Carbon (Metric T)]]*AHP!$P$15/TOPSIS!$D$12</f>
        <v>1.2752036003116E-2</v>
      </c>
      <c r="X269">
        <f>((Sustainable_Friendly_Table[[#This Row],[Weighted Energy]]-TOPSIS!$B$13)^2+(Sustainable_Friendly_Table[[#This Row],[Weighted Cost]]-TOPSIS!$C$13)^2+(Sustainable_Friendly_Table[[#This Row],[Weighted Co2]]-TOPSIS!$D$13)^2)^0.5</f>
        <v>2.8036027863822355E-3</v>
      </c>
      <c r="Y269">
        <f>((Sustainable_Friendly_Table[[#This Row],[Weighted Energy]]-TOPSIS!$B$14)^2+(Sustainable_Friendly_Table[[#This Row],[Weighted Cost]]-TOPSIS!$C$14)^2+(Sustainable_Friendly_Table[[#This Row],[Weighted Co2]]-TOPSIS!$D$14)^2)^0.5</f>
        <v>2.8120801954142579E-3</v>
      </c>
      <c r="Z269">
        <f>Sustainable_Friendly_Table[[#This Row],[S- Worst-Euclidean Distance]]/(Sustainable_Friendly_Table[[#This Row],[S+ Best-Euclidean Distance]]+Sustainable_Friendly_Table[[#This Row],[S- Worst-Euclidean Distance]])</f>
        <v>0.50075479768529507</v>
      </c>
      <c r="AA269">
        <v>268</v>
      </c>
    </row>
    <row r="270" spans="1:27" x14ac:dyDescent="0.3">
      <c r="A270">
        <v>315</v>
      </c>
      <c r="B270" t="s">
        <v>141</v>
      </c>
      <c r="C270" t="s">
        <v>280</v>
      </c>
      <c r="D270" t="s">
        <v>280</v>
      </c>
      <c r="E270" t="s">
        <v>152</v>
      </c>
      <c r="F270" t="s">
        <v>280</v>
      </c>
      <c r="G270" t="s">
        <v>218</v>
      </c>
      <c r="H270">
        <v>429.01829945660626</v>
      </c>
      <c r="I270">
        <v>31</v>
      </c>
      <c r="J270">
        <v>1503597.102997663</v>
      </c>
      <c r="K270">
        <v>41888.202090909079</v>
      </c>
      <c r="L270">
        <v>270647478.53957933</v>
      </c>
      <c r="M270">
        <v>5048064.2136363629</v>
      </c>
      <c r="N270">
        <v>2255395654.4964943</v>
      </c>
      <c r="O270">
        <v>116132200</v>
      </c>
      <c r="P270">
        <v>19.071244918181815</v>
      </c>
      <c r="Q270">
        <v>22478.776689815062</v>
      </c>
      <c r="R270">
        <v>270689366.74167025</v>
      </c>
      <c r="S270">
        <v>2376.5759187101307</v>
      </c>
      <c r="T270">
        <v>22497.847934733243</v>
      </c>
      <c r="U270">
        <f>Sustainable_Friendly_Table[[#This Row],[Total Energy(MJ)]]*AHP!$P$13/TOPSIS!$B$12</f>
        <v>2.3173932555445694E-2</v>
      </c>
      <c r="V270">
        <f>Sustainable_Friendly_Table[[#This Row],[Total Cost(LKR Million)]]*AHP!$P$14/TOPSIS!$C$12</f>
        <v>7.0147265283766686E-3</v>
      </c>
      <c r="W270">
        <f>Sustainable_Friendly_Table[[#This Row],[Total Carbon (Metric T)]]*AHP!$P$15/TOPSIS!$D$12</f>
        <v>1.2752036003116E-2</v>
      </c>
      <c r="X270">
        <f>((Sustainable_Friendly_Table[[#This Row],[Weighted Energy]]-TOPSIS!$B$13)^2+(Sustainable_Friendly_Table[[#This Row],[Weighted Cost]]-TOPSIS!$C$13)^2+(Sustainable_Friendly_Table[[#This Row],[Weighted Co2]]-TOPSIS!$D$13)^2)^0.5</f>
        <v>2.8054770376705826E-3</v>
      </c>
      <c r="Y270">
        <f>((Sustainable_Friendly_Table[[#This Row],[Weighted Energy]]-TOPSIS!$B$14)^2+(Sustainable_Friendly_Table[[#This Row],[Weighted Cost]]-TOPSIS!$C$14)^2+(Sustainable_Friendly_Table[[#This Row],[Weighted Co2]]-TOPSIS!$D$14)^2)^0.5</f>
        <v>2.810196168958023E-3</v>
      </c>
      <c r="Z270">
        <f>Sustainable_Friendly_Table[[#This Row],[S- Worst-Euclidean Distance]]/(Sustainable_Friendly_Table[[#This Row],[S+ Best-Euclidean Distance]]+Sustainable_Friendly_Table[[#This Row],[S- Worst-Euclidean Distance]])</f>
        <v>0.50042017502744551</v>
      </c>
      <c r="AA270">
        <v>269</v>
      </c>
    </row>
    <row r="271" spans="1:27" x14ac:dyDescent="0.3">
      <c r="A271">
        <v>314</v>
      </c>
      <c r="B271" t="s">
        <v>141</v>
      </c>
      <c r="C271" t="s">
        <v>280</v>
      </c>
      <c r="D271" t="s">
        <v>280</v>
      </c>
      <c r="E271" t="s">
        <v>152</v>
      </c>
      <c r="F271" t="s">
        <v>280</v>
      </c>
      <c r="G271" t="s">
        <v>220</v>
      </c>
      <c r="H271">
        <v>429.01829945660626</v>
      </c>
      <c r="I271">
        <v>31</v>
      </c>
      <c r="J271">
        <v>1503597.102997663</v>
      </c>
      <c r="K271">
        <v>41888.202090909079</v>
      </c>
      <c r="L271">
        <v>270647478.53957933</v>
      </c>
      <c r="M271">
        <v>5048064.2136363629</v>
      </c>
      <c r="N271">
        <v>2255395654.4964943</v>
      </c>
      <c r="O271">
        <v>120900000</v>
      </c>
      <c r="P271">
        <v>19.071244918181815</v>
      </c>
      <c r="Q271">
        <v>22478.776689815062</v>
      </c>
      <c r="R271">
        <v>270689366.74167025</v>
      </c>
      <c r="S271">
        <v>2381.3437187101308</v>
      </c>
      <c r="T271">
        <v>22497.847934733243</v>
      </c>
      <c r="U271">
        <f>Sustainable_Friendly_Table[[#This Row],[Total Energy(MJ)]]*AHP!$P$13/TOPSIS!$B$12</f>
        <v>2.3173932555445694E-2</v>
      </c>
      <c r="V271">
        <f>Sustainable_Friendly_Table[[#This Row],[Total Cost(LKR Million)]]*AHP!$P$14/TOPSIS!$C$12</f>
        <v>7.0287992171044695E-3</v>
      </c>
      <c r="W271">
        <f>Sustainable_Friendly_Table[[#This Row],[Total Carbon (Metric T)]]*AHP!$P$15/TOPSIS!$D$12</f>
        <v>1.2752036003116E-2</v>
      </c>
      <c r="X271">
        <f>((Sustainable_Friendly_Table[[#This Row],[Weighted Energy]]-TOPSIS!$B$13)^2+(Sustainable_Friendly_Table[[#This Row],[Weighted Cost]]-TOPSIS!$C$13)^2+(Sustainable_Friendly_Table[[#This Row],[Weighted Co2]]-TOPSIS!$D$13)^2)^0.5</f>
        <v>2.8092067152051215E-3</v>
      </c>
      <c r="Y271">
        <f>((Sustainable_Friendly_Table[[#This Row],[Weighted Energy]]-TOPSIS!$B$14)^2+(Sustainable_Friendly_Table[[#This Row],[Weighted Cost]]-TOPSIS!$C$14)^2+(Sustainable_Friendly_Table[[#This Row],[Weighted Co2]]-TOPSIS!$D$14)^2)^0.5</f>
        <v>2.8065464316865954E-3</v>
      </c>
      <c r="Z271">
        <f>Sustainable_Friendly_Table[[#This Row],[S- Worst-Euclidean Distance]]/(Sustainable_Friendly_Table[[#This Row],[S+ Best-Euclidean Distance]]+Sustainable_Friendly_Table[[#This Row],[S- Worst-Euclidean Distance]])</f>
        <v>0.49976314098492752</v>
      </c>
      <c r="AA271">
        <v>270</v>
      </c>
    </row>
    <row r="272" spans="1:27" x14ac:dyDescent="0.3">
      <c r="A272">
        <v>301</v>
      </c>
      <c r="B272" t="s">
        <v>141</v>
      </c>
      <c r="C272" t="s">
        <v>280</v>
      </c>
      <c r="D272" t="s">
        <v>151</v>
      </c>
      <c r="E272" t="s">
        <v>280</v>
      </c>
      <c r="F272" t="s">
        <v>155</v>
      </c>
      <c r="G272" t="s">
        <v>219</v>
      </c>
      <c r="H272">
        <v>442.66927615772397</v>
      </c>
      <c r="I272">
        <v>63</v>
      </c>
      <c r="J272">
        <v>1505479.3745314665</v>
      </c>
      <c r="K272">
        <v>51440.632772727273</v>
      </c>
      <c r="L272">
        <v>270986287.41566396</v>
      </c>
      <c r="M272">
        <v>6238877.6068181815</v>
      </c>
      <c r="N272">
        <v>2258219061.7971997</v>
      </c>
      <c r="O272">
        <v>117432000</v>
      </c>
      <c r="P272">
        <v>25.35776665909091</v>
      </c>
      <c r="Q272">
        <v>22506.916649245421</v>
      </c>
      <c r="R272">
        <v>271037728.0484367</v>
      </c>
      <c r="S272">
        <v>2381.8899394040182</v>
      </c>
      <c r="T272">
        <v>22532.274415904511</v>
      </c>
      <c r="U272">
        <f>Sustainable_Friendly_Table[[#This Row],[Total Energy(MJ)]]*AHP!$P$13/TOPSIS!$B$12</f>
        <v>2.3203756044728286E-2</v>
      </c>
      <c r="V272">
        <f>Sustainable_Friendly_Table[[#This Row],[Total Cost(LKR Million)]]*AHP!$P$14/TOPSIS!$C$12</f>
        <v>7.0304114478611625E-3</v>
      </c>
      <c r="W272">
        <f>Sustainable_Friendly_Table[[#This Row],[Total Carbon (Metric T)]]*AHP!$P$15/TOPSIS!$D$12</f>
        <v>1.2771549324062527E-2</v>
      </c>
      <c r="X272">
        <f>((Sustainable_Friendly_Table[[#This Row],[Weighted Energy]]-TOPSIS!$B$13)^2+(Sustainable_Friendly_Table[[#This Row],[Weighted Cost]]-TOPSIS!$C$13)^2+(Sustainable_Friendly_Table[[#This Row],[Weighted Co2]]-TOPSIS!$D$13)^2)^0.5</f>
        <v>2.8438901666832583E-3</v>
      </c>
      <c r="Y272">
        <f>((Sustainable_Friendly_Table[[#This Row],[Weighted Energy]]-TOPSIS!$B$14)^2+(Sustainable_Friendly_Table[[#This Row],[Weighted Cost]]-TOPSIS!$C$14)^2+(Sustainable_Friendly_Table[[#This Row],[Weighted Co2]]-TOPSIS!$D$14)^2)^0.5</f>
        <v>2.7717976367682712E-3</v>
      </c>
      <c r="Z272">
        <f>Sustainable_Friendly_Table[[#This Row],[S- Worst-Euclidean Distance]]/(Sustainable_Friendly_Table[[#This Row],[S+ Best-Euclidean Distance]]+Sustainable_Friendly_Table[[#This Row],[S- Worst-Euclidean Distance]])</f>
        <v>0.49358114870001524</v>
      </c>
      <c r="AA272">
        <v>271</v>
      </c>
    </row>
    <row r="273" spans="1:27" x14ac:dyDescent="0.3">
      <c r="A273">
        <v>303</v>
      </c>
      <c r="B273" t="s">
        <v>141</v>
      </c>
      <c r="C273" t="s">
        <v>280</v>
      </c>
      <c r="D273" t="s">
        <v>151</v>
      </c>
      <c r="E273" t="s">
        <v>280</v>
      </c>
      <c r="F273" t="s">
        <v>155</v>
      </c>
      <c r="G273" t="s">
        <v>218</v>
      </c>
      <c r="H273">
        <v>442.66927615772397</v>
      </c>
      <c r="I273">
        <v>32</v>
      </c>
      <c r="J273">
        <v>1505479.3745314665</v>
      </c>
      <c r="K273">
        <v>51440.632772727273</v>
      </c>
      <c r="L273">
        <v>270986287.41566396</v>
      </c>
      <c r="M273">
        <v>6238877.6068181815</v>
      </c>
      <c r="N273">
        <v>2258219061.7971997</v>
      </c>
      <c r="O273">
        <v>119878400</v>
      </c>
      <c r="P273">
        <v>25.35776665909091</v>
      </c>
      <c r="Q273">
        <v>22506.916649245421</v>
      </c>
      <c r="R273">
        <v>271037728.0484367</v>
      </c>
      <c r="S273">
        <v>2384.336339404018</v>
      </c>
      <c r="T273">
        <v>22532.274415904511</v>
      </c>
      <c r="U273">
        <f>Sustainable_Friendly_Table[[#This Row],[Total Energy(MJ)]]*AHP!$P$13/TOPSIS!$B$12</f>
        <v>2.3203756044728286E-2</v>
      </c>
      <c r="V273">
        <f>Sustainable_Friendly_Table[[#This Row],[Total Cost(LKR Million)]]*AHP!$P$14/TOPSIS!$C$12</f>
        <v>7.0376322678837493E-3</v>
      </c>
      <c r="W273">
        <f>Sustainable_Friendly_Table[[#This Row],[Total Carbon (Metric T)]]*AHP!$P$15/TOPSIS!$D$12</f>
        <v>1.2771549324062527E-2</v>
      </c>
      <c r="X273">
        <f>((Sustainable_Friendly_Table[[#This Row],[Weighted Energy]]-TOPSIS!$B$13)^2+(Sustainable_Friendly_Table[[#This Row],[Weighted Cost]]-TOPSIS!$C$13)^2+(Sustainable_Friendly_Table[[#This Row],[Weighted Co2]]-TOPSIS!$D$13)^2)^0.5</f>
        <v>2.8458097810976526E-3</v>
      </c>
      <c r="Y273">
        <f>((Sustainable_Friendly_Table[[#This Row],[Weighted Energy]]-TOPSIS!$B$14)^2+(Sustainable_Friendly_Table[[#This Row],[Weighted Cost]]-TOPSIS!$C$14)^2+(Sustainable_Friendly_Table[[#This Row],[Weighted Co2]]-TOPSIS!$D$14)^2)^0.5</f>
        <v>2.7699315220078326E-3</v>
      </c>
      <c r="Z273">
        <f>Sustainable_Friendly_Table[[#This Row],[S- Worst-Euclidean Distance]]/(Sustainable_Friendly_Table[[#This Row],[S+ Best-Euclidean Distance]]+Sustainable_Friendly_Table[[#This Row],[S- Worst-Euclidean Distance]])</f>
        <v>0.49324414578642894</v>
      </c>
      <c r="AA273">
        <v>272</v>
      </c>
    </row>
    <row r="274" spans="1:27" x14ac:dyDescent="0.3">
      <c r="A274">
        <v>302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220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124800000</v>
      </c>
      <c r="P274">
        <v>25.35776665909091</v>
      </c>
      <c r="Q274">
        <v>22506.916649245421</v>
      </c>
      <c r="R274">
        <v>271037728.0484367</v>
      </c>
      <c r="S274">
        <v>2389.2579394040181</v>
      </c>
      <c r="T274">
        <v>22532.274415904511</v>
      </c>
      <c r="U274">
        <f>Sustainable_Friendly_Table[[#This Row],[Total Energy(MJ)]]*AHP!$P$13/TOPSIS!$B$12</f>
        <v>2.3203756044728286E-2</v>
      </c>
      <c r="V274">
        <f>Sustainable_Friendly_Table[[#This Row],[Total Cost(LKR Million)]]*AHP!$P$14/TOPSIS!$C$12</f>
        <v>7.0521589143124463E-3</v>
      </c>
      <c r="W274">
        <f>Sustainable_Friendly_Table[[#This Row],[Total Carbon (Metric T)]]*AHP!$P$15/TOPSIS!$D$12</f>
        <v>1.2771549324062527E-2</v>
      </c>
      <c r="X274">
        <f>((Sustainable_Friendly_Table[[#This Row],[Weighted Energy]]-TOPSIS!$B$13)^2+(Sustainable_Friendly_Table[[#This Row],[Weighted Cost]]-TOPSIS!$C$13)^2+(Sustainable_Friendly_Table[[#This Row],[Weighted Co2]]-TOPSIS!$D$13)^2)^0.5</f>
        <v>2.8497231210282211E-3</v>
      </c>
      <c r="Y274">
        <f>((Sustainable_Friendly_Table[[#This Row],[Weighted Energy]]-TOPSIS!$B$14)^2+(Sustainable_Friendly_Table[[#This Row],[Weighted Cost]]-TOPSIS!$C$14)^2+(Sustainable_Friendly_Table[[#This Row],[Weighted Co2]]-TOPSIS!$D$14)^2)^0.5</f>
        <v>2.7662306131083316E-3</v>
      </c>
      <c r="Z274">
        <f>Sustainable_Friendly_Table[[#This Row],[S- Worst-Euclidean Distance]]/(Sustainable_Friendly_Table[[#This Row],[S+ Best-Euclidean Distance]]+Sustainable_Friendly_Table[[#This Row],[S- Worst-Euclidean Distance]])</f>
        <v>0.49256648898188204</v>
      </c>
      <c r="AA274">
        <v>273</v>
      </c>
    </row>
    <row r="275" spans="1:27" x14ac:dyDescent="0.3">
      <c r="A275">
        <v>319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219</v>
      </c>
      <c r="H275">
        <v>443.13373849613396</v>
      </c>
      <c r="I275">
        <v>63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117432000</v>
      </c>
      <c r="P275">
        <v>25.348556509090912</v>
      </c>
      <c r="Q275">
        <v>22513.638162421961</v>
      </c>
      <c r="R275">
        <v>271118655.96628135</v>
      </c>
      <c r="S275">
        <v>2382.5689437943897</v>
      </c>
      <c r="T275">
        <v>22538.986718931053</v>
      </c>
      <c r="U275">
        <f>Sustainable_Friendly_Table[[#This Row],[Total Energy(MJ)]]*AHP!$P$13/TOPSIS!$B$12</f>
        <v>2.3210684348313162E-2</v>
      </c>
      <c r="V275">
        <f>Sustainable_Friendly_Table[[#This Row],[Total Cost(LKR Million)]]*AHP!$P$14/TOPSIS!$C$12</f>
        <v>7.0324156043758039E-3</v>
      </c>
      <c r="W275">
        <f>Sustainable_Friendly_Table[[#This Row],[Total Carbon (Metric T)]]*AHP!$P$15/TOPSIS!$D$12</f>
        <v>1.277535393373482E-2</v>
      </c>
      <c r="X275">
        <f>((Sustainable_Friendly_Table[[#This Row],[Weighted Energy]]-TOPSIS!$B$13)^2+(Sustainable_Friendly_Table[[#This Row],[Weighted Cost]]-TOPSIS!$C$13)^2+(Sustainable_Friendly_Table[[#This Row],[Weighted Co2]]-TOPSIS!$D$13)^2)^0.5</f>
        <v>2.8520429420127568E-3</v>
      </c>
      <c r="Y275">
        <f>((Sustainable_Friendly_Table[[#This Row],[Weighted Energy]]-TOPSIS!$B$14)^2+(Sustainable_Friendly_Table[[#This Row],[Weighted Cost]]-TOPSIS!$C$14)^2+(Sustainable_Friendly_Table[[#This Row],[Weighted Co2]]-TOPSIS!$D$14)^2)^0.5</f>
        <v>2.7636441538830534E-3</v>
      </c>
      <c r="Z275">
        <f>Sustainable_Friendly_Table[[#This Row],[S- Worst-Euclidean Distance]]/(Sustainable_Friendly_Table[[#This Row],[S+ Best-Euclidean Distance]]+Sustainable_Friendly_Table[[#This Row],[S- Worst-Euclidean Distance]])</f>
        <v>0.49212929899581581</v>
      </c>
      <c r="AA275">
        <v>274</v>
      </c>
    </row>
    <row r="276" spans="1:27" x14ac:dyDescent="0.3">
      <c r="A276">
        <v>321</v>
      </c>
      <c r="B276" t="s">
        <v>141</v>
      </c>
      <c r="C276" t="s">
        <v>280</v>
      </c>
      <c r="D276" t="s">
        <v>280</v>
      </c>
      <c r="E276" t="s">
        <v>280</v>
      </c>
      <c r="F276" t="s">
        <v>155</v>
      </c>
      <c r="G276" t="s">
        <v>218</v>
      </c>
      <c r="H276">
        <v>443.13373849613396</v>
      </c>
      <c r="I276">
        <v>32</v>
      </c>
      <c r="J276">
        <v>1505928.9740750475</v>
      </c>
      <c r="K276">
        <v>51440.632772727273</v>
      </c>
      <c r="L276">
        <v>271067215.33350861</v>
      </c>
      <c r="M276">
        <v>6243482.6818181816</v>
      </c>
      <c r="N276">
        <v>2258893461.1125717</v>
      </c>
      <c r="O276">
        <v>119878400</v>
      </c>
      <c r="P276">
        <v>25.348556509090912</v>
      </c>
      <c r="Q276">
        <v>22513.638162421961</v>
      </c>
      <c r="R276">
        <v>271118655.96628135</v>
      </c>
      <c r="S276">
        <v>2385.0153437943895</v>
      </c>
      <c r="T276">
        <v>22538.986718931053</v>
      </c>
      <c r="U276">
        <f>Sustainable_Friendly_Table[[#This Row],[Total Energy(MJ)]]*AHP!$P$13/TOPSIS!$B$12</f>
        <v>2.3210684348313162E-2</v>
      </c>
      <c r="V276">
        <f>Sustainable_Friendly_Table[[#This Row],[Total Cost(LKR Million)]]*AHP!$P$14/TOPSIS!$C$12</f>
        <v>7.0396364243983907E-3</v>
      </c>
      <c r="W276">
        <f>Sustainable_Friendly_Table[[#This Row],[Total Carbon (Metric T)]]*AHP!$P$15/TOPSIS!$D$12</f>
        <v>1.277535393373482E-2</v>
      </c>
      <c r="X276">
        <f>((Sustainable_Friendly_Table[[#This Row],[Weighted Energy]]-TOPSIS!$B$13)^2+(Sustainable_Friendly_Table[[#This Row],[Weighted Cost]]-TOPSIS!$C$13)^2+(Sustainable_Friendly_Table[[#This Row],[Weighted Co2]]-TOPSIS!$D$13)^2)^0.5</f>
        <v>2.8539621434814262E-3</v>
      </c>
      <c r="Y276">
        <f>((Sustainable_Friendly_Table[[#This Row],[Weighted Energy]]-TOPSIS!$B$14)^2+(Sustainable_Friendly_Table[[#This Row],[Weighted Cost]]-TOPSIS!$C$14)^2+(Sustainable_Friendly_Table[[#This Row],[Weighted Co2]]-TOPSIS!$D$14)^2)^0.5</f>
        <v>2.7617777698463377E-3</v>
      </c>
      <c r="Z276">
        <f>Sustainable_Friendly_Table[[#This Row],[S- Worst-Euclidean Distance]]/(Sustainable_Friendly_Table[[#This Row],[S+ Best-Euclidean Distance]]+Sustainable_Friendly_Table[[#This Row],[S- Worst-Euclidean Distance]])</f>
        <v>0.4917923216657249</v>
      </c>
      <c r="AA276">
        <v>275</v>
      </c>
    </row>
    <row r="277" spans="1:27" x14ac:dyDescent="0.3">
      <c r="A277">
        <v>320</v>
      </c>
      <c r="B277" t="s">
        <v>141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443.13373849613396</v>
      </c>
      <c r="I277">
        <v>32</v>
      </c>
      <c r="J277">
        <v>1505928.9740750475</v>
      </c>
      <c r="K277">
        <v>51440.632772727273</v>
      </c>
      <c r="L277">
        <v>271067215.33350861</v>
      </c>
      <c r="M277">
        <v>6243482.6818181816</v>
      </c>
      <c r="N277">
        <v>2258893461.1125717</v>
      </c>
      <c r="O277">
        <v>124800000</v>
      </c>
      <c r="P277">
        <v>25.348556509090912</v>
      </c>
      <c r="Q277">
        <v>22513.638162421961</v>
      </c>
      <c r="R277">
        <v>271118655.96628135</v>
      </c>
      <c r="S277">
        <v>2389.9369437943897</v>
      </c>
      <c r="T277">
        <v>22538.986718931053</v>
      </c>
      <c r="U277">
        <f>Sustainable_Friendly_Table[[#This Row],[Total Energy(MJ)]]*AHP!$P$13/TOPSIS!$B$12</f>
        <v>2.3210684348313162E-2</v>
      </c>
      <c r="V277">
        <f>Sustainable_Friendly_Table[[#This Row],[Total Cost(LKR Million)]]*AHP!$P$14/TOPSIS!$C$12</f>
        <v>7.0541630708270886E-3</v>
      </c>
      <c r="W277">
        <f>Sustainable_Friendly_Table[[#This Row],[Total Carbon (Metric T)]]*AHP!$P$15/TOPSIS!$D$12</f>
        <v>1.277535393373482E-2</v>
      </c>
      <c r="X277">
        <f>((Sustainable_Friendly_Table[[#This Row],[Weighted Energy]]-TOPSIS!$B$13)^2+(Sustainable_Friendly_Table[[#This Row],[Weighted Cost]]-TOPSIS!$C$13)^2+(Sustainable_Friendly_Table[[#This Row],[Weighted Co2]]-TOPSIS!$D$13)^2)^0.5</f>
        <v>2.8578745074098349E-3</v>
      </c>
      <c r="Y277">
        <f>((Sustainable_Friendly_Table[[#This Row],[Weighted Energy]]-TOPSIS!$B$14)^2+(Sustainable_Friendly_Table[[#This Row],[Weighted Cost]]-TOPSIS!$C$14)^2+(Sustainable_Friendly_Table[[#This Row],[Weighted Co2]]-TOPSIS!$D$14)^2)^0.5</f>
        <v>2.7580764756707944E-3</v>
      </c>
      <c r="Z277">
        <f>Sustainable_Friendly_Table[[#This Row],[S- Worst-Euclidean Distance]]/(Sustainable_Friendly_Table[[#This Row],[S+ Best-Euclidean Distance]]+Sustainable_Friendly_Table[[#This Row],[S- Worst-Euclidean Distance]])</f>
        <v>0.49111477005054843</v>
      </c>
      <c r="AA277">
        <v>276</v>
      </c>
    </row>
    <row r="278" spans="1:27" x14ac:dyDescent="0.3">
      <c r="A278">
        <v>508</v>
      </c>
      <c r="B278" t="s">
        <v>280</v>
      </c>
      <c r="C278" t="s">
        <v>280</v>
      </c>
      <c r="D278" t="s">
        <v>151</v>
      </c>
      <c r="E278" t="s">
        <v>152</v>
      </c>
      <c r="F278" t="s">
        <v>155</v>
      </c>
      <c r="G278" t="s">
        <v>219</v>
      </c>
      <c r="H278">
        <v>430.16499118142934</v>
      </c>
      <c r="I278">
        <v>62</v>
      </c>
      <c r="J278">
        <v>1511950.3215898722</v>
      </c>
      <c r="K278">
        <v>35077.939136363631</v>
      </c>
      <c r="L278">
        <v>272151057.886177</v>
      </c>
      <c r="M278">
        <v>5208733.5613636356</v>
      </c>
      <c r="N278">
        <v>2267925482.3848085</v>
      </c>
      <c r="O278">
        <v>115568000</v>
      </c>
      <c r="P278">
        <v>19.170570477272726</v>
      </c>
      <c r="Q278">
        <v>22603.65730776859</v>
      </c>
      <c r="R278">
        <v>272186135.82531339</v>
      </c>
      <c r="S278">
        <v>2388.7022159461721</v>
      </c>
      <c r="T278">
        <v>22622.827878245862</v>
      </c>
      <c r="U278">
        <f>Sustainable_Friendly_Table[[#This Row],[Total Energy(MJ)]]*AHP!$P$13/TOPSIS!$B$12</f>
        <v>2.3302072150336112E-2</v>
      </c>
      <c r="V278">
        <f>Sustainable_Friendly_Table[[#This Row],[Total Cost(LKR Million)]]*AHP!$P$14/TOPSIS!$C$12</f>
        <v>7.0505186350975036E-3</v>
      </c>
      <c r="W278">
        <f>Sustainable_Friendly_Table[[#This Row],[Total Carbon (Metric T)]]*AHP!$P$15/TOPSIS!$D$12</f>
        <v>1.2822876056083014E-2</v>
      </c>
      <c r="X278">
        <f>((Sustainable_Friendly_Table[[#This Row],[Weighted Energy]]-TOPSIS!$B$13)^2+(Sustainable_Friendly_Table[[#This Row],[Weighted Cost]]-TOPSIS!$C$13)^2+(Sustainable_Friendly_Table[[#This Row],[Weighted Co2]]-TOPSIS!$D$13)^2)^0.5</f>
        <v>2.9561565656720259E-3</v>
      </c>
      <c r="Y278">
        <f>((Sustainable_Friendly_Table[[#This Row],[Weighted Energy]]-TOPSIS!$B$14)^2+(Sustainable_Friendly_Table[[#This Row],[Weighted Cost]]-TOPSIS!$C$14)^2+(Sustainable_Friendly_Table[[#This Row],[Weighted Co2]]-TOPSIS!$D$14)^2)^0.5</f>
        <v>2.6595173205485683E-3</v>
      </c>
      <c r="Z278">
        <f>Sustainable_Friendly_Table[[#This Row],[S- Worst-Euclidean Distance]]/(Sustainable_Friendly_Table[[#This Row],[S+ Best-Euclidean Distance]]+Sustainable_Friendly_Table[[#This Row],[S- Worst-Euclidean Distance]])</f>
        <v>0.47358827710318674</v>
      </c>
      <c r="AA278">
        <v>277</v>
      </c>
    </row>
    <row r="279" spans="1:27" x14ac:dyDescent="0.3">
      <c r="A279">
        <v>510</v>
      </c>
      <c r="B279" t="s">
        <v>280</v>
      </c>
      <c r="C279" t="s">
        <v>280</v>
      </c>
      <c r="D279" t="s">
        <v>151</v>
      </c>
      <c r="E279" t="s">
        <v>152</v>
      </c>
      <c r="F279" t="s">
        <v>155</v>
      </c>
      <c r="G279" t="s">
        <v>218</v>
      </c>
      <c r="H279">
        <v>430.16499118142934</v>
      </c>
      <c r="I279">
        <v>31</v>
      </c>
      <c r="J279">
        <v>1511950.3215898722</v>
      </c>
      <c r="K279">
        <v>35077.939136363631</v>
      </c>
      <c r="L279">
        <v>272151057.886177</v>
      </c>
      <c r="M279">
        <v>5208733.5613636356</v>
      </c>
      <c r="N279">
        <v>2267925482.3848085</v>
      </c>
      <c r="O279">
        <v>116132200</v>
      </c>
      <c r="P279">
        <v>19.170570477272726</v>
      </c>
      <c r="Q279">
        <v>22603.65730776859</v>
      </c>
      <c r="R279">
        <v>272186135.82531339</v>
      </c>
      <c r="S279">
        <v>2389.2664159461724</v>
      </c>
      <c r="T279">
        <v>22622.827878245862</v>
      </c>
      <c r="U279">
        <f>Sustainable_Friendly_Table[[#This Row],[Total Energy(MJ)]]*AHP!$P$13/TOPSIS!$B$12</f>
        <v>2.3302072150336112E-2</v>
      </c>
      <c r="V279">
        <f>Sustainable_Friendly_Table[[#This Row],[Total Cost(LKR Million)]]*AHP!$P$14/TOPSIS!$C$12</f>
        <v>7.052183933763603E-3</v>
      </c>
      <c r="W279">
        <f>Sustainable_Friendly_Table[[#This Row],[Total Carbon (Metric T)]]*AHP!$P$15/TOPSIS!$D$12</f>
        <v>1.2822876056083014E-2</v>
      </c>
      <c r="X279">
        <f>((Sustainable_Friendly_Table[[#This Row],[Weighted Energy]]-TOPSIS!$B$13)^2+(Sustainable_Friendly_Table[[#This Row],[Weighted Cost]]-TOPSIS!$C$13)^2+(Sustainable_Friendly_Table[[#This Row],[Weighted Co2]]-TOPSIS!$D$13)^2)^0.5</f>
        <v>2.9565923369344643E-3</v>
      </c>
      <c r="Y279">
        <f>((Sustainable_Friendly_Table[[#This Row],[Weighted Energy]]-TOPSIS!$B$14)^2+(Sustainable_Friendly_Table[[#This Row],[Weighted Cost]]-TOPSIS!$C$14)^2+(Sustainable_Friendly_Table[[#This Row],[Weighted Co2]]-TOPSIS!$D$14)^2)^0.5</f>
        <v>2.6590797451062015E-3</v>
      </c>
      <c r="Z279">
        <f>Sustainable_Friendly_Table[[#This Row],[S- Worst-Euclidean Distance]]/(Sustainable_Friendly_Table[[#This Row],[S+ Best-Euclidean Distance]]+Sustainable_Friendly_Table[[#This Row],[S- Worst-Euclidean Distance]])</f>
        <v>0.47351050885078116</v>
      </c>
      <c r="AA279">
        <v>278</v>
      </c>
    </row>
    <row r="280" spans="1:27" x14ac:dyDescent="0.3">
      <c r="A280">
        <v>509</v>
      </c>
      <c r="B280" t="s">
        <v>280</v>
      </c>
      <c r="C280" t="s">
        <v>280</v>
      </c>
      <c r="D280" t="s">
        <v>151</v>
      </c>
      <c r="E280" t="s">
        <v>152</v>
      </c>
      <c r="F280" t="s">
        <v>155</v>
      </c>
      <c r="G280" t="s">
        <v>220</v>
      </c>
      <c r="H280">
        <v>430.16499118142934</v>
      </c>
      <c r="I280">
        <v>31</v>
      </c>
      <c r="J280">
        <v>1511950.3215898722</v>
      </c>
      <c r="K280">
        <v>35077.939136363631</v>
      </c>
      <c r="L280">
        <v>272151057.886177</v>
      </c>
      <c r="M280">
        <v>5208733.5613636356</v>
      </c>
      <c r="N280">
        <v>2267925482.3848085</v>
      </c>
      <c r="O280">
        <v>120900000</v>
      </c>
      <c r="P280">
        <v>19.170570477272726</v>
      </c>
      <c r="Q280">
        <v>22603.65730776859</v>
      </c>
      <c r="R280">
        <v>272186135.82531339</v>
      </c>
      <c r="S280">
        <v>2394.034215946172</v>
      </c>
      <c r="T280">
        <v>22622.827878245862</v>
      </c>
      <c r="U280">
        <f>Sustainable_Friendly_Table[[#This Row],[Total Energy(MJ)]]*AHP!$P$13/TOPSIS!$B$12</f>
        <v>2.3302072150336112E-2</v>
      </c>
      <c r="V280">
        <f>Sustainable_Friendly_Table[[#This Row],[Total Cost(LKR Million)]]*AHP!$P$14/TOPSIS!$C$12</f>
        <v>7.0662566224914021E-3</v>
      </c>
      <c r="W280">
        <f>Sustainable_Friendly_Table[[#This Row],[Total Carbon (Metric T)]]*AHP!$P$15/TOPSIS!$D$12</f>
        <v>1.2822876056083014E-2</v>
      </c>
      <c r="X280">
        <f>((Sustainable_Friendly_Table[[#This Row],[Weighted Energy]]-TOPSIS!$B$13)^2+(Sustainable_Friendly_Table[[#This Row],[Weighted Cost]]-TOPSIS!$C$13)^2+(Sustainable_Friendly_Table[[#This Row],[Weighted Co2]]-TOPSIS!$D$13)^2)^0.5</f>
        <v>2.9603096897941874E-3</v>
      </c>
      <c r="Y280">
        <f>((Sustainable_Friendly_Table[[#This Row],[Weighted Energy]]-TOPSIS!$B$14)^2+(Sustainable_Friendly_Table[[#This Row],[Weighted Cost]]-TOPSIS!$C$14)^2+(Sustainable_Friendly_Table[[#This Row],[Weighted Co2]]-TOPSIS!$D$14)^2)^0.5</f>
        <v>2.6554208157716919E-3</v>
      </c>
      <c r="Z280">
        <f>Sustainable_Friendly_Table[[#This Row],[S- Worst-Euclidean Distance]]/(Sustainable_Friendly_Table[[#This Row],[S+ Best-Euclidean Distance]]+Sustainable_Friendly_Table[[#This Row],[S- Worst-Euclidean Distance]])</f>
        <v>0.47285403263918085</v>
      </c>
      <c r="AA280">
        <v>279</v>
      </c>
    </row>
    <row r="281" spans="1:27" x14ac:dyDescent="0.3">
      <c r="A281">
        <v>526</v>
      </c>
      <c r="B281" t="s">
        <v>280</v>
      </c>
      <c r="C281" t="s">
        <v>280</v>
      </c>
      <c r="D281" t="s">
        <v>280</v>
      </c>
      <c r="E281" t="s">
        <v>152</v>
      </c>
      <c r="F281" t="s">
        <v>155</v>
      </c>
      <c r="G281" t="s">
        <v>219</v>
      </c>
      <c r="H281">
        <v>430.62945351983933</v>
      </c>
      <c r="I281">
        <v>62</v>
      </c>
      <c r="J281">
        <v>1512399.9211334528</v>
      </c>
      <c r="K281">
        <v>35077.939136363631</v>
      </c>
      <c r="L281">
        <v>272231985.80402148</v>
      </c>
      <c r="M281">
        <v>5213338.6363636358</v>
      </c>
      <c r="N281">
        <v>2268599881.7001791</v>
      </c>
      <c r="O281">
        <v>115568000</v>
      </c>
      <c r="P281">
        <v>19.161360327272728</v>
      </c>
      <c r="Q281">
        <v>22610.378820945116</v>
      </c>
      <c r="R281">
        <v>272267063.74315786</v>
      </c>
      <c r="S281">
        <v>2389.3812203365428</v>
      </c>
      <c r="T281">
        <v>22629.54018127239</v>
      </c>
      <c r="U281">
        <f>Sustainable_Friendly_Table[[#This Row],[Total Energy(MJ)]]*AHP!$P$13/TOPSIS!$B$12</f>
        <v>2.3309000453920974E-2</v>
      </c>
      <c r="V281">
        <f>Sustainable_Friendly_Table[[#This Row],[Total Cost(LKR Million)]]*AHP!$P$14/TOPSIS!$C$12</f>
        <v>7.0525227916121433E-3</v>
      </c>
      <c r="W281">
        <f>Sustainable_Friendly_Table[[#This Row],[Total Carbon (Metric T)]]*AHP!$P$15/TOPSIS!$D$12</f>
        <v>1.28266806657553E-2</v>
      </c>
      <c r="X281">
        <f>((Sustainable_Friendly_Table[[#This Row],[Weighted Energy]]-TOPSIS!$B$13)^2+(Sustainable_Friendly_Table[[#This Row],[Weighted Cost]]-TOPSIS!$C$13)^2+(Sustainable_Friendly_Table[[#This Row],[Weighted Co2]]-TOPSIS!$D$13)^2)^0.5</f>
        <v>2.9643098325933168E-3</v>
      </c>
      <c r="Y281">
        <f>((Sustainable_Friendly_Table[[#This Row],[Weighted Energy]]-TOPSIS!$B$14)^2+(Sustainable_Friendly_Table[[#This Row],[Weighted Cost]]-TOPSIS!$C$14)^2+(Sustainable_Friendly_Table[[#This Row],[Weighted Co2]]-TOPSIS!$D$14)^2)^0.5</f>
        <v>2.6513643145204238E-3</v>
      </c>
      <c r="Z281">
        <f>Sustainable_Friendly_Table[[#This Row],[S- Worst-Euclidean Distance]]/(Sustainable_Friendly_Table[[#This Row],[S+ Best-Euclidean Distance]]+Sustainable_Friendly_Table[[#This Row],[S- Worst-Euclidean Distance]])</f>
        <v>0.47213642477513268</v>
      </c>
      <c r="AA281">
        <v>280</v>
      </c>
    </row>
    <row r="282" spans="1:27" x14ac:dyDescent="0.3">
      <c r="A282">
        <v>528</v>
      </c>
      <c r="B282" t="s">
        <v>280</v>
      </c>
      <c r="C282" t="s">
        <v>280</v>
      </c>
      <c r="D282" t="s">
        <v>280</v>
      </c>
      <c r="E282" t="s">
        <v>152</v>
      </c>
      <c r="F282" t="s">
        <v>155</v>
      </c>
      <c r="G282" t="s">
        <v>218</v>
      </c>
      <c r="H282">
        <v>430.62945351983933</v>
      </c>
      <c r="I282">
        <v>31</v>
      </c>
      <c r="J282">
        <v>1512399.9211334528</v>
      </c>
      <c r="K282">
        <v>35077.939136363631</v>
      </c>
      <c r="L282">
        <v>272231985.80402148</v>
      </c>
      <c r="M282">
        <v>5213338.6363636358</v>
      </c>
      <c r="N282">
        <v>2268599881.7001791</v>
      </c>
      <c r="O282">
        <v>116132200</v>
      </c>
      <c r="P282">
        <v>19.161360327272728</v>
      </c>
      <c r="Q282">
        <v>22610.378820945116</v>
      </c>
      <c r="R282">
        <v>272267063.74315786</v>
      </c>
      <c r="S282">
        <v>2389.9454203365426</v>
      </c>
      <c r="T282">
        <v>22629.54018127239</v>
      </c>
      <c r="U282">
        <f>Sustainable_Friendly_Table[[#This Row],[Total Energy(MJ)]]*AHP!$P$13/TOPSIS!$B$12</f>
        <v>2.3309000453920974E-2</v>
      </c>
      <c r="V282">
        <f>Sustainable_Friendly_Table[[#This Row],[Total Cost(LKR Million)]]*AHP!$P$14/TOPSIS!$C$12</f>
        <v>7.0541880902782409E-3</v>
      </c>
      <c r="W282">
        <f>Sustainable_Friendly_Table[[#This Row],[Total Carbon (Metric T)]]*AHP!$P$15/TOPSIS!$D$12</f>
        <v>1.28266806657553E-2</v>
      </c>
      <c r="X282">
        <f>((Sustainable_Friendly_Table[[#This Row],[Weighted Energy]]-TOPSIS!$B$13)^2+(Sustainable_Friendly_Table[[#This Row],[Weighted Cost]]-TOPSIS!$C$13)^2+(Sustainable_Friendly_Table[[#This Row],[Weighted Co2]]-TOPSIS!$D$13)^2)^0.5</f>
        <v>2.9647455311883897E-3</v>
      </c>
      <c r="Y282">
        <f>((Sustainable_Friendly_Table[[#This Row],[Weighted Energy]]-TOPSIS!$B$14)^2+(Sustainable_Friendly_Table[[#This Row],[Weighted Cost]]-TOPSIS!$C$14)^2+(Sustainable_Friendly_Table[[#This Row],[Weighted Co2]]-TOPSIS!$D$14)^2)^0.5</f>
        <v>2.6509266523023463E-3</v>
      </c>
      <c r="Z282">
        <f>Sustainable_Friendly_Table[[#This Row],[S- Worst-Euclidean Distance]]/(Sustainable_Friendly_Table[[#This Row],[S+ Best-Euclidean Distance]]+Sustainable_Friendly_Table[[#This Row],[S- Worst-Euclidean Distance]])</f>
        <v>0.47205865401041164</v>
      </c>
      <c r="AA282">
        <v>281</v>
      </c>
    </row>
    <row r="283" spans="1:27" x14ac:dyDescent="0.3">
      <c r="A283">
        <v>527</v>
      </c>
      <c r="B283" t="s">
        <v>280</v>
      </c>
      <c r="C283" t="s">
        <v>280</v>
      </c>
      <c r="D283" t="s">
        <v>280</v>
      </c>
      <c r="E283" t="s">
        <v>152</v>
      </c>
      <c r="F283" t="s">
        <v>155</v>
      </c>
      <c r="G283" t="s">
        <v>220</v>
      </c>
      <c r="H283">
        <v>430.62945351983933</v>
      </c>
      <c r="I283">
        <v>31</v>
      </c>
      <c r="J283">
        <v>1512399.9211334528</v>
      </c>
      <c r="K283">
        <v>35077.939136363631</v>
      </c>
      <c r="L283">
        <v>272231985.80402148</v>
      </c>
      <c r="M283">
        <v>5213338.6363636358</v>
      </c>
      <c r="N283">
        <v>2268599881.7001791</v>
      </c>
      <c r="O283">
        <v>120900000</v>
      </c>
      <c r="P283">
        <v>19.161360327272728</v>
      </c>
      <c r="Q283">
        <v>22610.378820945116</v>
      </c>
      <c r="R283">
        <v>272267063.74315786</v>
      </c>
      <c r="S283">
        <v>2394.7132203365427</v>
      </c>
      <c r="T283">
        <v>22629.54018127239</v>
      </c>
      <c r="U283">
        <f>Sustainable_Friendly_Table[[#This Row],[Total Energy(MJ)]]*AHP!$P$13/TOPSIS!$B$12</f>
        <v>2.3309000453920974E-2</v>
      </c>
      <c r="V283">
        <f>Sustainable_Friendly_Table[[#This Row],[Total Cost(LKR Million)]]*AHP!$P$14/TOPSIS!$C$12</f>
        <v>7.0682607790060418E-3</v>
      </c>
      <c r="W283">
        <f>Sustainable_Friendly_Table[[#This Row],[Total Carbon (Metric T)]]*AHP!$P$15/TOPSIS!$D$12</f>
        <v>1.28266806657553E-2</v>
      </c>
      <c r="X283">
        <f>((Sustainable_Friendly_Table[[#This Row],[Weighted Energy]]-TOPSIS!$B$13)^2+(Sustainable_Friendly_Table[[#This Row],[Weighted Cost]]-TOPSIS!$C$13)^2+(Sustainable_Friendly_Table[[#This Row],[Weighted Co2]]-TOPSIS!$D$13)^2)^0.5</f>
        <v>2.9684621751191096E-3</v>
      </c>
      <c r="Y283">
        <f>((Sustainable_Friendly_Table[[#This Row],[Weighted Energy]]-TOPSIS!$B$14)^2+(Sustainable_Friendly_Table[[#This Row],[Weighted Cost]]-TOPSIS!$C$14)^2+(Sustainable_Friendly_Table[[#This Row],[Weighted Co2]]-TOPSIS!$D$14)^2)^0.5</f>
        <v>2.6472671080999825E-3</v>
      </c>
      <c r="Z283">
        <f>Sustainable_Friendly_Table[[#This Row],[S- Worst-Euclidean Distance]]/(Sustainable_Friendly_Table[[#This Row],[S+ Best-Euclidean Distance]]+Sustainable_Friendly_Table[[#This Row],[S- Worst-Euclidean Distance]])</f>
        <v>0.47140219454854054</v>
      </c>
      <c r="AA283">
        <v>282</v>
      </c>
    </row>
    <row r="284" spans="1:27" x14ac:dyDescent="0.3">
      <c r="A284">
        <v>298</v>
      </c>
      <c r="B284" t="s">
        <v>141</v>
      </c>
      <c r="C284" t="s">
        <v>280</v>
      </c>
      <c r="D284" t="s">
        <v>151</v>
      </c>
      <c r="E284" t="s">
        <v>280</v>
      </c>
      <c r="F284" t="s">
        <v>154</v>
      </c>
      <c r="G284" t="s">
        <v>219</v>
      </c>
      <c r="H284">
        <v>447.79795382234533</v>
      </c>
      <c r="I284">
        <v>64</v>
      </c>
      <c r="J284">
        <v>1516460.4189274979</v>
      </c>
      <c r="K284">
        <v>50621.853000000003</v>
      </c>
      <c r="L284">
        <v>272962875.40694964</v>
      </c>
      <c r="M284">
        <v>6211584.9477272723</v>
      </c>
      <c r="N284">
        <v>2274690628.3912468</v>
      </c>
      <c r="O284">
        <v>119296000</v>
      </c>
      <c r="P284">
        <v>25.63069325</v>
      </c>
      <c r="Q284">
        <v>22671.083262966094</v>
      </c>
      <c r="R284">
        <v>273013497.25994962</v>
      </c>
      <c r="S284">
        <v>2400.1982133389738</v>
      </c>
      <c r="T284">
        <v>22696.713956216096</v>
      </c>
      <c r="U284">
        <f>Sustainable_Friendly_Table[[#This Row],[Total Energy(MJ)]]*AHP!$P$13/TOPSIS!$B$12</f>
        <v>2.3372903222557487E-2</v>
      </c>
      <c r="V284">
        <f>Sustainable_Friendly_Table[[#This Row],[Total Cost(LKR Million)]]*AHP!$P$14/TOPSIS!$C$12</f>
        <v>7.0844503421583077E-3</v>
      </c>
      <c r="W284">
        <f>Sustainable_Friendly_Table[[#This Row],[Total Carbon (Metric T)]]*AHP!$P$15/TOPSIS!$D$12</f>
        <v>1.2864755525138844E-2</v>
      </c>
      <c r="X284">
        <f>((Sustainable_Friendly_Table[[#This Row],[Weighted Energy]]-TOPSIS!$B$13)^2+(Sustainable_Friendly_Table[[#This Row],[Weighted Cost]]-TOPSIS!$C$13)^2+(Sustainable_Friendly_Table[[#This Row],[Weighted Co2]]-TOPSIS!$D$13)^2)^0.5</f>
        <v>3.0444329895340859E-3</v>
      </c>
      <c r="Y284">
        <f>((Sustainable_Friendly_Table[[#This Row],[Weighted Energy]]-TOPSIS!$B$14)^2+(Sustainable_Friendly_Table[[#This Row],[Weighted Cost]]-TOPSIS!$C$14)^2+(Sustainable_Friendly_Table[[#This Row],[Weighted Co2]]-TOPSIS!$D$14)^2)^0.5</f>
        <v>2.5712636532497111E-3</v>
      </c>
      <c r="Z284">
        <f>Sustainable_Friendly_Table[[#This Row],[S- Worst-Euclidean Distance]]/(Sustainable_Friendly_Table[[#This Row],[S+ Best-Euclidean Distance]]+Sustainable_Friendly_Table[[#This Row],[S- Worst-Euclidean Distance]])</f>
        <v>0.45787082472729368</v>
      </c>
      <c r="AA284">
        <v>283</v>
      </c>
    </row>
    <row r="285" spans="1:27" x14ac:dyDescent="0.3">
      <c r="A285">
        <v>300</v>
      </c>
      <c r="B285" t="s">
        <v>141</v>
      </c>
      <c r="C285" t="s">
        <v>280</v>
      </c>
      <c r="D285" t="s">
        <v>151</v>
      </c>
      <c r="E285" t="s">
        <v>280</v>
      </c>
      <c r="F285" t="s">
        <v>154</v>
      </c>
      <c r="G285" t="s">
        <v>218</v>
      </c>
      <c r="H285">
        <v>447.79795382234533</v>
      </c>
      <c r="I285">
        <v>32</v>
      </c>
      <c r="J285">
        <v>1516460.4189274979</v>
      </c>
      <c r="K285">
        <v>50621.853000000003</v>
      </c>
      <c r="L285">
        <v>272962875.40694964</v>
      </c>
      <c r="M285">
        <v>6211584.9477272723</v>
      </c>
      <c r="N285">
        <v>2274690628.3912468</v>
      </c>
      <c r="O285">
        <v>119878400</v>
      </c>
      <c r="P285">
        <v>25.63069325</v>
      </c>
      <c r="Q285">
        <v>22671.083262966094</v>
      </c>
      <c r="R285">
        <v>273013497.25994962</v>
      </c>
      <c r="S285">
        <v>2400.780613338974</v>
      </c>
      <c r="T285">
        <v>22696.713956216096</v>
      </c>
      <c r="U285">
        <f>Sustainable_Friendly_Table[[#This Row],[Total Energy(MJ)]]*AHP!$P$13/TOPSIS!$B$12</f>
        <v>2.3372903222557487E-2</v>
      </c>
      <c r="V285">
        <f>Sustainable_Friendly_Table[[#This Row],[Total Cost(LKR Million)]]*AHP!$P$14/TOPSIS!$C$12</f>
        <v>7.0861693601362175E-3</v>
      </c>
      <c r="W285">
        <f>Sustainable_Friendly_Table[[#This Row],[Total Carbon (Metric T)]]*AHP!$P$15/TOPSIS!$D$12</f>
        <v>1.2864755525138844E-2</v>
      </c>
      <c r="X285">
        <f>((Sustainable_Friendly_Table[[#This Row],[Weighted Energy]]-TOPSIS!$B$13)^2+(Sustainable_Friendly_Table[[#This Row],[Weighted Cost]]-TOPSIS!$C$13)^2+(Sustainable_Friendly_Table[[#This Row],[Weighted Co2]]-TOPSIS!$D$13)^2)^0.5</f>
        <v>3.044888947222036E-3</v>
      </c>
      <c r="Y285">
        <f>((Sustainable_Friendly_Table[[#This Row],[Weighted Energy]]-TOPSIS!$B$14)^2+(Sustainable_Friendly_Table[[#This Row],[Weighted Cost]]-TOPSIS!$C$14)^2+(Sustainable_Friendly_Table[[#This Row],[Weighted Co2]]-TOPSIS!$D$14)^2)^0.5</f>
        <v>2.5708191620655665E-3</v>
      </c>
      <c r="Z285">
        <f>Sustainable_Friendly_Table[[#This Row],[S- Worst-Euclidean Distance]]/(Sustainable_Friendly_Table[[#This Row],[S+ Best-Euclidean Distance]]+Sustainable_Friendly_Table[[#This Row],[S- Worst-Euclidean Distance]])</f>
        <v>0.45779073841352053</v>
      </c>
      <c r="AA285">
        <v>284</v>
      </c>
    </row>
    <row r="286" spans="1:27" x14ac:dyDescent="0.3">
      <c r="A286">
        <v>299</v>
      </c>
      <c r="B286" t="s">
        <v>141</v>
      </c>
      <c r="C286" t="s">
        <v>280</v>
      </c>
      <c r="D286" t="s">
        <v>151</v>
      </c>
      <c r="E286" t="s">
        <v>280</v>
      </c>
      <c r="F286" t="s">
        <v>154</v>
      </c>
      <c r="G286" t="s">
        <v>220</v>
      </c>
      <c r="H286">
        <v>447.79795382234533</v>
      </c>
      <c r="I286">
        <v>32</v>
      </c>
      <c r="J286">
        <v>1516460.4189274979</v>
      </c>
      <c r="K286">
        <v>50621.853000000003</v>
      </c>
      <c r="L286">
        <v>272962875.40694964</v>
      </c>
      <c r="M286">
        <v>6211584.9477272723</v>
      </c>
      <c r="N286">
        <v>2274690628.3912468</v>
      </c>
      <c r="O286">
        <v>124800000</v>
      </c>
      <c r="P286">
        <v>25.63069325</v>
      </c>
      <c r="Q286">
        <v>22671.083262966094</v>
      </c>
      <c r="R286">
        <v>273013497.25994962</v>
      </c>
      <c r="S286">
        <v>2405.7022133389742</v>
      </c>
      <c r="T286">
        <v>22696.713956216096</v>
      </c>
      <c r="U286">
        <f>Sustainable_Friendly_Table[[#This Row],[Total Energy(MJ)]]*AHP!$P$13/TOPSIS!$B$12</f>
        <v>2.3372903222557487E-2</v>
      </c>
      <c r="V286">
        <f>Sustainable_Friendly_Table[[#This Row],[Total Cost(LKR Million)]]*AHP!$P$14/TOPSIS!$C$12</f>
        <v>7.1006960065649154E-3</v>
      </c>
      <c r="W286">
        <f>Sustainable_Friendly_Table[[#This Row],[Total Carbon (Metric T)]]*AHP!$P$15/TOPSIS!$D$12</f>
        <v>1.2864755525138844E-2</v>
      </c>
      <c r="X286">
        <f>((Sustainable_Friendly_Table[[#This Row],[Weighted Energy]]-TOPSIS!$B$13)^2+(Sustainable_Friendly_Table[[#This Row],[Weighted Cost]]-TOPSIS!$C$13)^2+(Sustainable_Friendly_Table[[#This Row],[Weighted Co2]]-TOPSIS!$D$13)^2)^0.5</f>
        <v>3.0487780207162233E-3</v>
      </c>
      <c r="Y286">
        <f>((Sustainable_Friendly_Table[[#This Row],[Weighted Energy]]-TOPSIS!$B$14)^2+(Sustainable_Friendly_Table[[#This Row],[Weighted Cost]]-TOPSIS!$C$14)^2+(Sustainable_Friendly_Table[[#This Row],[Weighted Co2]]-TOPSIS!$D$14)^2)^0.5</f>
        <v>2.5671058596567894E-3</v>
      </c>
      <c r="Z286">
        <f>Sustainable_Friendly_Table[[#This Row],[S- Worst-Euclidean Distance]]/(Sustainable_Friendly_Table[[#This Row],[S+ Best-Euclidean Distance]]+Sustainable_Friendly_Table[[#This Row],[S- Worst-Euclidean Distance]])</f>
        <v>0.45711519581602883</v>
      </c>
      <c r="AA286">
        <v>285</v>
      </c>
    </row>
    <row r="287" spans="1:27" x14ac:dyDescent="0.3">
      <c r="A287">
        <v>316</v>
      </c>
      <c r="B287" t="s">
        <v>141</v>
      </c>
      <c r="C287" t="s">
        <v>280</v>
      </c>
      <c r="D287" t="s">
        <v>280</v>
      </c>
      <c r="E287" t="s">
        <v>280</v>
      </c>
      <c r="F287" t="s">
        <v>154</v>
      </c>
      <c r="G287" t="s">
        <v>219</v>
      </c>
      <c r="H287">
        <v>448.26241616075532</v>
      </c>
      <c r="I287">
        <v>64</v>
      </c>
      <c r="J287">
        <v>1516910.0184710789</v>
      </c>
      <c r="K287">
        <v>50621.853000000003</v>
      </c>
      <c r="L287">
        <v>273043803.32479423</v>
      </c>
      <c r="M287">
        <v>6216190.0227272725</v>
      </c>
      <c r="N287">
        <v>2275365027.7066183</v>
      </c>
      <c r="O287">
        <v>119296000</v>
      </c>
      <c r="P287">
        <v>25.621483100000003</v>
      </c>
      <c r="Q287">
        <v>22677.804776142628</v>
      </c>
      <c r="R287">
        <v>273094425.17779422</v>
      </c>
      <c r="S287">
        <v>2400.8772177293458</v>
      </c>
      <c r="T287">
        <v>22703.426259242628</v>
      </c>
      <c r="U287">
        <f>Sustainable_Friendly_Table[[#This Row],[Total Energy(MJ)]]*AHP!$P$13/TOPSIS!$B$12</f>
        <v>2.3379831526142356E-2</v>
      </c>
      <c r="V287">
        <f>Sustainable_Friendly_Table[[#This Row],[Total Cost(LKR Million)]]*AHP!$P$14/TOPSIS!$C$12</f>
        <v>7.0864544986729517E-3</v>
      </c>
      <c r="W287">
        <f>Sustainable_Friendly_Table[[#This Row],[Total Carbon (Metric T)]]*AHP!$P$15/TOPSIS!$D$12</f>
        <v>1.2868560134811132E-2</v>
      </c>
      <c r="X287">
        <f>((Sustainable_Friendly_Table[[#This Row],[Weighted Energy]]-TOPSIS!$B$13)^2+(Sustainable_Friendly_Table[[#This Row],[Weighted Cost]]-TOPSIS!$C$13)^2+(Sustainable_Friendly_Table[[#This Row],[Weighted Co2]]-TOPSIS!$D$13)^2)^0.5</f>
        <v>3.0525857118056275E-3</v>
      </c>
      <c r="Y287">
        <f>((Sustainable_Friendly_Table[[#This Row],[Weighted Energy]]-TOPSIS!$B$14)^2+(Sustainable_Friendly_Table[[#This Row],[Weighted Cost]]-TOPSIS!$C$14)^2+(Sustainable_Friendly_Table[[#This Row],[Weighted Co2]]-TOPSIS!$D$14)^2)^0.5</f>
        <v>2.5631100799322509E-3</v>
      </c>
      <c r="Z287">
        <f>Sustainable_Friendly_Table[[#This Row],[S- Worst-Euclidean Distance]]/(Sustainable_Friendly_Table[[#This Row],[S+ Best-Euclidean Distance]]+Sustainable_Friendly_Table[[#This Row],[S- Worst-Euclidean Distance]])</f>
        <v>0.45641896836777374</v>
      </c>
      <c r="AA287">
        <v>286</v>
      </c>
    </row>
    <row r="288" spans="1:27" x14ac:dyDescent="0.3">
      <c r="A288">
        <v>318</v>
      </c>
      <c r="B288" t="s">
        <v>141</v>
      </c>
      <c r="C288" t="s">
        <v>280</v>
      </c>
      <c r="D288" t="s">
        <v>280</v>
      </c>
      <c r="E288" t="s">
        <v>280</v>
      </c>
      <c r="F288" t="s">
        <v>154</v>
      </c>
      <c r="G288" t="s">
        <v>218</v>
      </c>
      <c r="H288">
        <v>448.26241616075532</v>
      </c>
      <c r="I288">
        <v>32</v>
      </c>
      <c r="J288">
        <v>1516910.0184710789</v>
      </c>
      <c r="K288">
        <v>50621.853000000003</v>
      </c>
      <c r="L288">
        <v>273043803.32479423</v>
      </c>
      <c r="M288">
        <v>6216190.0227272725</v>
      </c>
      <c r="N288">
        <v>2275365027.7066183</v>
      </c>
      <c r="O288">
        <v>119878400</v>
      </c>
      <c r="P288">
        <v>25.621483100000003</v>
      </c>
      <c r="Q288">
        <v>22677.804776142628</v>
      </c>
      <c r="R288">
        <v>273094425.17779422</v>
      </c>
      <c r="S288">
        <v>2401.4596177293456</v>
      </c>
      <c r="T288">
        <v>22703.426259242628</v>
      </c>
      <c r="U288">
        <f>Sustainable_Friendly_Table[[#This Row],[Total Energy(MJ)]]*AHP!$P$13/TOPSIS!$B$12</f>
        <v>2.3379831526142356E-2</v>
      </c>
      <c r="V288">
        <f>Sustainable_Friendly_Table[[#This Row],[Total Cost(LKR Million)]]*AHP!$P$14/TOPSIS!$C$12</f>
        <v>7.0881735166508598E-3</v>
      </c>
      <c r="W288">
        <f>Sustainable_Friendly_Table[[#This Row],[Total Carbon (Metric T)]]*AHP!$P$15/TOPSIS!$D$12</f>
        <v>1.2868560134811132E-2</v>
      </c>
      <c r="X288">
        <f>((Sustainable_Friendly_Table[[#This Row],[Weighted Energy]]-TOPSIS!$B$13)^2+(Sustainable_Friendly_Table[[#This Row],[Weighted Cost]]-TOPSIS!$C$13)^2+(Sustainable_Friendly_Table[[#This Row],[Weighted Co2]]-TOPSIS!$D$13)^2)^0.5</f>
        <v>3.0530415803643246E-3</v>
      </c>
      <c r="Y288">
        <f>((Sustainable_Friendly_Table[[#This Row],[Weighted Energy]]-TOPSIS!$B$14)^2+(Sustainable_Friendly_Table[[#This Row],[Weighted Cost]]-TOPSIS!$C$14)^2+(Sustainable_Friendly_Table[[#This Row],[Weighted Co2]]-TOPSIS!$D$14)^2)^0.5</f>
        <v>2.5626655188949105E-3</v>
      </c>
      <c r="Z288">
        <f>Sustainable_Friendly_Table[[#This Row],[S- Worst-Euclidean Distance]]/(Sustainable_Friendly_Table[[#This Row],[S+ Best-Euclidean Distance]]+Sustainable_Friendly_Table[[#This Row],[S- Worst-Euclidean Distance]])</f>
        <v>0.45633888548655788</v>
      </c>
      <c r="AA288">
        <v>287</v>
      </c>
    </row>
    <row r="289" spans="1:27" x14ac:dyDescent="0.3">
      <c r="A289">
        <v>317</v>
      </c>
      <c r="B289" t="s">
        <v>141</v>
      </c>
      <c r="C289" t="s">
        <v>280</v>
      </c>
      <c r="D289" t="s">
        <v>280</v>
      </c>
      <c r="E289" t="s">
        <v>280</v>
      </c>
      <c r="F289" t="s">
        <v>154</v>
      </c>
      <c r="G289" t="s">
        <v>220</v>
      </c>
      <c r="H289">
        <v>448.26241616075532</v>
      </c>
      <c r="I289">
        <v>32</v>
      </c>
      <c r="J289">
        <v>1516910.0184710789</v>
      </c>
      <c r="K289">
        <v>50621.853000000003</v>
      </c>
      <c r="L289">
        <v>273043803.32479423</v>
      </c>
      <c r="M289">
        <v>6216190.0227272725</v>
      </c>
      <c r="N289">
        <v>2275365027.7066183</v>
      </c>
      <c r="O289">
        <v>124800000</v>
      </c>
      <c r="P289">
        <v>25.621483100000003</v>
      </c>
      <c r="Q289">
        <v>22677.804776142628</v>
      </c>
      <c r="R289">
        <v>273094425.17779422</v>
      </c>
      <c r="S289">
        <v>2406.3812177293457</v>
      </c>
      <c r="T289">
        <v>22703.426259242628</v>
      </c>
      <c r="U289">
        <f>Sustainable_Friendly_Table[[#This Row],[Total Energy(MJ)]]*AHP!$P$13/TOPSIS!$B$12</f>
        <v>2.3379831526142356E-2</v>
      </c>
      <c r="V289">
        <f>Sustainable_Friendly_Table[[#This Row],[Total Cost(LKR Million)]]*AHP!$P$14/TOPSIS!$C$12</f>
        <v>7.1027001630795568E-3</v>
      </c>
      <c r="W289">
        <f>Sustainable_Friendly_Table[[#This Row],[Total Carbon (Metric T)]]*AHP!$P$15/TOPSIS!$D$12</f>
        <v>1.2868560134811132E-2</v>
      </c>
      <c r="X289">
        <f>((Sustainable_Friendly_Table[[#This Row],[Weighted Energy]]-TOPSIS!$B$13)^2+(Sustainable_Friendly_Table[[#This Row],[Weighted Cost]]-TOPSIS!$C$13)^2+(Sustainable_Friendly_Table[[#This Row],[Weighted Co2]]-TOPSIS!$D$13)^2)^0.5</f>
        <v>3.0569298057801487E-3</v>
      </c>
      <c r="Y289">
        <f>((Sustainable_Friendly_Table[[#This Row],[Weighted Energy]]-TOPSIS!$B$14)^2+(Sustainable_Friendly_Table[[#This Row],[Weighted Cost]]-TOPSIS!$C$14)^2+(Sustainable_Friendly_Table[[#This Row],[Weighted Co2]]-TOPSIS!$D$14)^2)^0.5</f>
        <v>2.5589517618977891E-3</v>
      </c>
      <c r="Z289">
        <f>Sustainable_Friendly_Table[[#This Row],[S- Worst-Euclidean Distance]]/(Sustainable_Friendly_Table[[#This Row],[S+ Best-Euclidean Distance]]+Sustainable_Friendly_Table[[#This Row],[S- Worst-Euclidean Distance]])</f>
        <v>0.45566341295830926</v>
      </c>
      <c r="AA289">
        <v>288</v>
      </c>
    </row>
    <row r="290" spans="1:27" x14ac:dyDescent="0.3">
      <c r="A290">
        <v>505</v>
      </c>
      <c r="B290" t="s">
        <v>280</v>
      </c>
      <c r="C290" t="s">
        <v>280</v>
      </c>
      <c r="D290" t="s">
        <v>151</v>
      </c>
      <c r="E290" t="s">
        <v>152</v>
      </c>
      <c r="F290" t="s">
        <v>154</v>
      </c>
      <c r="G290" t="s">
        <v>219</v>
      </c>
      <c r="H290">
        <v>435.29366884605076</v>
      </c>
      <c r="I290">
        <v>62</v>
      </c>
      <c r="J290">
        <v>1522931.3659859037</v>
      </c>
      <c r="K290">
        <v>34259.159363636361</v>
      </c>
      <c r="L290">
        <v>274127645.87746269</v>
      </c>
      <c r="M290">
        <v>5181440.9022727264</v>
      </c>
      <c r="N290">
        <v>2284397048.9788556</v>
      </c>
      <c r="O290">
        <v>115568000</v>
      </c>
      <c r="P290">
        <v>19.443497068181816</v>
      </c>
      <c r="Q290">
        <v>22767.82392148926</v>
      </c>
      <c r="R290">
        <v>274161905.03682631</v>
      </c>
      <c r="S290">
        <v>2405.1464898811282</v>
      </c>
      <c r="T290">
        <v>22787.267418557443</v>
      </c>
      <c r="U290">
        <f>Sustainable_Friendly_Table[[#This Row],[Total Energy(MJ)]]*AHP!$P$13/TOPSIS!$B$12</f>
        <v>2.3471219328165309E-2</v>
      </c>
      <c r="V290">
        <f>Sustainable_Friendly_Table[[#This Row],[Total Cost(LKR Million)]]*AHP!$P$14/TOPSIS!$C$12</f>
        <v>7.0990557273499727E-3</v>
      </c>
      <c r="W290">
        <f>Sustainable_Friendly_Table[[#This Row],[Total Carbon (Metric T)]]*AHP!$P$15/TOPSIS!$D$12</f>
        <v>1.2916082257159331E-2</v>
      </c>
      <c r="X290">
        <f>((Sustainable_Friendly_Table[[#This Row],[Weighted Energy]]-TOPSIS!$B$13)^2+(Sustainable_Friendly_Table[[#This Row],[Weighted Cost]]-TOPSIS!$C$13)^2+(Sustainable_Friendly_Table[[#This Row],[Weighted Co2]]-TOPSIS!$D$13)^2)^0.5</f>
        <v>3.1552584185904949E-3</v>
      </c>
      <c r="Y290">
        <f>((Sustainable_Friendly_Table[[#This Row],[Weighted Energy]]-TOPSIS!$B$14)^2+(Sustainable_Friendly_Table[[#This Row],[Weighted Cost]]-TOPSIS!$C$14)^2+(Sustainable_Friendly_Table[[#This Row],[Weighted Co2]]-TOPSIS!$D$14)^2)^0.5</f>
        <v>2.4604271097362859E-3</v>
      </c>
      <c r="Z290">
        <f>Sustainable_Friendly_Table[[#This Row],[S- Worst-Euclidean Distance]]/(Sustainable_Friendly_Table[[#This Row],[S+ Best-Euclidean Distance]]+Sustainable_Friendly_Table[[#This Row],[S- Worst-Euclidean Distance]])</f>
        <v>0.43813477398713629</v>
      </c>
      <c r="AA290">
        <v>289</v>
      </c>
    </row>
    <row r="291" spans="1:27" x14ac:dyDescent="0.3">
      <c r="A291">
        <v>507</v>
      </c>
      <c r="B291" t="s">
        <v>280</v>
      </c>
      <c r="C291" t="s">
        <v>280</v>
      </c>
      <c r="D291" t="s">
        <v>151</v>
      </c>
      <c r="E291" t="s">
        <v>152</v>
      </c>
      <c r="F291" t="s">
        <v>154</v>
      </c>
      <c r="G291" t="s">
        <v>218</v>
      </c>
      <c r="H291">
        <v>435.29366884605076</v>
      </c>
      <c r="I291">
        <v>31</v>
      </c>
      <c r="J291">
        <v>1522931.3659859037</v>
      </c>
      <c r="K291">
        <v>34259.159363636361</v>
      </c>
      <c r="L291">
        <v>274127645.87746269</v>
      </c>
      <c r="M291">
        <v>5181440.9022727264</v>
      </c>
      <c r="N291">
        <v>2284397048.9788556</v>
      </c>
      <c r="O291">
        <v>116132200</v>
      </c>
      <c r="P291">
        <v>19.443497068181816</v>
      </c>
      <c r="Q291">
        <v>22767.82392148926</v>
      </c>
      <c r="R291">
        <v>274161905.03682631</v>
      </c>
      <c r="S291">
        <v>2405.7106898811285</v>
      </c>
      <c r="T291">
        <v>22787.267418557443</v>
      </c>
      <c r="U291">
        <f>Sustainable_Friendly_Table[[#This Row],[Total Energy(MJ)]]*AHP!$P$13/TOPSIS!$B$12</f>
        <v>2.3471219328165309E-2</v>
      </c>
      <c r="V291">
        <f>Sustainable_Friendly_Table[[#This Row],[Total Cost(LKR Million)]]*AHP!$P$14/TOPSIS!$C$12</f>
        <v>7.1007210260160721E-3</v>
      </c>
      <c r="W291">
        <f>Sustainable_Friendly_Table[[#This Row],[Total Carbon (Metric T)]]*AHP!$P$15/TOPSIS!$D$12</f>
        <v>1.2916082257159331E-2</v>
      </c>
      <c r="X291">
        <f>((Sustainable_Friendly_Table[[#This Row],[Weighted Energy]]-TOPSIS!$B$13)^2+(Sustainable_Friendly_Table[[#This Row],[Weighted Cost]]-TOPSIS!$C$13)^2+(Sustainable_Friendly_Table[[#This Row],[Weighted Co2]]-TOPSIS!$D$13)^2)^0.5</f>
        <v>3.1556923094069119E-3</v>
      </c>
      <c r="Y291">
        <f>((Sustainable_Friendly_Table[[#This Row],[Weighted Energy]]-TOPSIS!$B$14)^2+(Sustainable_Friendly_Table[[#This Row],[Weighted Cost]]-TOPSIS!$C$14)^2+(Sustainable_Friendly_Table[[#This Row],[Weighted Co2]]-TOPSIS!$D$14)^2)^0.5</f>
        <v>2.4599869780898126E-3</v>
      </c>
      <c r="Z291">
        <f>Sustainable_Friendly_Table[[#This Row],[S- Worst-Euclidean Distance]]/(Sustainable_Friendly_Table[[#This Row],[S+ Best-Euclidean Distance]]+Sustainable_Friendly_Table[[#This Row],[S- Worst-Euclidean Distance]])</f>
        <v>0.43805688540066001</v>
      </c>
      <c r="AA291">
        <v>290</v>
      </c>
    </row>
    <row r="292" spans="1:27" x14ac:dyDescent="0.3">
      <c r="A292">
        <v>506</v>
      </c>
      <c r="B292" t="s">
        <v>280</v>
      </c>
      <c r="C292" t="s">
        <v>280</v>
      </c>
      <c r="D292" t="s">
        <v>151</v>
      </c>
      <c r="E292" t="s">
        <v>152</v>
      </c>
      <c r="F292" t="s">
        <v>154</v>
      </c>
      <c r="G292" t="s">
        <v>220</v>
      </c>
      <c r="H292">
        <v>435.29366884605076</v>
      </c>
      <c r="I292">
        <v>31</v>
      </c>
      <c r="J292">
        <v>1522931.3659859037</v>
      </c>
      <c r="K292">
        <v>34259.159363636361</v>
      </c>
      <c r="L292">
        <v>274127645.87746269</v>
      </c>
      <c r="M292">
        <v>5181440.9022727264</v>
      </c>
      <c r="N292">
        <v>2284397048.9788556</v>
      </c>
      <c r="O292">
        <v>120900000</v>
      </c>
      <c r="P292">
        <v>19.443497068181816</v>
      </c>
      <c r="Q292">
        <v>22767.82392148926</v>
      </c>
      <c r="R292">
        <v>274161905.03682631</v>
      </c>
      <c r="S292">
        <v>2410.4784898811281</v>
      </c>
      <c r="T292">
        <v>22787.267418557443</v>
      </c>
      <c r="U292">
        <f>Sustainable_Friendly_Table[[#This Row],[Total Energy(MJ)]]*AHP!$P$13/TOPSIS!$B$12</f>
        <v>2.3471219328165309E-2</v>
      </c>
      <c r="V292">
        <f>Sustainable_Friendly_Table[[#This Row],[Total Cost(LKR Million)]]*AHP!$P$14/TOPSIS!$C$12</f>
        <v>7.1147937147438712E-3</v>
      </c>
      <c r="W292">
        <f>Sustainable_Friendly_Table[[#This Row],[Total Carbon (Metric T)]]*AHP!$P$15/TOPSIS!$D$12</f>
        <v>1.2916082257159331E-2</v>
      </c>
      <c r="X292">
        <f>((Sustainable_Friendly_Table[[#This Row],[Weighted Energy]]-TOPSIS!$B$13)^2+(Sustainable_Friendly_Table[[#This Row],[Weighted Cost]]-TOPSIS!$C$13)^2+(Sustainable_Friendly_Table[[#This Row],[Weighted Co2]]-TOPSIS!$D$13)^2)^0.5</f>
        <v>3.1593915963523318E-3</v>
      </c>
      <c r="Y292">
        <f>((Sustainable_Friendly_Table[[#This Row],[Weighted Energy]]-TOPSIS!$B$14)^2+(Sustainable_Friendly_Table[[#This Row],[Weighted Cost]]-TOPSIS!$C$14)^2+(Sustainable_Friendly_Table[[#This Row],[Weighted Co2]]-TOPSIS!$D$14)^2)^0.5</f>
        <v>2.4563095580877074E-3</v>
      </c>
      <c r="Z292">
        <f>Sustainable_Friendly_Table[[#This Row],[S- Worst-Euclidean Distance]]/(Sustainable_Friendly_Table[[#This Row],[S+ Best-Euclidean Distance]]+Sustainable_Friendly_Table[[#This Row],[S- Worst-Euclidean Distance]])</f>
        <v>0.43740033355329683</v>
      </c>
      <c r="AA292">
        <v>291</v>
      </c>
    </row>
    <row r="293" spans="1:27" x14ac:dyDescent="0.3">
      <c r="A293">
        <v>523</v>
      </c>
      <c r="B293" t="s">
        <v>280</v>
      </c>
      <c r="C293" t="s">
        <v>280</v>
      </c>
      <c r="D293" t="s">
        <v>280</v>
      </c>
      <c r="E293" t="s">
        <v>152</v>
      </c>
      <c r="F293" t="s">
        <v>154</v>
      </c>
      <c r="G293" t="s">
        <v>219</v>
      </c>
      <c r="H293">
        <v>435.75813118446069</v>
      </c>
      <c r="I293">
        <v>62</v>
      </c>
      <c r="J293">
        <v>1523380.9655294844</v>
      </c>
      <c r="K293">
        <v>34259.159363636361</v>
      </c>
      <c r="L293">
        <v>274208573.79530722</v>
      </c>
      <c r="M293">
        <v>5186045.9772727266</v>
      </c>
      <c r="N293">
        <v>2285071448.2942266</v>
      </c>
      <c r="O293">
        <v>115568000</v>
      </c>
      <c r="P293">
        <v>19.434286918181815</v>
      </c>
      <c r="Q293">
        <v>22774.545434665793</v>
      </c>
      <c r="R293">
        <v>274242832.95467085</v>
      </c>
      <c r="S293">
        <v>2405.8254942714993</v>
      </c>
      <c r="T293">
        <v>22793.979721583975</v>
      </c>
      <c r="U293">
        <f>Sustainable_Friendly_Table[[#This Row],[Total Energy(MJ)]]*AHP!$P$13/TOPSIS!$B$12</f>
        <v>2.3478147631750178E-2</v>
      </c>
      <c r="V293">
        <f>Sustainable_Friendly_Table[[#This Row],[Total Cost(LKR Million)]]*AHP!$P$14/TOPSIS!$C$12</f>
        <v>7.1010598838646133E-3</v>
      </c>
      <c r="W293">
        <f>Sustainable_Friendly_Table[[#This Row],[Total Carbon (Metric T)]]*AHP!$P$15/TOPSIS!$D$12</f>
        <v>1.2919886866831617E-2</v>
      </c>
      <c r="X293">
        <f>((Sustainable_Friendly_Table[[#This Row],[Weighted Energy]]-TOPSIS!$B$13)^2+(Sustainable_Friendly_Table[[#This Row],[Weighted Cost]]-TOPSIS!$C$13)^2+(Sustainable_Friendly_Table[[#This Row],[Weighted Co2]]-TOPSIS!$D$13)^2)^0.5</f>
        <v>3.1634118314273294E-3</v>
      </c>
      <c r="Y293">
        <f>((Sustainable_Friendly_Table[[#This Row],[Weighted Energy]]-TOPSIS!$B$14)^2+(Sustainable_Friendly_Table[[#This Row],[Weighted Cost]]-TOPSIS!$C$14)^2+(Sustainable_Friendly_Table[[#This Row],[Weighted Co2]]-TOPSIS!$D$14)^2)^0.5</f>
        <v>2.4522743518261437E-3</v>
      </c>
      <c r="Z293">
        <f>Sustainable_Friendly_Table[[#This Row],[S- Worst-Euclidean Distance]]/(Sustainable_Friendly_Table[[#This Row],[S+ Best-Euclidean Distance]]+Sustainable_Friendly_Table[[#This Row],[S- Worst-Euclidean Distance]])</f>
        <v>0.43668293985854595</v>
      </c>
      <c r="AA293">
        <v>292</v>
      </c>
    </row>
    <row r="294" spans="1:27" x14ac:dyDescent="0.3">
      <c r="A294">
        <v>525</v>
      </c>
      <c r="B294" t="s">
        <v>280</v>
      </c>
      <c r="C294" t="s">
        <v>280</v>
      </c>
      <c r="D294" t="s">
        <v>280</v>
      </c>
      <c r="E294" t="s">
        <v>152</v>
      </c>
      <c r="F294" t="s">
        <v>154</v>
      </c>
      <c r="G294" t="s">
        <v>218</v>
      </c>
      <c r="H294">
        <v>435.75813118446069</v>
      </c>
      <c r="I294">
        <v>31</v>
      </c>
      <c r="J294">
        <v>1523380.9655294844</v>
      </c>
      <c r="K294">
        <v>34259.159363636361</v>
      </c>
      <c r="L294">
        <v>274208573.79530722</v>
      </c>
      <c r="M294">
        <v>5186045.9772727266</v>
      </c>
      <c r="N294">
        <v>2285071448.2942266</v>
      </c>
      <c r="O294">
        <v>116132200</v>
      </c>
      <c r="P294">
        <v>19.434286918181815</v>
      </c>
      <c r="Q294">
        <v>22774.545434665793</v>
      </c>
      <c r="R294">
        <v>274242832.95467085</v>
      </c>
      <c r="S294">
        <v>2406.3896942714991</v>
      </c>
      <c r="T294">
        <v>22793.979721583975</v>
      </c>
      <c r="U294">
        <f>Sustainable_Friendly_Table[[#This Row],[Total Energy(MJ)]]*AHP!$P$13/TOPSIS!$B$12</f>
        <v>2.3478147631750178E-2</v>
      </c>
      <c r="V294">
        <f>Sustainable_Friendly_Table[[#This Row],[Total Cost(LKR Million)]]*AHP!$P$14/TOPSIS!$C$12</f>
        <v>7.1027251825307109E-3</v>
      </c>
      <c r="W294">
        <f>Sustainable_Friendly_Table[[#This Row],[Total Carbon (Metric T)]]*AHP!$P$15/TOPSIS!$D$12</f>
        <v>1.2919886866831617E-2</v>
      </c>
      <c r="X294">
        <f>((Sustainable_Friendly_Table[[#This Row],[Weighted Energy]]-TOPSIS!$B$13)^2+(Sustainable_Friendly_Table[[#This Row],[Weighted Cost]]-TOPSIS!$C$13)^2+(Sustainable_Friendly_Table[[#This Row],[Weighted Co2]]-TOPSIS!$D$13)^2)^0.5</f>
        <v>3.1638456589752431E-3</v>
      </c>
      <c r="Y294">
        <f>((Sustainable_Friendly_Table[[#This Row],[Weighted Energy]]-TOPSIS!$B$14)^2+(Sustainable_Friendly_Table[[#This Row],[Weighted Cost]]-TOPSIS!$C$14)^2+(Sustainable_Friendly_Table[[#This Row],[Weighted Co2]]-TOPSIS!$D$14)^2)^0.5</f>
        <v>2.4518341179021208E-3</v>
      </c>
      <c r="Z294">
        <f>Sustainable_Friendly_Table[[#This Row],[S- Worst-Euclidean Distance]]/(Sustainable_Friendly_Table[[#This Row],[S+ Best-Euclidean Distance]]+Sustainable_Friendly_Table[[#This Row],[S- Worst-Euclidean Distance]])</f>
        <v>0.43660504432563629</v>
      </c>
      <c r="AA294">
        <v>293</v>
      </c>
    </row>
    <row r="295" spans="1:27" x14ac:dyDescent="0.3">
      <c r="A295">
        <v>524</v>
      </c>
      <c r="B295" t="s">
        <v>280</v>
      </c>
      <c r="C295" t="s">
        <v>280</v>
      </c>
      <c r="D295" t="s">
        <v>280</v>
      </c>
      <c r="E295" t="s">
        <v>152</v>
      </c>
      <c r="F295" t="s">
        <v>154</v>
      </c>
      <c r="G295" t="s">
        <v>220</v>
      </c>
      <c r="H295">
        <v>435.75813118446069</v>
      </c>
      <c r="I295">
        <v>31</v>
      </c>
      <c r="J295">
        <v>1523380.9655294844</v>
      </c>
      <c r="K295">
        <v>34259.159363636361</v>
      </c>
      <c r="L295">
        <v>274208573.79530722</v>
      </c>
      <c r="M295">
        <v>5186045.9772727266</v>
      </c>
      <c r="N295">
        <v>2285071448.2942266</v>
      </c>
      <c r="O295">
        <v>120900000</v>
      </c>
      <c r="P295">
        <v>19.434286918181815</v>
      </c>
      <c r="Q295">
        <v>22774.545434665793</v>
      </c>
      <c r="R295">
        <v>274242832.95467085</v>
      </c>
      <c r="S295">
        <v>2411.1574942714992</v>
      </c>
      <c r="T295">
        <v>22793.979721583975</v>
      </c>
      <c r="U295">
        <f>Sustainable_Friendly_Table[[#This Row],[Total Energy(MJ)]]*AHP!$P$13/TOPSIS!$B$12</f>
        <v>2.3478147631750178E-2</v>
      </c>
      <c r="V295">
        <f>Sustainable_Friendly_Table[[#This Row],[Total Cost(LKR Million)]]*AHP!$P$14/TOPSIS!$C$12</f>
        <v>7.1167978712585117E-3</v>
      </c>
      <c r="W295">
        <f>Sustainable_Friendly_Table[[#This Row],[Total Carbon (Metric T)]]*AHP!$P$15/TOPSIS!$D$12</f>
        <v>1.2919886866831617E-2</v>
      </c>
      <c r="X295">
        <f>((Sustainable_Friendly_Table[[#This Row],[Weighted Energy]]-TOPSIS!$B$13)^2+(Sustainable_Friendly_Table[[#This Row],[Weighted Cost]]-TOPSIS!$C$13)^2+(Sustainable_Friendly_Table[[#This Row],[Weighted Co2]]-TOPSIS!$D$13)^2)^0.5</f>
        <v>3.1675443278681801E-3</v>
      </c>
      <c r="Y295">
        <f>((Sustainable_Friendly_Table[[#This Row],[Weighted Energy]]-TOPSIS!$B$14)^2+(Sustainable_Friendly_Table[[#This Row],[Weighted Cost]]-TOPSIS!$C$14)^2+(Sustainable_Friendly_Table[[#This Row],[Weighted Co2]]-TOPSIS!$D$14)^2)^0.5</f>
        <v>2.4481559717942874E-3</v>
      </c>
      <c r="Z295">
        <f>Sustainable_Friendly_Table[[#This Row],[S- Worst-Euclidean Distance]]/(Sustainable_Friendly_Table[[#This Row],[S+ Best-Euclidean Distance]]+Sustainable_Friendly_Table[[#This Row],[S- Worst-Euclidean Distance]])</f>
        <v>0.43594847323697705</v>
      </c>
      <c r="AA295">
        <v>294</v>
      </c>
    </row>
    <row r="296" spans="1:27" x14ac:dyDescent="0.3">
      <c r="A296">
        <v>304</v>
      </c>
      <c r="B296" t="s">
        <v>141</v>
      </c>
      <c r="C296" t="s">
        <v>280</v>
      </c>
      <c r="D296" t="s">
        <v>151</v>
      </c>
      <c r="E296" t="s">
        <v>280</v>
      </c>
      <c r="F296" t="s">
        <v>280</v>
      </c>
      <c r="G296" t="s">
        <v>219</v>
      </c>
      <c r="H296">
        <v>450.39604301801438</v>
      </c>
      <c r="I296">
        <v>65</v>
      </c>
      <c r="J296">
        <v>1524290.7587651063</v>
      </c>
      <c r="K296">
        <v>52805.265727272723</v>
      </c>
      <c r="L296">
        <v>274372336.57771915</v>
      </c>
      <c r="M296">
        <v>6200667.8840909088</v>
      </c>
      <c r="N296">
        <v>2286436138.1476593</v>
      </c>
      <c r="O296">
        <v>121160000</v>
      </c>
      <c r="P296">
        <v>25.63069325</v>
      </c>
      <c r="Q296">
        <v>22788.146843538336</v>
      </c>
      <c r="R296">
        <v>274425141.84344643</v>
      </c>
      <c r="S296">
        <v>2413.7968060317503</v>
      </c>
      <c r="T296">
        <v>22813.777536788337</v>
      </c>
      <c r="U296">
        <f>Sustainable_Friendly_Table[[#This Row],[Total Energy(MJ)]]*AHP!$P$13/TOPSIS!$B$12</f>
        <v>2.3493755241105502E-2</v>
      </c>
      <c r="V296">
        <f>Sustainable_Friendly_Table[[#This Row],[Total Cost(LKR Million)]]*AHP!$P$14/TOPSIS!$C$12</f>
        <v>7.1245880916657517E-3</v>
      </c>
      <c r="W296">
        <f>Sustainable_Friendly_Table[[#This Row],[Total Carbon (Metric T)]]*AHP!$P$15/TOPSIS!$D$12</f>
        <v>1.2931108493584606E-2</v>
      </c>
      <c r="X296">
        <f>((Sustainable_Friendly_Table[[#This Row],[Weighted Energy]]-TOPSIS!$B$13)^2+(Sustainable_Friendly_Table[[#This Row],[Weighted Cost]]-TOPSIS!$C$13)^2+(Sustainable_Friendly_Table[[#This Row],[Weighted Co2]]-TOPSIS!$D$13)^2)^0.5</f>
        <v>3.1880103201941596E-3</v>
      </c>
      <c r="Y296">
        <f>((Sustainable_Friendly_Table[[#This Row],[Weighted Energy]]-TOPSIS!$B$14)^2+(Sustainable_Friendly_Table[[#This Row],[Weighted Cost]]-TOPSIS!$C$14)^2+(Sustainable_Friendly_Table[[#This Row],[Weighted Co2]]-TOPSIS!$D$14)^2)^0.5</f>
        <v>2.4277056414201709E-3</v>
      </c>
      <c r="Z296">
        <f>Sustainable_Friendly_Table[[#This Row],[S- Worst-Euclidean Distance]]/(Sustainable_Friendly_Table[[#This Row],[S+ Best-Euclidean Distance]]+Sustainable_Friendly_Table[[#This Row],[S- Worst-Euclidean Distance]])</f>
        <v>0.43230563262360705</v>
      </c>
      <c r="AA296">
        <v>295</v>
      </c>
    </row>
    <row r="297" spans="1:27" x14ac:dyDescent="0.3">
      <c r="A297">
        <v>306</v>
      </c>
      <c r="B297" t="s">
        <v>141</v>
      </c>
      <c r="C297" t="s">
        <v>280</v>
      </c>
      <c r="D297" t="s">
        <v>151</v>
      </c>
      <c r="E297" t="s">
        <v>280</v>
      </c>
      <c r="F297" t="s">
        <v>280</v>
      </c>
      <c r="G297" t="s">
        <v>218</v>
      </c>
      <c r="H297">
        <v>450.39604301801438</v>
      </c>
      <c r="I297">
        <v>33</v>
      </c>
      <c r="J297">
        <v>1524290.7587651063</v>
      </c>
      <c r="K297">
        <v>52805.265727272723</v>
      </c>
      <c r="L297">
        <v>274372336.57771915</v>
      </c>
      <c r="M297">
        <v>6200667.8840909088</v>
      </c>
      <c r="N297">
        <v>2286436138.1476593</v>
      </c>
      <c r="O297">
        <v>123624600</v>
      </c>
      <c r="P297">
        <v>25.63069325</v>
      </c>
      <c r="Q297">
        <v>22788.146843538336</v>
      </c>
      <c r="R297">
        <v>274425141.84344643</v>
      </c>
      <c r="S297">
        <v>2416.2614060317501</v>
      </c>
      <c r="T297">
        <v>22813.777536788337</v>
      </c>
      <c r="U297">
        <f>Sustainable_Friendly_Table[[#This Row],[Total Energy(MJ)]]*AHP!$P$13/TOPSIS!$B$12</f>
        <v>2.3493755241105502E-2</v>
      </c>
      <c r="V297">
        <f>Sustainable_Friendly_Table[[#This Row],[Total Cost(LKR Million)]]*AHP!$P$14/TOPSIS!$C$12</f>
        <v>7.1318626310001481E-3</v>
      </c>
      <c r="W297">
        <f>Sustainable_Friendly_Table[[#This Row],[Total Carbon (Metric T)]]*AHP!$P$15/TOPSIS!$D$12</f>
        <v>1.2931108493584606E-2</v>
      </c>
      <c r="X297">
        <f>((Sustainable_Friendly_Table[[#This Row],[Weighted Energy]]-TOPSIS!$B$13)^2+(Sustainable_Friendly_Table[[#This Row],[Weighted Cost]]-TOPSIS!$C$13)^2+(Sustainable_Friendly_Table[[#This Row],[Weighted Co2]]-TOPSIS!$D$13)^2)^0.5</f>
        <v>3.1899504165982121E-3</v>
      </c>
      <c r="Y297">
        <f>((Sustainable_Friendly_Table[[#This Row],[Weighted Energy]]-TOPSIS!$B$14)^2+(Sustainable_Friendly_Table[[#This Row],[Weighted Cost]]-TOPSIS!$C$14)^2+(Sustainable_Friendly_Table[[#This Row],[Weighted Co2]]-TOPSIS!$D$14)^2)^0.5</f>
        <v>2.4258414658311057E-3</v>
      </c>
      <c r="Z297">
        <f>Sustainable_Friendly_Table[[#This Row],[S- Worst-Euclidean Distance]]/(Sustainable_Friendly_Table[[#This Row],[S+ Best-Euclidean Distance]]+Sustainable_Friendly_Table[[#This Row],[S- Worst-Euclidean Distance]])</f>
        <v>0.43196783581333836</v>
      </c>
      <c r="AA297">
        <v>296</v>
      </c>
    </row>
    <row r="298" spans="1:27" x14ac:dyDescent="0.3">
      <c r="A298">
        <v>305</v>
      </c>
      <c r="B298" t="s">
        <v>141</v>
      </c>
      <c r="C298" t="s">
        <v>280</v>
      </c>
      <c r="D298" t="s">
        <v>151</v>
      </c>
      <c r="E298" t="s">
        <v>280</v>
      </c>
      <c r="F298" t="s">
        <v>280</v>
      </c>
      <c r="G298" t="s">
        <v>220</v>
      </c>
      <c r="H298">
        <v>450.39604301801438</v>
      </c>
      <c r="I298">
        <v>33</v>
      </c>
      <c r="J298">
        <v>1524290.7587651063</v>
      </c>
      <c r="K298">
        <v>52805.265727272723</v>
      </c>
      <c r="L298">
        <v>274372336.57771915</v>
      </c>
      <c r="M298">
        <v>6200667.8840909088</v>
      </c>
      <c r="N298">
        <v>2286436138.1476593</v>
      </c>
      <c r="O298">
        <v>128700000</v>
      </c>
      <c r="P298">
        <v>25.63069325</v>
      </c>
      <c r="Q298">
        <v>22788.146843538336</v>
      </c>
      <c r="R298">
        <v>274425141.84344643</v>
      </c>
      <c r="S298">
        <v>2421.3368060317503</v>
      </c>
      <c r="T298">
        <v>22813.777536788337</v>
      </c>
      <c r="U298">
        <f>Sustainable_Friendly_Table[[#This Row],[Total Energy(MJ)]]*AHP!$P$13/TOPSIS!$B$12</f>
        <v>2.3493755241105502E-2</v>
      </c>
      <c r="V298">
        <f>Sustainable_Friendly_Table[[#This Row],[Total Cost(LKR Million)]]*AHP!$P$14/TOPSIS!$C$12</f>
        <v>7.146843235129742E-3</v>
      </c>
      <c r="W298">
        <f>Sustainable_Friendly_Table[[#This Row],[Total Carbon (Metric T)]]*AHP!$P$15/TOPSIS!$D$12</f>
        <v>1.2931108493584606E-2</v>
      </c>
      <c r="X298">
        <f>((Sustainable_Friendly_Table[[#This Row],[Weighted Energy]]-TOPSIS!$B$13)^2+(Sustainable_Friendly_Table[[#This Row],[Weighted Cost]]-TOPSIS!$C$13)^2+(Sustainable_Friendly_Table[[#This Row],[Weighted Co2]]-TOPSIS!$D$13)^2)^0.5</f>
        <v>3.1939941750364085E-3</v>
      </c>
      <c r="Y298">
        <f>((Sustainable_Friendly_Table[[#This Row],[Weighted Energy]]-TOPSIS!$B$14)^2+(Sustainable_Friendly_Table[[#This Row],[Weighted Cost]]-TOPSIS!$C$14)^2+(Sustainable_Friendly_Table[[#This Row],[Weighted Co2]]-TOPSIS!$D$14)^2)^0.5</f>
        <v>2.4220668375860028E-3</v>
      </c>
      <c r="Z298">
        <f>Sustainable_Friendly_Table[[#This Row],[S- Worst-Euclidean Distance]]/(Sustainable_Friendly_Table[[#This Row],[S+ Best-Euclidean Distance]]+Sustainable_Friendly_Table[[#This Row],[S- Worst-Euclidean Distance]])</f>
        <v>0.43127502214492902</v>
      </c>
      <c r="AA298">
        <v>297</v>
      </c>
    </row>
    <row r="299" spans="1:27" x14ac:dyDescent="0.3">
      <c r="A299">
        <v>322</v>
      </c>
      <c r="B299" t="s">
        <v>141</v>
      </c>
      <c r="C299" t="s">
        <v>280</v>
      </c>
      <c r="D299" t="s">
        <v>280</v>
      </c>
      <c r="E299" t="s">
        <v>280</v>
      </c>
      <c r="F299" t="s">
        <v>280</v>
      </c>
      <c r="G299" t="s">
        <v>219</v>
      </c>
      <c r="H299">
        <v>450.86050535642448</v>
      </c>
      <c r="I299">
        <v>65</v>
      </c>
      <c r="J299">
        <v>1524740.3583086869</v>
      </c>
      <c r="K299">
        <v>52805.265727272723</v>
      </c>
      <c r="L299">
        <v>274453264.49556363</v>
      </c>
      <c r="M299">
        <v>6205272.959090909</v>
      </c>
      <c r="N299">
        <v>2287110537.4630303</v>
      </c>
      <c r="O299">
        <v>121160000</v>
      </c>
      <c r="P299">
        <v>25.621483100000003</v>
      </c>
      <c r="Q299">
        <v>22794.868356714866</v>
      </c>
      <c r="R299">
        <v>274506069.76129091</v>
      </c>
      <c r="S299">
        <v>2414.475810422121</v>
      </c>
      <c r="T299">
        <v>22820.489839814865</v>
      </c>
      <c r="U299">
        <f>Sustainable_Friendly_Table[[#This Row],[Total Energy(MJ)]]*AHP!$P$13/TOPSIS!$B$12</f>
        <v>2.3500683544690364E-2</v>
      </c>
      <c r="V299">
        <f>Sustainable_Friendly_Table[[#This Row],[Total Cost(LKR Million)]]*AHP!$P$14/TOPSIS!$C$12</f>
        <v>7.1265922481803913E-3</v>
      </c>
      <c r="W299">
        <f>Sustainable_Friendly_Table[[#This Row],[Total Carbon (Metric T)]]*AHP!$P$15/TOPSIS!$D$12</f>
        <v>1.2934913103256894E-2</v>
      </c>
      <c r="X299">
        <f>((Sustainable_Friendly_Table[[#This Row],[Weighted Energy]]-TOPSIS!$B$13)^2+(Sustainable_Friendly_Table[[#This Row],[Weighted Cost]]-TOPSIS!$C$13)^2+(Sustainable_Friendly_Table[[#This Row],[Weighted Co2]]-TOPSIS!$D$13)^2)^0.5</f>
        <v>3.1961629307222304E-3</v>
      </c>
      <c r="Y299">
        <f>((Sustainable_Friendly_Table[[#This Row],[Weighted Energy]]-TOPSIS!$B$14)^2+(Sustainable_Friendly_Table[[#This Row],[Weighted Cost]]-TOPSIS!$C$14)^2+(Sustainable_Friendly_Table[[#This Row],[Weighted Co2]]-TOPSIS!$D$14)^2)^0.5</f>
        <v>2.4195519350930848E-3</v>
      </c>
      <c r="Z299">
        <f>Sustainable_Friendly_Table[[#This Row],[S- Worst-Euclidean Distance]]/(Sustainable_Friendly_Table[[#This Row],[S+ Best-Euclidean Distance]]+Sustainable_Friendly_Table[[#This Row],[S- Worst-Euclidean Distance]])</f>
        <v>0.43085377247724688</v>
      </c>
      <c r="AA299">
        <v>298</v>
      </c>
    </row>
    <row r="300" spans="1:27" x14ac:dyDescent="0.3">
      <c r="A300">
        <v>324</v>
      </c>
      <c r="B300" t="s">
        <v>141</v>
      </c>
      <c r="C300" t="s">
        <v>280</v>
      </c>
      <c r="D300" t="s">
        <v>280</v>
      </c>
      <c r="E300" t="s">
        <v>280</v>
      </c>
      <c r="F300" t="s">
        <v>280</v>
      </c>
      <c r="G300" t="s">
        <v>218</v>
      </c>
      <c r="H300">
        <v>450.86050535642448</v>
      </c>
      <c r="I300">
        <v>33</v>
      </c>
      <c r="J300">
        <v>1524740.3583086869</v>
      </c>
      <c r="K300">
        <v>52805.265727272723</v>
      </c>
      <c r="L300">
        <v>274453264.49556363</v>
      </c>
      <c r="M300">
        <v>6205272.959090909</v>
      </c>
      <c r="N300">
        <v>2287110537.4630303</v>
      </c>
      <c r="O300">
        <v>123624600</v>
      </c>
      <c r="P300">
        <v>25.621483100000003</v>
      </c>
      <c r="Q300">
        <v>22794.868356714866</v>
      </c>
      <c r="R300">
        <v>274506069.76129091</v>
      </c>
      <c r="S300">
        <v>2416.9404104221212</v>
      </c>
      <c r="T300">
        <v>22820.489839814865</v>
      </c>
      <c r="U300">
        <f>Sustainable_Friendly_Table[[#This Row],[Total Energy(MJ)]]*AHP!$P$13/TOPSIS!$B$12</f>
        <v>2.3500683544690364E-2</v>
      </c>
      <c r="V300">
        <f>Sustainable_Friendly_Table[[#This Row],[Total Cost(LKR Million)]]*AHP!$P$14/TOPSIS!$C$12</f>
        <v>7.1338667875147877E-3</v>
      </c>
      <c r="W300">
        <f>Sustainable_Friendly_Table[[#This Row],[Total Carbon (Metric T)]]*AHP!$P$15/TOPSIS!$D$12</f>
        <v>1.2934913103256894E-2</v>
      </c>
      <c r="X300">
        <f>((Sustainable_Friendly_Table[[#This Row],[Weighted Energy]]-TOPSIS!$B$13)^2+(Sustainable_Friendly_Table[[#This Row],[Weighted Cost]]-TOPSIS!$C$13)^2+(Sustainable_Friendly_Table[[#This Row],[Weighted Co2]]-TOPSIS!$D$13)^2)^0.5</f>
        <v>3.1981026401671896E-3</v>
      </c>
      <c r="Y300">
        <f>((Sustainable_Friendly_Table[[#This Row],[Weighted Energy]]-TOPSIS!$B$14)^2+(Sustainable_Friendly_Table[[#This Row],[Weighted Cost]]-TOPSIS!$C$14)^2+(Sustainable_Friendly_Table[[#This Row],[Weighted Co2]]-TOPSIS!$D$14)^2)^0.5</f>
        <v>2.4176875028021653E-3</v>
      </c>
      <c r="Z300">
        <f>Sustainable_Friendly_Table[[#This Row],[S- Worst-Euclidean Distance]]/(Sustainable_Friendly_Table[[#This Row],[S+ Best-Euclidean Distance]]+Sustainable_Friendly_Table[[#This Row],[S- Worst-Euclidean Distance]])</f>
        <v>0.43051599886241665</v>
      </c>
      <c r="AA300">
        <v>299</v>
      </c>
    </row>
    <row r="301" spans="1:27" x14ac:dyDescent="0.3">
      <c r="A301">
        <v>323</v>
      </c>
      <c r="B301" t="s">
        <v>141</v>
      </c>
      <c r="C301" t="s">
        <v>280</v>
      </c>
      <c r="D301" t="s">
        <v>280</v>
      </c>
      <c r="E301" t="s">
        <v>280</v>
      </c>
      <c r="F301" t="s">
        <v>280</v>
      </c>
      <c r="G301" t="s">
        <v>220</v>
      </c>
      <c r="H301">
        <v>450.86050535642448</v>
      </c>
      <c r="I301">
        <v>33</v>
      </c>
      <c r="J301">
        <v>1524740.3583086869</v>
      </c>
      <c r="K301">
        <v>52805.265727272723</v>
      </c>
      <c r="L301">
        <v>274453264.49556363</v>
      </c>
      <c r="M301">
        <v>6205272.959090909</v>
      </c>
      <c r="N301">
        <v>2287110537.4630303</v>
      </c>
      <c r="O301">
        <v>128700000</v>
      </c>
      <c r="P301">
        <v>25.621483100000003</v>
      </c>
      <c r="Q301">
        <v>22794.868356714866</v>
      </c>
      <c r="R301">
        <v>274506069.76129091</v>
      </c>
      <c r="S301">
        <v>2422.0158104221209</v>
      </c>
      <c r="T301">
        <v>22820.489839814865</v>
      </c>
      <c r="U301">
        <f>Sustainable_Friendly_Table[[#This Row],[Total Energy(MJ)]]*AHP!$P$13/TOPSIS!$B$12</f>
        <v>2.3500683544690364E-2</v>
      </c>
      <c r="V301">
        <f>Sustainable_Friendly_Table[[#This Row],[Total Cost(LKR Million)]]*AHP!$P$14/TOPSIS!$C$12</f>
        <v>7.1488473916443817E-3</v>
      </c>
      <c r="W301">
        <f>Sustainable_Friendly_Table[[#This Row],[Total Carbon (Metric T)]]*AHP!$P$15/TOPSIS!$D$12</f>
        <v>1.2934913103256894E-2</v>
      </c>
      <c r="X301">
        <f>((Sustainable_Friendly_Table[[#This Row],[Weighted Energy]]-TOPSIS!$B$13)^2+(Sustainable_Friendly_Table[[#This Row],[Weighted Cost]]-TOPSIS!$C$13)^2+(Sustainable_Friendly_Table[[#This Row],[Weighted Co2]]-TOPSIS!$D$13)^2)^0.5</f>
        <v>3.2021454798004524E-3</v>
      </c>
      <c r="Y301">
        <f>((Sustainable_Friendly_Table[[#This Row],[Weighted Energy]]-TOPSIS!$B$14)^2+(Sustainable_Friendly_Table[[#This Row],[Weighted Cost]]-TOPSIS!$C$14)^2+(Sustainable_Friendly_Table[[#This Row],[Weighted Co2]]-TOPSIS!$D$14)^2)^0.5</f>
        <v>2.4139125619095534E-3</v>
      </c>
      <c r="Z301">
        <f>Sustainable_Friendly_Table[[#This Row],[S- Worst-Euclidean Distance]]/(Sustainable_Friendly_Table[[#This Row],[S+ Best-Euclidean Distance]]+Sustainable_Friendly_Table[[#This Row],[S- Worst-Euclidean Distance]])</f>
        <v>0.42982329313223289</v>
      </c>
      <c r="AA301">
        <v>300</v>
      </c>
    </row>
    <row r="302" spans="1:27" x14ac:dyDescent="0.3">
      <c r="A302">
        <v>40</v>
      </c>
      <c r="B302" t="s">
        <v>139</v>
      </c>
      <c r="C302" t="s">
        <v>148</v>
      </c>
      <c r="D302" t="s">
        <v>151</v>
      </c>
      <c r="E302" t="s">
        <v>152</v>
      </c>
      <c r="F302" t="s">
        <v>155</v>
      </c>
      <c r="G302" t="s">
        <v>219</v>
      </c>
      <c r="H302">
        <v>413.57729514860557</v>
      </c>
      <c r="I302">
        <v>59</v>
      </c>
      <c r="J302">
        <v>1528328.4951721285</v>
      </c>
      <c r="K302">
        <v>48395.649536363635</v>
      </c>
      <c r="L302">
        <v>275099129.13098317</v>
      </c>
      <c r="M302">
        <v>5357652.6013636356</v>
      </c>
      <c r="N302">
        <v>2292492742.758193</v>
      </c>
      <c r="O302">
        <v>109976000</v>
      </c>
      <c r="P302">
        <v>22.341616077272725</v>
      </c>
      <c r="Q302">
        <v>22848.511002823325</v>
      </c>
      <c r="R302">
        <v>275147524.78051955</v>
      </c>
      <c r="S302">
        <v>2407.8263953595565</v>
      </c>
      <c r="T302">
        <v>22870.852618900597</v>
      </c>
      <c r="U302">
        <f>Sustainable_Friendly_Table[[#This Row],[Total Energy(MJ)]]*AHP!$P$13/TOPSIS!$B$12</f>
        <v>2.3555599020432503E-2</v>
      </c>
      <c r="V302">
        <f>Sustainable_Friendly_Table[[#This Row],[Total Cost(LKR Million)]]*AHP!$P$14/TOPSIS!$C$12</f>
        <v>7.1069657646036007E-3</v>
      </c>
      <c r="W302">
        <f>Sustainable_Friendly_Table[[#This Row],[Total Carbon (Metric T)]]*AHP!$P$15/TOPSIS!$D$12</f>
        <v>1.2963459299052212E-2</v>
      </c>
      <c r="X302">
        <f>((Sustainable_Friendly_Table[[#This Row],[Weighted Energy]]-TOPSIS!$B$13)^2+(Sustainable_Friendly_Table[[#This Row],[Weighted Cost]]-TOPSIS!$C$13)^2+(Sustainable_Friendly_Table[[#This Row],[Weighted Co2]]-TOPSIS!$D$13)^2)^0.5</f>
        <v>3.2507953531270596E-3</v>
      </c>
      <c r="Y302">
        <f>((Sustainable_Friendly_Table[[#This Row],[Weighted Energy]]-TOPSIS!$B$14)^2+(Sustainable_Friendly_Table[[#This Row],[Weighted Cost]]-TOPSIS!$C$14)^2+(Sustainable_Friendly_Table[[#This Row],[Weighted Co2]]-TOPSIS!$D$14)^2)^0.5</f>
        <v>2.365083771176028E-3</v>
      </c>
      <c r="Z302">
        <f>Sustainable_Friendly_Table[[#This Row],[S- Worst-Euclidean Distance]]/(Sustainable_Friendly_Table[[#This Row],[S+ Best-Euclidean Distance]]+Sustainable_Friendly_Table[[#This Row],[S- Worst-Euclidean Distance]])</f>
        <v>0.42114221457170825</v>
      </c>
      <c r="AA302">
        <v>301</v>
      </c>
    </row>
    <row r="303" spans="1:27" x14ac:dyDescent="0.3">
      <c r="A303">
        <v>42</v>
      </c>
      <c r="B303" t="s">
        <v>139</v>
      </c>
      <c r="C303" t="s">
        <v>148</v>
      </c>
      <c r="D303" t="s">
        <v>151</v>
      </c>
      <c r="E303" t="s">
        <v>152</v>
      </c>
      <c r="F303" t="s">
        <v>155</v>
      </c>
      <c r="G303" t="s">
        <v>218</v>
      </c>
      <c r="H303">
        <v>413.57729514860557</v>
      </c>
      <c r="I303">
        <v>30</v>
      </c>
      <c r="J303">
        <v>1528328.4951721285</v>
      </c>
      <c r="K303">
        <v>48395.649536363635</v>
      </c>
      <c r="L303">
        <v>275099129.13098317</v>
      </c>
      <c r="M303">
        <v>5357652.6013636356</v>
      </c>
      <c r="N303">
        <v>2292492742.758193</v>
      </c>
      <c r="O303">
        <v>112386000</v>
      </c>
      <c r="P303">
        <v>22.341616077272725</v>
      </c>
      <c r="Q303">
        <v>22848.511002823325</v>
      </c>
      <c r="R303">
        <v>275147524.78051955</v>
      </c>
      <c r="S303">
        <v>2410.2363953595568</v>
      </c>
      <c r="T303">
        <v>22870.852618900597</v>
      </c>
      <c r="U303">
        <f>Sustainable_Friendly_Table[[#This Row],[Total Energy(MJ)]]*AHP!$P$13/TOPSIS!$B$12</f>
        <v>2.3555599020432503E-2</v>
      </c>
      <c r="V303">
        <f>Sustainable_Friendly_Table[[#This Row],[Total Cost(LKR Million)]]*AHP!$P$14/TOPSIS!$C$12</f>
        <v>7.11407914600257E-3</v>
      </c>
      <c r="W303">
        <f>Sustainable_Friendly_Table[[#This Row],[Total Carbon (Metric T)]]*AHP!$P$15/TOPSIS!$D$12</f>
        <v>1.2963459299052212E-2</v>
      </c>
      <c r="X303">
        <f>((Sustainable_Friendly_Table[[#This Row],[Weighted Energy]]-TOPSIS!$B$13)^2+(Sustainable_Friendly_Table[[#This Row],[Weighted Cost]]-TOPSIS!$C$13)^2+(Sustainable_Friendly_Table[[#This Row],[Weighted Co2]]-TOPSIS!$D$13)^2)^0.5</f>
        <v>3.2526171469833666E-3</v>
      </c>
      <c r="Y303">
        <f>((Sustainable_Friendly_Table[[#This Row],[Weighted Energy]]-TOPSIS!$B$14)^2+(Sustainable_Friendly_Table[[#This Row],[Weighted Cost]]-TOPSIS!$C$14)^2+(Sustainable_Friendly_Table[[#This Row],[Weighted Co2]]-TOPSIS!$D$14)^2)^0.5</f>
        <v>2.3631593194767893E-3</v>
      </c>
      <c r="Z303">
        <f>Sustainable_Friendly_Table[[#This Row],[S- Worst-Euclidean Distance]]/(Sustainable_Friendly_Table[[#This Row],[S+ Best-Euclidean Distance]]+Sustainable_Friendly_Table[[#This Row],[S- Worst-Euclidean Distance]])</f>
        <v>0.42080722649674501</v>
      </c>
      <c r="AA303">
        <v>302</v>
      </c>
    </row>
    <row r="304" spans="1:27" x14ac:dyDescent="0.3">
      <c r="A304">
        <v>41</v>
      </c>
      <c r="B304" t="s">
        <v>139</v>
      </c>
      <c r="C304" t="s">
        <v>148</v>
      </c>
      <c r="D304" t="s">
        <v>151</v>
      </c>
      <c r="E304" t="s">
        <v>152</v>
      </c>
      <c r="F304" t="s">
        <v>155</v>
      </c>
      <c r="G304" t="s">
        <v>220</v>
      </c>
      <c r="H304">
        <v>413.57729514860557</v>
      </c>
      <c r="I304">
        <v>30</v>
      </c>
      <c r="J304">
        <v>1528328.4951721285</v>
      </c>
      <c r="K304">
        <v>48395.649536363635</v>
      </c>
      <c r="L304">
        <v>275099129.13098317</v>
      </c>
      <c r="M304">
        <v>5357652.6013636356</v>
      </c>
      <c r="N304">
        <v>2292492742.758193</v>
      </c>
      <c r="O304">
        <v>117000000</v>
      </c>
      <c r="P304">
        <v>22.341616077272725</v>
      </c>
      <c r="Q304">
        <v>22848.511002823325</v>
      </c>
      <c r="R304">
        <v>275147524.78051955</v>
      </c>
      <c r="S304">
        <v>2414.8503953595568</v>
      </c>
      <c r="T304">
        <v>22870.852618900597</v>
      </c>
      <c r="U304">
        <f>Sustainable_Friendly_Table[[#This Row],[Total Energy(MJ)]]*AHP!$P$13/TOPSIS!$B$12</f>
        <v>2.3555599020432503E-2</v>
      </c>
      <c r="V304">
        <f>Sustainable_Friendly_Table[[#This Row],[Total Cost(LKR Million)]]*AHP!$P$14/TOPSIS!$C$12</f>
        <v>7.1276978770294739E-3</v>
      </c>
      <c r="W304">
        <f>Sustainable_Friendly_Table[[#This Row],[Total Carbon (Metric T)]]*AHP!$P$15/TOPSIS!$D$12</f>
        <v>1.2963459299052212E-2</v>
      </c>
      <c r="X304">
        <f>((Sustainable_Friendly_Table[[#This Row],[Weighted Energy]]-TOPSIS!$B$13)^2+(Sustainable_Friendly_Table[[#This Row],[Weighted Cost]]-TOPSIS!$C$13)^2+(Sustainable_Friendly_Table[[#This Row],[Weighted Co2]]-TOPSIS!$D$13)^2)^0.5</f>
        <v>3.2561455251105529E-3</v>
      </c>
      <c r="Y304">
        <f>((Sustainable_Friendly_Table[[#This Row],[Weighted Energy]]-TOPSIS!$B$14)^2+(Sustainable_Friendly_Table[[#This Row],[Weighted Cost]]-TOPSIS!$C$14)^2+(Sustainable_Friendly_Table[[#This Row],[Weighted Co2]]-TOPSIS!$D$14)^2)^0.5</f>
        <v>2.3595303650903697E-3</v>
      </c>
      <c r="Z304">
        <f>Sustainable_Friendly_Table[[#This Row],[S- Worst-Euclidean Distance]]/(Sustainable_Friendly_Table[[#This Row],[S+ Best-Euclidean Distance]]+Sustainable_Friendly_Table[[#This Row],[S- Worst-Euclidean Distance]])</f>
        <v>0.42016854448591556</v>
      </c>
      <c r="AA304">
        <v>303</v>
      </c>
    </row>
    <row r="305" spans="1:27" x14ac:dyDescent="0.3">
      <c r="A305">
        <v>58</v>
      </c>
      <c r="B305" t="s">
        <v>139</v>
      </c>
      <c r="C305" t="s">
        <v>148</v>
      </c>
      <c r="D305" t="s">
        <v>280</v>
      </c>
      <c r="E305" t="s">
        <v>152</v>
      </c>
      <c r="F305" t="s">
        <v>155</v>
      </c>
      <c r="G305" t="s">
        <v>219</v>
      </c>
      <c r="H305">
        <v>414.04175748701556</v>
      </c>
      <c r="I305">
        <v>59</v>
      </c>
      <c r="J305">
        <v>1528778.0947157096</v>
      </c>
      <c r="K305">
        <v>48395.649536363635</v>
      </c>
      <c r="L305">
        <v>275180057.04882777</v>
      </c>
      <c r="M305">
        <v>5362257.6763636358</v>
      </c>
      <c r="N305">
        <v>2293167142.0735645</v>
      </c>
      <c r="O305">
        <v>109976000</v>
      </c>
      <c r="P305">
        <v>22.332405927272724</v>
      </c>
      <c r="Q305">
        <v>22855.232515999858</v>
      </c>
      <c r="R305">
        <v>275228452.69836414</v>
      </c>
      <c r="S305">
        <v>2408.5053997499281</v>
      </c>
      <c r="T305">
        <v>22877.564921927133</v>
      </c>
      <c r="U305">
        <f>Sustainable_Friendly_Table[[#This Row],[Total Energy(MJ)]]*AHP!$P$13/TOPSIS!$B$12</f>
        <v>2.3562527324017375E-2</v>
      </c>
      <c r="V305">
        <f>Sustainable_Friendly_Table[[#This Row],[Total Cost(LKR Million)]]*AHP!$P$14/TOPSIS!$C$12</f>
        <v>7.108969921118243E-3</v>
      </c>
      <c r="W305">
        <f>Sustainable_Friendly_Table[[#This Row],[Total Carbon (Metric T)]]*AHP!$P$15/TOPSIS!$D$12</f>
        <v>1.2967263908724503E-2</v>
      </c>
      <c r="X305">
        <f>((Sustainable_Friendly_Table[[#This Row],[Weighted Energy]]-TOPSIS!$B$13)^2+(Sustainable_Friendly_Table[[#This Row],[Weighted Cost]]-TOPSIS!$C$13)^2+(Sustainable_Friendly_Table[[#This Row],[Weighted Co2]]-TOPSIS!$D$13)^2)^0.5</f>
        <v>3.258949306064554E-3</v>
      </c>
      <c r="Y305">
        <f>((Sustainable_Friendly_Table[[#This Row],[Weighted Energy]]-TOPSIS!$B$14)^2+(Sustainable_Friendly_Table[[#This Row],[Weighted Cost]]-TOPSIS!$C$14)^2+(Sustainable_Friendly_Table[[#This Row],[Weighted Co2]]-TOPSIS!$D$14)^2)^0.5</f>
        <v>2.3569324562738685E-3</v>
      </c>
      <c r="Z305">
        <f>Sustainable_Friendly_Table[[#This Row],[S- Worst-Euclidean Distance]]/(Sustainable_Friendly_Table[[#This Row],[S+ Best-Euclidean Distance]]+Sustainable_Friendly_Table[[#This Row],[S- Worst-Euclidean Distance]])</f>
        <v>0.41969054122187477</v>
      </c>
      <c r="AA305">
        <v>304</v>
      </c>
    </row>
    <row r="306" spans="1:27" x14ac:dyDescent="0.3">
      <c r="A306">
        <v>60</v>
      </c>
      <c r="B306" t="s">
        <v>139</v>
      </c>
      <c r="C306" t="s">
        <v>148</v>
      </c>
      <c r="D306" t="s">
        <v>280</v>
      </c>
      <c r="E306" t="s">
        <v>152</v>
      </c>
      <c r="F306" t="s">
        <v>155</v>
      </c>
      <c r="G306" t="s">
        <v>218</v>
      </c>
      <c r="H306">
        <v>414.04175748701556</v>
      </c>
      <c r="I306">
        <v>30</v>
      </c>
      <c r="J306">
        <v>1528778.0947157096</v>
      </c>
      <c r="K306">
        <v>48395.649536363635</v>
      </c>
      <c r="L306">
        <v>275180057.04882777</v>
      </c>
      <c r="M306">
        <v>5362257.6763636358</v>
      </c>
      <c r="N306">
        <v>2293167142.0735645</v>
      </c>
      <c r="O306">
        <v>112386000</v>
      </c>
      <c r="P306">
        <v>22.332405927272724</v>
      </c>
      <c r="Q306">
        <v>22855.232515999858</v>
      </c>
      <c r="R306">
        <v>275228452.69836414</v>
      </c>
      <c r="S306">
        <v>2410.9153997499279</v>
      </c>
      <c r="T306">
        <v>22877.564921927133</v>
      </c>
      <c r="U306">
        <f>Sustainable_Friendly_Table[[#This Row],[Total Energy(MJ)]]*AHP!$P$13/TOPSIS!$B$12</f>
        <v>2.3562527324017375E-2</v>
      </c>
      <c r="V306">
        <f>Sustainable_Friendly_Table[[#This Row],[Total Cost(LKR Million)]]*AHP!$P$14/TOPSIS!$C$12</f>
        <v>7.1160833025172097E-3</v>
      </c>
      <c r="W306">
        <f>Sustainable_Friendly_Table[[#This Row],[Total Carbon (Metric T)]]*AHP!$P$15/TOPSIS!$D$12</f>
        <v>1.2967263908724503E-2</v>
      </c>
      <c r="X306">
        <f>((Sustainable_Friendly_Table[[#This Row],[Weighted Energy]]-TOPSIS!$B$13)^2+(Sustainable_Friendly_Table[[#This Row],[Weighted Cost]]-TOPSIS!$C$13)^2+(Sustainable_Friendly_Table[[#This Row],[Weighted Co2]]-TOPSIS!$D$13)^2)^0.5</f>
        <v>3.26077091637786E-3</v>
      </c>
      <c r="Y306">
        <f>((Sustainable_Friendly_Table[[#This Row],[Weighted Energy]]-TOPSIS!$B$14)^2+(Sustainable_Friendly_Table[[#This Row],[Weighted Cost]]-TOPSIS!$C$14)^2+(Sustainable_Friendly_Table[[#This Row],[Weighted Co2]]-TOPSIS!$D$14)^2)^0.5</f>
        <v>2.3550073971532019E-3</v>
      </c>
      <c r="Z306">
        <f>Sustainable_Friendly_Table[[#This Row],[S- Worst-Euclidean Distance]]/(Sustainable_Friendly_Table[[#This Row],[S+ Best-Euclidean Distance]]+Sustainable_Friendly_Table[[#This Row],[S- Worst-Euclidean Distance]])</f>
        <v>0.41935547766885256</v>
      </c>
      <c r="AA306">
        <v>305</v>
      </c>
    </row>
    <row r="307" spans="1:27" x14ac:dyDescent="0.3">
      <c r="A307">
        <v>59</v>
      </c>
      <c r="B307" t="s">
        <v>139</v>
      </c>
      <c r="C307" t="s">
        <v>148</v>
      </c>
      <c r="D307" t="s">
        <v>280</v>
      </c>
      <c r="E307" t="s">
        <v>152</v>
      </c>
      <c r="F307" t="s">
        <v>155</v>
      </c>
      <c r="G307" t="s">
        <v>220</v>
      </c>
      <c r="H307">
        <v>414.04175748701556</v>
      </c>
      <c r="I307">
        <v>30</v>
      </c>
      <c r="J307">
        <v>1528778.0947157096</v>
      </c>
      <c r="K307">
        <v>48395.649536363635</v>
      </c>
      <c r="L307">
        <v>275180057.04882777</v>
      </c>
      <c r="M307">
        <v>5362257.6763636358</v>
      </c>
      <c r="N307">
        <v>2293167142.0735645</v>
      </c>
      <c r="O307">
        <v>117000000</v>
      </c>
      <c r="P307">
        <v>22.332405927272724</v>
      </c>
      <c r="Q307">
        <v>22855.232515999858</v>
      </c>
      <c r="R307">
        <v>275228452.69836414</v>
      </c>
      <c r="S307">
        <v>2415.529399749928</v>
      </c>
      <c r="T307">
        <v>22877.564921927133</v>
      </c>
      <c r="U307">
        <f>Sustainable_Friendly_Table[[#This Row],[Total Energy(MJ)]]*AHP!$P$13/TOPSIS!$B$12</f>
        <v>2.3562527324017375E-2</v>
      </c>
      <c r="V307">
        <f>Sustainable_Friendly_Table[[#This Row],[Total Cost(LKR Million)]]*AHP!$P$14/TOPSIS!$C$12</f>
        <v>7.1297020335441144E-3</v>
      </c>
      <c r="W307">
        <f>Sustainable_Friendly_Table[[#This Row],[Total Carbon (Metric T)]]*AHP!$P$15/TOPSIS!$D$12</f>
        <v>1.2967263908724503E-2</v>
      </c>
      <c r="X307">
        <f>((Sustainable_Friendly_Table[[#This Row],[Weighted Energy]]-TOPSIS!$B$13)^2+(Sustainable_Friendly_Table[[#This Row],[Weighted Cost]]-TOPSIS!$C$13)^2+(Sustainable_Friendly_Table[[#This Row],[Weighted Co2]]-TOPSIS!$D$13)^2)^0.5</f>
        <v>3.2642988424897604E-3</v>
      </c>
      <c r="Y307">
        <f>((Sustainable_Friendly_Table[[#This Row],[Weighted Energy]]-TOPSIS!$B$14)^2+(Sustainable_Friendly_Table[[#This Row],[Weighted Cost]]-TOPSIS!$C$14)^2+(Sustainable_Friendly_Table[[#This Row],[Weighted Co2]]-TOPSIS!$D$14)^2)^0.5</f>
        <v>2.3513774693436199E-3</v>
      </c>
      <c r="Z307">
        <f>Sustainable_Friendly_Table[[#This Row],[S- Worst-Euclidean Distance]]/(Sustainable_Friendly_Table[[#This Row],[S+ Best-Euclidean Distance]]+Sustainable_Friendly_Table[[#This Row],[S- Worst-Euclidean Distance]])</f>
        <v>0.41871670281080586</v>
      </c>
      <c r="AA307">
        <v>306</v>
      </c>
    </row>
    <row r="308" spans="1:27" x14ac:dyDescent="0.3">
      <c r="A308">
        <v>511</v>
      </c>
      <c r="B308" t="s">
        <v>280</v>
      </c>
      <c r="C308" t="s">
        <v>280</v>
      </c>
      <c r="D308" t="s">
        <v>151</v>
      </c>
      <c r="E308" t="s">
        <v>152</v>
      </c>
      <c r="F308" t="s">
        <v>280</v>
      </c>
      <c r="G308" t="s">
        <v>219</v>
      </c>
      <c r="H308">
        <v>437.89175804171981</v>
      </c>
      <c r="I308">
        <v>63</v>
      </c>
      <c r="J308">
        <v>1530761.7058235116</v>
      </c>
      <c r="K308">
        <v>36442.572090909089</v>
      </c>
      <c r="L308">
        <v>275537107.04823208</v>
      </c>
      <c r="M308">
        <v>5170523.8386363629</v>
      </c>
      <c r="N308">
        <v>2296142558.7352672</v>
      </c>
      <c r="O308">
        <v>117432000</v>
      </c>
      <c r="P308">
        <v>19.443497068181816</v>
      </c>
      <c r="Q308">
        <v>22884.887502061498</v>
      </c>
      <c r="R308">
        <v>275573549.620323</v>
      </c>
      <c r="S308">
        <v>2418.7450825739033</v>
      </c>
      <c r="T308">
        <v>22904.330999129681</v>
      </c>
      <c r="U308">
        <f>Sustainable_Friendly_Table[[#This Row],[Total Energy(MJ)]]*AHP!$P$13/TOPSIS!$B$12</f>
        <v>2.3592071346713317E-2</v>
      </c>
      <c r="V308">
        <f>Sustainable_Friendly_Table[[#This Row],[Total Cost(LKR Million)]]*AHP!$P$14/TOPSIS!$C$12</f>
        <v>7.1391934768574115E-3</v>
      </c>
      <c r="W308">
        <f>Sustainable_Friendly_Table[[#This Row],[Total Carbon (Metric T)]]*AHP!$P$15/TOPSIS!$D$12</f>
        <v>1.2982435225605089E-2</v>
      </c>
      <c r="X308">
        <f>((Sustainable_Friendly_Table[[#This Row],[Weighted Energy]]-TOPSIS!$B$13)^2+(Sustainable_Friendly_Table[[#This Row],[Weighted Cost]]-TOPSIS!$C$13)^2+(Sustainable_Friendly_Table[[#This Row],[Weighted Co2]]-TOPSIS!$D$13)^2)^0.5</f>
        <v>3.2988241053849847E-3</v>
      </c>
      <c r="Y308">
        <f>((Sustainable_Friendly_Table[[#This Row],[Weighted Energy]]-TOPSIS!$B$14)^2+(Sustainable_Friendly_Table[[#This Row],[Weighted Cost]]-TOPSIS!$C$14)^2+(Sustainable_Friendly_Table[[#This Row],[Weighted Co2]]-TOPSIS!$D$14)^2)^0.5</f>
        <v>2.3168527543776839E-3</v>
      </c>
      <c r="Z308">
        <f>Sustainable_Friendly_Table[[#This Row],[S- Worst-Euclidean Distance]]/(Sustainable_Friendly_Table[[#This Row],[S+ Best-Euclidean Distance]]+Sustainable_Friendly_Table[[#This Row],[S- Worst-Euclidean Distance]])</f>
        <v>0.41256874500353624</v>
      </c>
      <c r="AA308">
        <v>307</v>
      </c>
    </row>
    <row r="309" spans="1:27" x14ac:dyDescent="0.3">
      <c r="A309">
        <v>513</v>
      </c>
      <c r="B309" t="s">
        <v>280</v>
      </c>
      <c r="C309" t="s">
        <v>280</v>
      </c>
      <c r="D309" t="s">
        <v>151</v>
      </c>
      <c r="E309" t="s">
        <v>152</v>
      </c>
      <c r="F309" t="s">
        <v>280</v>
      </c>
      <c r="G309" t="s">
        <v>218</v>
      </c>
      <c r="H309">
        <v>437.89175804171981</v>
      </c>
      <c r="I309">
        <v>32</v>
      </c>
      <c r="J309">
        <v>1530761.7058235116</v>
      </c>
      <c r="K309">
        <v>36442.572090909089</v>
      </c>
      <c r="L309">
        <v>275537107.04823208</v>
      </c>
      <c r="M309">
        <v>5170523.8386363629</v>
      </c>
      <c r="N309">
        <v>2296142558.7352672</v>
      </c>
      <c r="O309">
        <v>119878400</v>
      </c>
      <c r="P309">
        <v>19.443497068181816</v>
      </c>
      <c r="Q309">
        <v>22884.887502061498</v>
      </c>
      <c r="R309">
        <v>275573549.620323</v>
      </c>
      <c r="S309">
        <v>2421.1914825739036</v>
      </c>
      <c r="T309">
        <v>22904.330999129681</v>
      </c>
      <c r="U309">
        <f>Sustainable_Friendly_Table[[#This Row],[Total Energy(MJ)]]*AHP!$P$13/TOPSIS!$B$12</f>
        <v>2.3592071346713317E-2</v>
      </c>
      <c r="V309">
        <f>Sustainable_Friendly_Table[[#This Row],[Total Cost(LKR Million)]]*AHP!$P$14/TOPSIS!$C$12</f>
        <v>7.1464142968799991E-3</v>
      </c>
      <c r="W309">
        <f>Sustainable_Friendly_Table[[#This Row],[Total Carbon (Metric T)]]*AHP!$P$15/TOPSIS!$D$12</f>
        <v>1.2982435225605089E-2</v>
      </c>
      <c r="X309">
        <f>((Sustainable_Friendly_Table[[#This Row],[Weighted Energy]]-TOPSIS!$B$13)^2+(Sustainable_Friendly_Table[[#This Row],[Weighted Cost]]-TOPSIS!$C$13)^2+(Sustainable_Friendly_Table[[#This Row],[Weighted Co2]]-TOPSIS!$D$13)^2)^0.5</f>
        <v>3.3007171189316617E-3</v>
      </c>
      <c r="Y309">
        <f>((Sustainable_Friendly_Table[[#This Row],[Weighted Energy]]-TOPSIS!$B$14)^2+(Sustainable_Friendly_Table[[#This Row],[Weighted Cost]]-TOPSIS!$C$14)^2+(Sustainable_Friendly_Table[[#This Row],[Weighted Co2]]-TOPSIS!$D$14)^2)^0.5</f>
        <v>2.3149592164424973E-3</v>
      </c>
      <c r="Z309">
        <f>Sustainable_Friendly_Table[[#This Row],[S- Worst-Euclidean Distance]]/(Sustainable_Friendly_Table[[#This Row],[S+ Best-Euclidean Distance]]+Sustainable_Friendly_Table[[#This Row],[S- Worst-Euclidean Distance]])</f>
        <v>0.41223159566019701</v>
      </c>
      <c r="AA309">
        <v>308</v>
      </c>
    </row>
    <row r="310" spans="1:27" x14ac:dyDescent="0.3">
      <c r="A310">
        <v>512</v>
      </c>
      <c r="B310" t="s">
        <v>280</v>
      </c>
      <c r="C310" t="s">
        <v>280</v>
      </c>
      <c r="D310" t="s">
        <v>151</v>
      </c>
      <c r="E310" t="s">
        <v>152</v>
      </c>
      <c r="F310" t="s">
        <v>280</v>
      </c>
      <c r="G310" t="s">
        <v>220</v>
      </c>
      <c r="H310">
        <v>437.89175804171981</v>
      </c>
      <c r="I310">
        <v>32</v>
      </c>
      <c r="J310">
        <v>1530761.7058235116</v>
      </c>
      <c r="K310">
        <v>36442.572090909089</v>
      </c>
      <c r="L310">
        <v>275537107.04823208</v>
      </c>
      <c r="M310">
        <v>5170523.8386363629</v>
      </c>
      <c r="N310">
        <v>2296142558.7352672</v>
      </c>
      <c r="O310">
        <v>124800000</v>
      </c>
      <c r="P310">
        <v>19.443497068181816</v>
      </c>
      <c r="Q310">
        <v>22884.887502061498</v>
      </c>
      <c r="R310">
        <v>275573549.620323</v>
      </c>
      <c r="S310">
        <v>2426.1130825739037</v>
      </c>
      <c r="T310">
        <v>22904.330999129681</v>
      </c>
      <c r="U310">
        <f>Sustainable_Friendly_Table[[#This Row],[Total Energy(MJ)]]*AHP!$P$13/TOPSIS!$B$12</f>
        <v>2.3592071346713317E-2</v>
      </c>
      <c r="V310">
        <f>Sustainable_Friendly_Table[[#This Row],[Total Cost(LKR Million)]]*AHP!$P$14/TOPSIS!$C$12</f>
        <v>7.160940943308697E-3</v>
      </c>
      <c r="W310">
        <f>Sustainable_Friendly_Table[[#This Row],[Total Carbon (Metric T)]]*AHP!$P$15/TOPSIS!$D$12</f>
        <v>1.2982435225605089E-2</v>
      </c>
      <c r="X310">
        <f>((Sustainable_Friendly_Table[[#This Row],[Weighted Energy]]-TOPSIS!$B$13)^2+(Sustainable_Friendly_Table[[#This Row],[Weighted Cost]]-TOPSIS!$C$13)^2+(Sustainable_Friendly_Table[[#This Row],[Weighted Co2]]-TOPSIS!$D$13)^2)^0.5</f>
        <v>3.3045699465567885E-3</v>
      </c>
      <c r="Y310">
        <f>((Sustainable_Friendly_Table[[#This Row],[Weighted Energy]]-TOPSIS!$B$14)^2+(Sustainable_Friendly_Table[[#This Row],[Weighted Cost]]-TOPSIS!$C$14)^2+(Sustainable_Friendly_Table[[#This Row],[Weighted Co2]]-TOPSIS!$D$14)^2)^0.5</f>
        <v>2.3112134947302419E-3</v>
      </c>
      <c r="Z310">
        <f>Sustainable_Friendly_Table[[#This Row],[S- Worst-Euclidean Distance]]/(Sustainable_Friendly_Table[[#This Row],[S+ Best-Euclidean Distance]]+Sustainable_Friendly_Table[[#This Row],[S- Worst-Euclidean Distance]])</f>
        <v>0.41155673449554453</v>
      </c>
      <c r="AA310">
        <v>309</v>
      </c>
    </row>
    <row r="311" spans="1:27" x14ac:dyDescent="0.3">
      <c r="A311">
        <v>529</v>
      </c>
      <c r="B311" t="s">
        <v>280</v>
      </c>
      <c r="C311" t="s">
        <v>280</v>
      </c>
      <c r="D311" t="s">
        <v>280</v>
      </c>
      <c r="E311" t="s">
        <v>152</v>
      </c>
      <c r="F311" t="s">
        <v>280</v>
      </c>
      <c r="G311" t="s">
        <v>219</v>
      </c>
      <c r="H311">
        <v>438.35622038012974</v>
      </c>
      <c r="I311">
        <v>63</v>
      </c>
      <c r="J311">
        <v>1531211.3053670924</v>
      </c>
      <c r="K311">
        <v>36442.572090909089</v>
      </c>
      <c r="L311">
        <v>275618034.96607667</v>
      </c>
      <c r="M311">
        <v>5175128.9136363631</v>
      </c>
      <c r="N311">
        <v>2296816958.0506387</v>
      </c>
      <c r="O311">
        <v>117432000</v>
      </c>
      <c r="P311">
        <v>19.434286918181815</v>
      </c>
      <c r="Q311">
        <v>22891.609015238031</v>
      </c>
      <c r="R311">
        <v>275654477.5381676</v>
      </c>
      <c r="S311">
        <v>2419.4240869642749</v>
      </c>
      <c r="T311">
        <v>22911.043302156213</v>
      </c>
      <c r="U311">
        <f>Sustainable_Friendly_Table[[#This Row],[Total Energy(MJ)]]*AHP!$P$13/TOPSIS!$B$12</f>
        <v>2.3598999650298193E-2</v>
      </c>
      <c r="V311">
        <f>Sustainable_Friendly_Table[[#This Row],[Total Cost(LKR Million)]]*AHP!$P$14/TOPSIS!$C$12</f>
        <v>7.1411976333720529E-3</v>
      </c>
      <c r="W311">
        <f>Sustainable_Friendly_Table[[#This Row],[Total Carbon (Metric T)]]*AHP!$P$15/TOPSIS!$D$12</f>
        <v>1.2986239835277377E-2</v>
      </c>
      <c r="X311">
        <f>((Sustainable_Friendly_Table[[#This Row],[Weighted Energy]]-TOPSIS!$B$13)^2+(Sustainable_Friendly_Table[[#This Row],[Weighted Cost]]-TOPSIS!$C$13)^2+(Sustainable_Friendly_Table[[#This Row],[Weighted Co2]]-TOPSIS!$D$13)^2)^0.5</f>
        <v>3.3069774089490513E-3</v>
      </c>
      <c r="Y311">
        <f>((Sustainable_Friendly_Table[[#This Row],[Weighted Energy]]-TOPSIS!$B$14)^2+(Sustainable_Friendly_Table[[#This Row],[Weighted Cost]]-TOPSIS!$C$14)^2+(Sustainable_Friendly_Table[[#This Row],[Weighted Co2]]-TOPSIS!$D$14)^2)^0.5</f>
        <v>2.3086998500603285E-3</v>
      </c>
      <c r="Z311">
        <f>Sustainable_Friendly_Table[[#This Row],[S- Worst-Euclidean Distance]]/(Sustainable_Friendly_Table[[#This Row],[S+ Best-Euclidean Distance]]+Sustainable_Friendly_Table[[#This Row],[S- Worst-Euclidean Distance]])</f>
        <v>0.4111169042623346</v>
      </c>
      <c r="AA311">
        <v>310</v>
      </c>
    </row>
    <row r="312" spans="1:27" x14ac:dyDescent="0.3">
      <c r="A312">
        <v>531</v>
      </c>
      <c r="B312" t="s">
        <v>280</v>
      </c>
      <c r="C312" t="s">
        <v>280</v>
      </c>
      <c r="D312" t="s">
        <v>280</v>
      </c>
      <c r="E312" t="s">
        <v>152</v>
      </c>
      <c r="F312" t="s">
        <v>280</v>
      </c>
      <c r="G312" t="s">
        <v>218</v>
      </c>
      <c r="H312">
        <v>438.35622038012974</v>
      </c>
      <c r="I312">
        <v>32</v>
      </c>
      <c r="J312">
        <v>1531211.3053670924</v>
      </c>
      <c r="K312">
        <v>36442.572090909089</v>
      </c>
      <c r="L312">
        <v>275618034.96607667</v>
      </c>
      <c r="M312">
        <v>5175128.9136363631</v>
      </c>
      <c r="N312">
        <v>2296816958.0506387</v>
      </c>
      <c r="O312">
        <v>119878400</v>
      </c>
      <c r="P312">
        <v>19.434286918181815</v>
      </c>
      <c r="Q312">
        <v>22891.609015238031</v>
      </c>
      <c r="R312">
        <v>275654477.5381676</v>
      </c>
      <c r="S312">
        <v>2421.8704869642747</v>
      </c>
      <c r="T312">
        <v>22911.043302156213</v>
      </c>
      <c r="U312">
        <f>Sustainable_Friendly_Table[[#This Row],[Total Energy(MJ)]]*AHP!$P$13/TOPSIS!$B$12</f>
        <v>2.3598999650298193E-2</v>
      </c>
      <c r="V312">
        <f>Sustainable_Friendly_Table[[#This Row],[Total Cost(LKR Million)]]*AHP!$P$14/TOPSIS!$C$12</f>
        <v>7.1484184533946405E-3</v>
      </c>
      <c r="W312">
        <f>Sustainable_Friendly_Table[[#This Row],[Total Carbon (Metric T)]]*AHP!$P$15/TOPSIS!$D$12</f>
        <v>1.2986239835277377E-2</v>
      </c>
      <c r="X312">
        <f>((Sustainable_Friendly_Table[[#This Row],[Weighted Energy]]-TOPSIS!$B$13)^2+(Sustainable_Friendly_Table[[#This Row],[Weighted Cost]]-TOPSIS!$C$13)^2+(Sustainable_Friendly_Table[[#This Row],[Weighted Co2]]-TOPSIS!$D$13)^2)^0.5</f>
        <v>3.3088701315624109E-3</v>
      </c>
      <c r="Y312">
        <f>((Sustainable_Friendly_Table[[#This Row],[Weighted Energy]]-TOPSIS!$B$14)^2+(Sustainable_Friendly_Table[[#This Row],[Weighted Cost]]-TOPSIS!$C$14)^2+(Sustainable_Friendly_Table[[#This Row],[Weighted Co2]]-TOPSIS!$D$14)^2)^0.5</f>
        <v>2.3068058932862474E-3</v>
      </c>
      <c r="Z312">
        <f>Sustainable_Friendly_Table[[#This Row],[S- Worst-Euclidean Distance]]/(Sustainable_Friendly_Table[[#This Row],[S+ Best-Euclidean Distance]]+Sustainable_Friendly_Table[[#This Row],[S- Worst-Euclidean Distance]])</f>
        <v>0.41077973214247443</v>
      </c>
      <c r="AA312">
        <v>311</v>
      </c>
    </row>
    <row r="313" spans="1:27" x14ac:dyDescent="0.3">
      <c r="A313">
        <v>530</v>
      </c>
      <c r="B313" t="s">
        <v>280</v>
      </c>
      <c r="C313" t="s">
        <v>280</v>
      </c>
      <c r="D313" t="s">
        <v>280</v>
      </c>
      <c r="E313" t="s">
        <v>152</v>
      </c>
      <c r="F313" t="s">
        <v>280</v>
      </c>
      <c r="G313" t="s">
        <v>220</v>
      </c>
      <c r="H313">
        <v>438.35622038012974</v>
      </c>
      <c r="I313">
        <v>32</v>
      </c>
      <c r="J313">
        <v>1531211.3053670924</v>
      </c>
      <c r="K313">
        <v>36442.572090909089</v>
      </c>
      <c r="L313">
        <v>275618034.96607667</v>
      </c>
      <c r="M313">
        <v>5175128.9136363631</v>
      </c>
      <c r="N313">
        <v>2296816958.0506387</v>
      </c>
      <c r="O313">
        <v>124800000</v>
      </c>
      <c r="P313">
        <v>19.434286918181815</v>
      </c>
      <c r="Q313">
        <v>22891.609015238031</v>
      </c>
      <c r="R313">
        <v>275654477.5381676</v>
      </c>
      <c r="S313">
        <v>2426.7920869642749</v>
      </c>
      <c r="T313">
        <v>22911.043302156213</v>
      </c>
      <c r="U313">
        <f>Sustainable_Friendly_Table[[#This Row],[Total Energy(MJ)]]*AHP!$P$13/TOPSIS!$B$12</f>
        <v>2.3598999650298193E-2</v>
      </c>
      <c r="V313">
        <f>Sustainable_Friendly_Table[[#This Row],[Total Cost(LKR Million)]]*AHP!$P$14/TOPSIS!$C$12</f>
        <v>7.1629450998233375E-3</v>
      </c>
      <c r="W313">
        <f>Sustainable_Friendly_Table[[#This Row],[Total Carbon (Metric T)]]*AHP!$P$15/TOPSIS!$D$12</f>
        <v>1.2986239835277377E-2</v>
      </c>
      <c r="X313">
        <f>((Sustainable_Friendly_Table[[#This Row],[Weighted Energy]]-TOPSIS!$B$13)^2+(Sustainable_Friendly_Table[[#This Row],[Weighted Cost]]-TOPSIS!$C$13)^2+(Sustainable_Friendly_Table[[#This Row],[Weighted Co2]]-TOPSIS!$D$13)^2)^0.5</f>
        <v>3.3127222653536476E-3</v>
      </c>
      <c r="Y313">
        <f>((Sustainable_Friendly_Table[[#This Row],[Weighted Energy]]-TOPSIS!$B$14)^2+(Sustainable_Friendly_Table[[#This Row],[Weighted Cost]]-TOPSIS!$C$14)^2+(Sustainable_Friendly_Table[[#This Row],[Weighted Co2]]-TOPSIS!$D$14)^2)^0.5</f>
        <v>2.3030595522212254E-3</v>
      </c>
      <c r="Z313">
        <f>Sustainable_Friendly_Table[[#This Row],[S- Worst-Euclidean Distance]]/(Sustainable_Friendly_Table[[#This Row],[S+ Best-Euclidean Distance]]+Sustainable_Friendly_Table[[#This Row],[S- Worst-Euclidean Distance]])</f>
        <v>0.41010488424135072</v>
      </c>
      <c r="AA313">
        <v>312</v>
      </c>
    </row>
    <row r="314" spans="1:27" x14ac:dyDescent="0.3">
      <c r="A314">
        <v>400</v>
      </c>
      <c r="B314" t="s">
        <v>142</v>
      </c>
      <c r="C314" t="s">
        <v>280</v>
      </c>
      <c r="D314" t="s">
        <v>151</v>
      </c>
      <c r="E314" t="s">
        <v>152</v>
      </c>
      <c r="F314" t="s">
        <v>155</v>
      </c>
      <c r="G314" t="s">
        <v>219</v>
      </c>
      <c r="H314">
        <v>441.47163997826448</v>
      </c>
      <c r="I314">
        <v>63</v>
      </c>
      <c r="J314">
        <v>1531860.4997372087</v>
      </c>
      <c r="K314">
        <v>36893.149136363631</v>
      </c>
      <c r="L314">
        <v>275734889.95269758</v>
      </c>
      <c r="M314">
        <v>5172429.3613636354</v>
      </c>
      <c r="N314">
        <v>2297790749.605813</v>
      </c>
      <c r="O314">
        <v>117432000</v>
      </c>
      <c r="P314">
        <v>19.533612477272726</v>
      </c>
      <c r="Q314">
        <v>22901.31447107127</v>
      </c>
      <c r="R314">
        <v>275771783.10183394</v>
      </c>
      <c r="S314">
        <v>2420.3951789671764</v>
      </c>
      <c r="T314">
        <v>22920.848083548542</v>
      </c>
      <c r="U314">
        <f>Sustainable_Friendly_Table[[#This Row],[Total Energy(MJ)]]*AHP!$P$13/TOPSIS!$B$12</f>
        <v>2.3609042273152216E-2</v>
      </c>
      <c r="V314">
        <f>Sustainable_Friendly_Table[[#This Row],[Total Cost(LKR Million)]]*AHP!$P$14/TOPSIS!$C$12</f>
        <v>7.1440639187621479E-3</v>
      </c>
      <c r="W314">
        <f>Sustainable_Friendly_Table[[#This Row],[Total Carbon (Metric T)]]*AHP!$P$15/TOPSIS!$D$12</f>
        <v>1.299179729684794E-2</v>
      </c>
      <c r="X314">
        <f>((Sustainable_Friendly_Table[[#This Row],[Weighted Energy]]-TOPSIS!$B$13)^2+(Sustainable_Friendly_Table[[#This Row],[Weighted Cost]]-TOPSIS!$C$13)^2+(Sustainable_Friendly_Table[[#This Row],[Weighted Co2]]-TOPSIS!$D$13)^2)^0.5</f>
        <v>3.3188053936177297E-3</v>
      </c>
      <c r="Y314">
        <f>((Sustainable_Friendly_Table[[#This Row],[Weighted Energy]]-TOPSIS!$B$14)^2+(Sustainable_Friendly_Table[[#This Row],[Weighted Cost]]-TOPSIS!$C$14)^2+(Sustainable_Friendly_Table[[#This Row],[Weighted Co2]]-TOPSIS!$D$14)^2)^0.5</f>
        <v>2.2968725121391542E-3</v>
      </c>
      <c r="Z314">
        <f>Sustainable_Friendly_Table[[#This Row],[S- Worst-Euclidean Distance]]/(Sustainable_Friendly_Table[[#This Row],[S+ Best-Euclidean Distance]]+Sustainable_Friendly_Table[[#This Row],[S- Worst-Euclidean Distance]])</f>
        <v>0.40901072865744792</v>
      </c>
      <c r="AA314">
        <v>313</v>
      </c>
    </row>
    <row r="315" spans="1:27" x14ac:dyDescent="0.3">
      <c r="A315">
        <v>402</v>
      </c>
      <c r="B315" t="s">
        <v>142</v>
      </c>
      <c r="C315" t="s">
        <v>280</v>
      </c>
      <c r="D315" t="s">
        <v>151</v>
      </c>
      <c r="E315" t="s">
        <v>152</v>
      </c>
      <c r="F315" t="s">
        <v>155</v>
      </c>
      <c r="G315" t="s">
        <v>218</v>
      </c>
      <c r="H315">
        <v>441.47163997826448</v>
      </c>
      <c r="I315">
        <v>32</v>
      </c>
      <c r="J315">
        <v>1531860.4997372087</v>
      </c>
      <c r="K315">
        <v>36893.149136363631</v>
      </c>
      <c r="L315">
        <v>275734889.95269758</v>
      </c>
      <c r="M315">
        <v>5172429.3613636354</v>
      </c>
      <c r="N315">
        <v>2297790749.605813</v>
      </c>
      <c r="O315">
        <v>119878400</v>
      </c>
      <c r="P315">
        <v>19.533612477272726</v>
      </c>
      <c r="Q315">
        <v>22901.31447107127</v>
      </c>
      <c r="R315">
        <v>275771783.10183394</v>
      </c>
      <c r="S315">
        <v>2422.8415789671762</v>
      </c>
      <c r="T315">
        <v>22920.848083548542</v>
      </c>
      <c r="U315">
        <f>Sustainable_Friendly_Table[[#This Row],[Total Energy(MJ)]]*AHP!$P$13/TOPSIS!$B$12</f>
        <v>2.3609042273152216E-2</v>
      </c>
      <c r="V315">
        <f>Sustainable_Friendly_Table[[#This Row],[Total Cost(LKR Million)]]*AHP!$P$14/TOPSIS!$C$12</f>
        <v>7.1512847387847338E-3</v>
      </c>
      <c r="W315">
        <f>Sustainable_Friendly_Table[[#This Row],[Total Carbon (Metric T)]]*AHP!$P$15/TOPSIS!$D$12</f>
        <v>1.299179729684794E-2</v>
      </c>
      <c r="X315">
        <f>((Sustainable_Friendly_Table[[#This Row],[Weighted Energy]]-TOPSIS!$B$13)^2+(Sustainable_Friendly_Table[[#This Row],[Weighted Cost]]-TOPSIS!$C$13)^2+(Sustainable_Friendly_Table[[#This Row],[Weighted Co2]]-TOPSIS!$D$13)^2)^0.5</f>
        <v>3.3206976072527993E-3</v>
      </c>
      <c r="Y315">
        <f>((Sustainable_Friendly_Table[[#This Row],[Weighted Energy]]-TOPSIS!$B$14)^2+(Sustainable_Friendly_Table[[#This Row],[Weighted Cost]]-TOPSIS!$C$14)^2+(Sustainable_Friendly_Table[[#This Row],[Weighted Co2]]-TOPSIS!$D$14)^2)^0.5</f>
        <v>2.2949778130766057E-3</v>
      </c>
      <c r="Z315">
        <f>Sustainable_Friendly_Table[[#This Row],[S- Worst-Euclidean Distance]]/(Sustainable_Friendly_Table[[#This Row],[S+ Best-Euclidean Distance]]+Sustainable_Friendly_Table[[#This Row],[S- Worst-Euclidean Distance]])</f>
        <v>0.40867351499136079</v>
      </c>
      <c r="AA315">
        <v>314</v>
      </c>
    </row>
    <row r="316" spans="1:27" x14ac:dyDescent="0.3">
      <c r="A316">
        <v>401</v>
      </c>
      <c r="B316" t="s">
        <v>142</v>
      </c>
      <c r="C316" t="s">
        <v>280</v>
      </c>
      <c r="D316" t="s">
        <v>151</v>
      </c>
      <c r="E316" t="s">
        <v>152</v>
      </c>
      <c r="F316" t="s">
        <v>155</v>
      </c>
      <c r="G316" t="s">
        <v>220</v>
      </c>
      <c r="H316">
        <v>441.47163997826448</v>
      </c>
      <c r="I316">
        <v>32</v>
      </c>
      <c r="J316">
        <v>1531860.4997372087</v>
      </c>
      <c r="K316">
        <v>36893.149136363631</v>
      </c>
      <c r="L316">
        <v>275734889.95269758</v>
      </c>
      <c r="M316">
        <v>5172429.3613636354</v>
      </c>
      <c r="N316">
        <v>2297790749.605813</v>
      </c>
      <c r="O316">
        <v>124800000</v>
      </c>
      <c r="P316">
        <v>19.533612477272726</v>
      </c>
      <c r="Q316">
        <v>22901.31447107127</v>
      </c>
      <c r="R316">
        <v>275771783.10183394</v>
      </c>
      <c r="S316">
        <v>2427.7631789671764</v>
      </c>
      <c r="T316">
        <v>22920.848083548542</v>
      </c>
      <c r="U316">
        <f>Sustainable_Friendly_Table[[#This Row],[Total Energy(MJ)]]*AHP!$P$13/TOPSIS!$B$12</f>
        <v>2.3609042273152216E-2</v>
      </c>
      <c r="V316">
        <f>Sustainable_Friendly_Table[[#This Row],[Total Cost(LKR Million)]]*AHP!$P$14/TOPSIS!$C$12</f>
        <v>7.1658113852134326E-3</v>
      </c>
      <c r="W316">
        <f>Sustainable_Friendly_Table[[#This Row],[Total Carbon (Metric T)]]*AHP!$P$15/TOPSIS!$D$12</f>
        <v>1.299179729684794E-2</v>
      </c>
      <c r="X316">
        <f>((Sustainable_Friendly_Table[[#This Row],[Weighted Energy]]-TOPSIS!$B$13)^2+(Sustainable_Friendly_Table[[#This Row],[Weighted Cost]]-TOPSIS!$C$13)^2+(Sustainable_Friendly_Table[[#This Row],[Weighted Co2]]-TOPSIS!$D$13)^2)^0.5</f>
        <v>3.3245485608827067E-3</v>
      </c>
      <c r="Y316">
        <f>((Sustainable_Friendly_Table[[#This Row],[Weighted Energy]]-TOPSIS!$B$14)^2+(Sustainable_Friendly_Table[[#This Row],[Weighted Cost]]-TOPSIS!$C$14)^2+(Sustainable_Friendly_Table[[#This Row],[Weighted Co2]]-TOPSIS!$D$14)^2)^0.5</f>
        <v>2.2912303047314992E-3</v>
      </c>
      <c r="Z316">
        <f>Sustainable_Friendly_Table[[#This Row],[S- Worst-Euclidean Distance]]/(Sustainable_Friendly_Table[[#This Row],[S+ Best-Euclidean Distance]]+Sustainable_Friendly_Table[[#This Row],[S- Worst-Euclidean Distance]])</f>
        <v>0.40799866938508877</v>
      </c>
      <c r="AA316">
        <v>315</v>
      </c>
    </row>
    <row r="317" spans="1:27" x14ac:dyDescent="0.3">
      <c r="A317">
        <v>418</v>
      </c>
      <c r="B317" t="s">
        <v>142</v>
      </c>
      <c r="C317" t="s">
        <v>280</v>
      </c>
      <c r="D317" t="s">
        <v>280</v>
      </c>
      <c r="E317" t="s">
        <v>152</v>
      </c>
      <c r="F317" t="s">
        <v>155</v>
      </c>
      <c r="G317" t="s">
        <v>219</v>
      </c>
      <c r="H317">
        <v>441.93610231667452</v>
      </c>
      <c r="I317">
        <v>63</v>
      </c>
      <c r="J317">
        <v>1532310.09928079</v>
      </c>
      <c r="K317">
        <v>36893.149136363631</v>
      </c>
      <c r="L317">
        <v>275815817.87054223</v>
      </c>
      <c r="M317">
        <v>5177034.4363636356</v>
      </c>
      <c r="N317">
        <v>2298465148.921185</v>
      </c>
      <c r="O317">
        <v>117432000</v>
      </c>
      <c r="P317">
        <v>19.524402327272725</v>
      </c>
      <c r="Q317">
        <v>22908.03598424781</v>
      </c>
      <c r="R317">
        <v>275852711.01967859</v>
      </c>
      <c r="S317">
        <v>2421.0741833575489</v>
      </c>
      <c r="T317">
        <v>22927.560386575082</v>
      </c>
      <c r="U317">
        <f>Sustainable_Friendly_Table[[#This Row],[Total Energy(MJ)]]*AHP!$P$13/TOPSIS!$B$12</f>
        <v>2.3615970576737099E-2</v>
      </c>
      <c r="V317">
        <f>Sustainable_Friendly_Table[[#This Row],[Total Cost(LKR Million)]]*AHP!$P$14/TOPSIS!$C$12</f>
        <v>7.1460680752767911E-3</v>
      </c>
      <c r="W317">
        <f>Sustainable_Friendly_Table[[#This Row],[Total Carbon (Metric T)]]*AHP!$P$15/TOPSIS!$D$12</f>
        <v>1.2995601906520235E-2</v>
      </c>
      <c r="X317">
        <f>((Sustainable_Friendly_Table[[#This Row],[Weighted Energy]]-TOPSIS!$B$13)^2+(Sustainable_Friendly_Table[[#This Row],[Weighted Cost]]-TOPSIS!$C$13)^2+(Sustainable_Friendly_Table[[#This Row],[Weighted Co2]]-TOPSIS!$D$13)^2)^0.5</f>
        <v>3.3269587111214439E-3</v>
      </c>
      <c r="Y317">
        <f>((Sustainable_Friendly_Table[[#This Row],[Weighted Energy]]-TOPSIS!$B$14)^2+(Sustainable_Friendly_Table[[#This Row],[Weighted Cost]]-TOPSIS!$C$14)^2+(Sustainable_Friendly_Table[[#This Row],[Weighted Co2]]-TOPSIS!$D$14)^2)^0.5</f>
        <v>2.2887196352965188E-3</v>
      </c>
      <c r="Z317">
        <f>Sustainable_Friendly_Table[[#This Row],[S- Worst-Euclidean Distance]]/(Sustainable_Friendly_Table[[#This Row],[S+ Best-Euclidean Distance]]+Sustainable_Friendly_Table[[#This Row],[S- Worst-Euclidean Distance]])</f>
        <v>0.40755889032647497</v>
      </c>
      <c r="AA317">
        <v>316</v>
      </c>
    </row>
    <row r="318" spans="1:27" x14ac:dyDescent="0.3">
      <c r="A318">
        <v>420</v>
      </c>
      <c r="B318" t="s">
        <v>142</v>
      </c>
      <c r="C318" t="s">
        <v>280</v>
      </c>
      <c r="D318" t="s">
        <v>280</v>
      </c>
      <c r="E318" t="s">
        <v>152</v>
      </c>
      <c r="F318" t="s">
        <v>155</v>
      </c>
      <c r="G318" t="s">
        <v>218</v>
      </c>
      <c r="H318">
        <v>441.93610231667452</v>
      </c>
      <c r="I318">
        <v>32</v>
      </c>
      <c r="J318">
        <v>1532310.09928079</v>
      </c>
      <c r="K318">
        <v>36893.149136363631</v>
      </c>
      <c r="L318">
        <v>275815817.87054223</v>
      </c>
      <c r="M318">
        <v>5177034.4363636356</v>
      </c>
      <c r="N318">
        <v>2298465148.921185</v>
      </c>
      <c r="O318">
        <v>119878400</v>
      </c>
      <c r="P318">
        <v>19.524402327272725</v>
      </c>
      <c r="Q318">
        <v>22908.03598424781</v>
      </c>
      <c r="R318">
        <v>275852711.01967859</v>
      </c>
      <c r="S318">
        <v>2423.5205833575487</v>
      </c>
      <c r="T318">
        <v>22927.560386575082</v>
      </c>
      <c r="U318">
        <f>Sustainable_Friendly_Table[[#This Row],[Total Energy(MJ)]]*AHP!$P$13/TOPSIS!$B$12</f>
        <v>2.3615970576737099E-2</v>
      </c>
      <c r="V318">
        <f>Sustainable_Friendly_Table[[#This Row],[Total Cost(LKR Million)]]*AHP!$P$14/TOPSIS!$C$12</f>
        <v>7.1532888952993787E-3</v>
      </c>
      <c r="W318">
        <f>Sustainable_Friendly_Table[[#This Row],[Total Carbon (Metric T)]]*AHP!$P$15/TOPSIS!$D$12</f>
        <v>1.2995601906520235E-2</v>
      </c>
      <c r="X318">
        <f>((Sustainable_Friendly_Table[[#This Row],[Weighted Energy]]-TOPSIS!$B$13)^2+(Sustainable_Friendly_Table[[#This Row],[Weighted Cost]]-TOPSIS!$C$13)^2+(Sustainable_Friendly_Table[[#This Row],[Weighted Co2]]-TOPSIS!$D$13)^2)^0.5</f>
        <v>3.3288506375207306E-3</v>
      </c>
      <c r="Y318">
        <f>((Sustainable_Friendly_Table[[#This Row],[Weighted Energy]]-TOPSIS!$B$14)^2+(Sustainable_Friendly_Table[[#This Row],[Weighted Cost]]-TOPSIS!$C$14)^2+(Sustainable_Friendly_Table[[#This Row],[Weighted Co2]]-TOPSIS!$D$14)^2)^0.5</f>
        <v>2.2868245096185798E-3</v>
      </c>
      <c r="Z318">
        <f>Sustainable_Friendly_Table[[#This Row],[S- Worst-Euclidean Distance]]/(Sustainable_Friendly_Table[[#This Row],[S+ Best-Euclidean Distance]]+Sustainable_Friendly_Table[[#This Row],[S- Worst-Euclidean Distance]])</f>
        <v>0.4072216518406544</v>
      </c>
      <c r="AA318">
        <v>317</v>
      </c>
    </row>
    <row r="319" spans="1:27" x14ac:dyDescent="0.3">
      <c r="A319">
        <v>419</v>
      </c>
      <c r="B319" t="s">
        <v>142</v>
      </c>
      <c r="C319" t="s">
        <v>280</v>
      </c>
      <c r="D319" t="s">
        <v>280</v>
      </c>
      <c r="E319" t="s">
        <v>152</v>
      </c>
      <c r="F319" t="s">
        <v>155</v>
      </c>
      <c r="G319" t="s">
        <v>220</v>
      </c>
      <c r="H319">
        <v>441.93610231667452</v>
      </c>
      <c r="I319">
        <v>32</v>
      </c>
      <c r="J319">
        <v>1532310.09928079</v>
      </c>
      <c r="K319">
        <v>36893.149136363631</v>
      </c>
      <c r="L319">
        <v>275815817.87054223</v>
      </c>
      <c r="M319">
        <v>5177034.4363636356</v>
      </c>
      <c r="N319">
        <v>2298465148.921185</v>
      </c>
      <c r="O319">
        <v>124800000</v>
      </c>
      <c r="P319">
        <v>19.524402327272725</v>
      </c>
      <c r="Q319">
        <v>22908.03598424781</v>
      </c>
      <c r="R319">
        <v>275852711.01967859</v>
      </c>
      <c r="S319">
        <v>2428.4421833575489</v>
      </c>
      <c r="T319">
        <v>22927.560386575082</v>
      </c>
      <c r="U319">
        <f>Sustainable_Friendly_Table[[#This Row],[Total Energy(MJ)]]*AHP!$P$13/TOPSIS!$B$12</f>
        <v>2.3615970576737099E-2</v>
      </c>
      <c r="V319">
        <f>Sustainable_Friendly_Table[[#This Row],[Total Cost(LKR Million)]]*AHP!$P$14/TOPSIS!$C$12</f>
        <v>7.1678155417280757E-3</v>
      </c>
      <c r="W319">
        <f>Sustainable_Friendly_Table[[#This Row],[Total Carbon (Metric T)]]*AHP!$P$15/TOPSIS!$D$12</f>
        <v>1.2995601906520235E-2</v>
      </c>
      <c r="X319">
        <f>((Sustainable_Friendly_Table[[#This Row],[Weighted Energy]]-TOPSIS!$B$13)^2+(Sustainable_Friendly_Table[[#This Row],[Weighted Cost]]-TOPSIS!$C$13)^2+(Sustainable_Friendly_Table[[#This Row],[Weighted Co2]]-TOPSIS!$D$13)^2)^0.5</f>
        <v>3.3327009060401948E-3</v>
      </c>
      <c r="Y319">
        <f>((Sustainable_Friendly_Table[[#This Row],[Weighted Energy]]-TOPSIS!$B$14)^2+(Sustainable_Friendly_Table[[#This Row],[Weighted Cost]]-TOPSIS!$C$14)^2+(Sustainable_Friendly_Table[[#This Row],[Weighted Co2]]-TOPSIS!$D$14)^2)^0.5</f>
        <v>2.2830763701515832E-3</v>
      </c>
      <c r="Z319">
        <f>Sustainable_Friendly_Table[[#This Row],[S- Worst-Euclidean Distance]]/(Sustainable_Friendly_Table[[#This Row],[S+ Best-Euclidean Distance]]+Sustainable_Friendly_Table[[#This Row],[S- Worst-Euclidean Distance]])</f>
        <v>0.40654681584875879</v>
      </c>
      <c r="AA319">
        <v>318</v>
      </c>
    </row>
    <row r="320" spans="1:27" x14ac:dyDescent="0.3">
      <c r="A320">
        <v>517</v>
      </c>
      <c r="B320" t="s">
        <v>280</v>
      </c>
      <c r="C320" t="s">
        <v>280</v>
      </c>
      <c r="D320" t="s">
        <v>151</v>
      </c>
      <c r="E320" t="s">
        <v>280</v>
      </c>
      <c r="F320" t="s">
        <v>155</v>
      </c>
      <c r="G320" t="s">
        <v>219</v>
      </c>
      <c r="H320">
        <v>452.00719708124745</v>
      </c>
      <c r="I320">
        <v>65</v>
      </c>
      <c r="J320">
        <v>1533093.5769008962</v>
      </c>
      <c r="K320">
        <v>45995.002772727268</v>
      </c>
      <c r="L320">
        <v>275956843.8421613</v>
      </c>
      <c r="M320">
        <v>6365942.3068181816</v>
      </c>
      <c r="N320">
        <v>2299640365.3513441</v>
      </c>
      <c r="O320">
        <v>121160000</v>
      </c>
      <c r="P320">
        <v>25.720808659090913</v>
      </c>
      <c r="Q320">
        <v>22919.748974668393</v>
      </c>
      <c r="R320">
        <v>276002838.84493405</v>
      </c>
      <c r="S320">
        <v>2427.1663076581622</v>
      </c>
      <c r="T320">
        <v>22945.469783327484</v>
      </c>
      <c r="U320">
        <f>Sustainable_Friendly_Table[[#This Row],[Total Energy(MJ)]]*AHP!$P$13/TOPSIS!$B$12</f>
        <v>2.3628823139580785E-2</v>
      </c>
      <c r="V320">
        <f>Sustainable_Friendly_Table[[#This Row],[Total Cost(LKR Million)]]*AHP!$P$14/TOPSIS!$C$12</f>
        <v>7.164049653567324E-3</v>
      </c>
      <c r="W320">
        <f>Sustainable_Friendly_Table[[#This Row],[Total Carbon (Metric T)]]*AHP!$P$15/TOPSIS!$D$12</f>
        <v>1.3005753156223907E-2</v>
      </c>
      <c r="X320">
        <f>((Sustainable_Friendly_Table[[#This Row],[Weighted Energy]]-TOPSIS!$B$13)^2+(Sustainable_Friendly_Table[[#This Row],[Weighted Cost]]-TOPSIS!$C$13)^2+(Sustainable_Friendly_Table[[#This Row],[Weighted Co2]]-TOPSIS!$D$13)^2)^0.5</f>
        <v>3.3472711635870464E-3</v>
      </c>
      <c r="Y320">
        <f>((Sustainable_Friendly_Table[[#This Row],[Weighted Energy]]-TOPSIS!$B$14)^2+(Sustainable_Friendly_Table[[#This Row],[Weighted Cost]]-TOPSIS!$C$14)^2+(Sustainable_Friendly_Table[[#This Row],[Weighted Co2]]-TOPSIS!$D$14)^2)^0.5</f>
        <v>2.2684276656653938E-3</v>
      </c>
      <c r="Z320">
        <f>Sustainable_Friendly_Table[[#This Row],[S- Worst-Euclidean Distance]]/(Sustainable_Friendly_Table[[#This Row],[S+ Best-Euclidean Distance]]+Sustainable_Friendly_Table[[#This Row],[S- Worst-Euclidean Distance]])</f>
        <v>0.40394396755200745</v>
      </c>
      <c r="AA320">
        <v>319</v>
      </c>
    </row>
    <row r="321" spans="1:27" x14ac:dyDescent="0.3">
      <c r="A321">
        <v>519</v>
      </c>
      <c r="B321" t="s">
        <v>280</v>
      </c>
      <c r="C321" t="s">
        <v>280</v>
      </c>
      <c r="D321" t="s">
        <v>151</v>
      </c>
      <c r="E321" t="s">
        <v>280</v>
      </c>
      <c r="F321" t="s">
        <v>155</v>
      </c>
      <c r="G321" t="s">
        <v>218</v>
      </c>
      <c r="H321">
        <v>452.00719708124745</v>
      </c>
      <c r="I321">
        <v>33</v>
      </c>
      <c r="J321">
        <v>1533093.5769008962</v>
      </c>
      <c r="K321">
        <v>45995.002772727268</v>
      </c>
      <c r="L321">
        <v>275956843.8421613</v>
      </c>
      <c r="M321">
        <v>6365942.3068181816</v>
      </c>
      <c r="N321">
        <v>2299640365.3513441</v>
      </c>
      <c r="O321">
        <v>123624600</v>
      </c>
      <c r="P321">
        <v>25.720808659090913</v>
      </c>
      <c r="Q321">
        <v>22919.748974668393</v>
      </c>
      <c r="R321">
        <v>276002838.84493405</v>
      </c>
      <c r="S321">
        <v>2429.630907658162</v>
      </c>
      <c r="T321">
        <v>22945.469783327484</v>
      </c>
      <c r="U321">
        <f>Sustainable_Friendly_Table[[#This Row],[Total Energy(MJ)]]*AHP!$P$13/TOPSIS!$B$12</f>
        <v>2.3628823139580785E-2</v>
      </c>
      <c r="V321">
        <f>Sustainable_Friendly_Table[[#This Row],[Total Cost(LKR Million)]]*AHP!$P$14/TOPSIS!$C$12</f>
        <v>7.1713241929017204E-3</v>
      </c>
      <c r="W321">
        <f>Sustainable_Friendly_Table[[#This Row],[Total Carbon (Metric T)]]*AHP!$P$15/TOPSIS!$D$12</f>
        <v>1.3005753156223907E-2</v>
      </c>
      <c r="X321">
        <f>((Sustainable_Friendly_Table[[#This Row],[Weighted Energy]]-TOPSIS!$B$13)^2+(Sustainable_Friendly_Table[[#This Row],[Weighted Cost]]-TOPSIS!$C$13)^2+(Sustainable_Friendly_Table[[#This Row],[Weighted Co2]]-TOPSIS!$D$13)^2)^0.5</f>
        <v>3.3492047161438965E-3</v>
      </c>
      <c r="Y321">
        <f>((Sustainable_Friendly_Table[[#This Row],[Weighted Energy]]-TOPSIS!$B$14)^2+(Sustainable_Friendly_Table[[#This Row],[Weighted Cost]]-TOPSIS!$C$14)^2+(Sustainable_Friendly_Table[[#This Row],[Weighted Co2]]-TOPSIS!$D$14)^2)^0.5</f>
        <v>2.2665591410080022E-3</v>
      </c>
      <c r="Z321">
        <f>Sustainable_Friendly_Table[[#This Row],[S- Worst-Euclidean Distance]]/(Sustainable_Friendly_Table[[#This Row],[S+ Best-Euclidean Distance]]+Sustainable_Friendly_Table[[#This Row],[S- Worst-Euclidean Distance]])</f>
        <v>0.40360656157602653</v>
      </c>
      <c r="AA321">
        <v>320</v>
      </c>
    </row>
    <row r="322" spans="1:27" x14ac:dyDescent="0.3">
      <c r="A322">
        <v>518</v>
      </c>
      <c r="B322" t="s">
        <v>280</v>
      </c>
      <c r="C322" t="s">
        <v>280</v>
      </c>
      <c r="D322" t="s">
        <v>151</v>
      </c>
      <c r="E322" t="s">
        <v>280</v>
      </c>
      <c r="F322" t="s">
        <v>155</v>
      </c>
      <c r="G322" t="s">
        <v>220</v>
      </c>
      <c r="H322">
        <v>452.00719708124745</v>
      </c>
      <c r="I322">
        <v>33</v>
      </c>
      <c r="J322">
        <v>1533093.5769008962</v>
      </c>
      <c r="K322">
        <v>45995.002772727268</v>
      </c>
      <c r="L322">
        <v>275956843.8421613</v>
      </c>
      <c r="M322">
        <v>6365942.3068181816</v>
      </c>
      <c r="N322">
        <v>2299640365.3513441</v>
      </c>
      <c r="O322">
        <v>128700000</v>
      </c>
      <c r="P322">
        <v>25.720808659090913</v>
      </c>
      <c r="Q322">
        <v>22919.748974668393</v>
      </c>
      <c r="R322">
        <v>276002838.84493405</v>
      </c>
      <c r="S322">
        <v>2434.7063076581621</v>
      </c>
      <c r="T322">
        <v>22945.469783327484</v>
      </c>
      <c r="U322">
        <f>Sustainable_Friendly_Table[[#This Row],[Total Energy(MJ)]]*AHP!$P$13/TOPSIS!$B$12</f>
        <v>2.3628823139580785E-2</v>
      </c>
      <c r="V322">
        <f>Sustainable_Friendly_Table[[#This Row],[Total Cost(LKR Million)]]*AHP!$P$14/TOPSIS!$C$12</f>
        <v>7.1863047970313152E-3</v>
      </c>
      <c r="W322">
        <f>Sustainable_Friendly_Table[[#This Row],[Total Carbon (Metric T)]]*AHP!$P$15/TOPSIS!$D$12</f>
        <v>1.3005753156223907E-2</v>
      </c>
      <c r="X322">
        <f>((Sustainable_Friendly_Table[[#This Row],[Weighted Energy]]-TOPSIS!$B$13)^2+(Sustainable_Friendly_Table[[#This Row],[Weighted Cost]]-TOPSIS!$C$13)^2+(Sustainable_Friendly_Table[[#This Row],[Weighted Co2]]-TOPSIS!$D$13)^2)^0.5</f>
        <v>3.35323272030533E-3</v>
      </c>
      <c r="Y322">
        <f>((Sustainable_Friendly_Table[[#This Row],[Weighted Energy]]-TOPSIS!$B$14)^2+(Sustainable_Friendly_Table[[#This Row],[Weighted Cost]]-TOPSIS!$C$14)^2+(Sustainable_Friendly_Table[[#This Row],[Weighted Co2]]-TOPSIS!$D$14)^2)^0.5</f>
        <v>2.262780060931586E-3</v>
      </c>
      <c r="Z322">
        <f>Sustainable_Friendly_Table[[#This Row],[S- Worst-Euclidean Distance]]/(Sustainable_Friendly_Table[[#This Row],[S+ Best-Euclidean Distance]]+Sustainable_Friendly_Table[[#This Row],[S- Worst-Euclidean Distance]])</f>
        <v>0.40291576053593192</v>
      </c>
      <c r="AA322">
        <v>321</v>
      </c>
    </row>
    <row r="323" spans="1:27" x14ac:dyDescent="0.3">
      <c r="A323">
        <v>535</v>
      </c>
      <c r="B323" t="s">
        <v>280</v>
      </c>
      <c r="C323" t="s">
        <v>280</v>
      </c>
      <c r="D323" t="s">
        <v>280</v>
      </c>
      <c r="E323" t="s">
        <v>280</v>
      </c>
      <c r="F323" t="s">
        <v>155</v>
      </c>
      <c r="G323" t="s">
        <v>219</v>
      </c>
      <c r="H323">
        <v>452.47165941965744</v>
      </c>
      <c r="I323">
        <v>65</v>
      </c>
      <c r="J323">
        <v>1533543.1764444772</v>
      </c>
      <c r="K323">
        <v>45995.002772727268</v>
      </c>
      <c r="L323">
        <v>276037771.76000589</v>
      </c>
      <c r="M323">
        <v>6370547.3818181809</v>
      </c>
      <c r="N323">
        <v>2300314764.6667156</v>
      </c>
      <c r="O323">
        <v>121160000</v>
      </c>
      <c r="P323">
        <v>25.711598509090908</v>
      </c>
      <c r="Q323">
        <v>22926.470487844934</v>
      </c>
      <c r="R323">
        <v>276083766.76277864</v>
      </c>
      <c r="S323">
        <v>2427.8453120485337</v>
      </c>
      <c r="T323">
        <v>22952.182086354023</v>
      </c>
      <c r="U323">
        <f>Sustainable_Friendly_Table[[#This Row],[Total Energy(MJ)]]*AHP!$P$13/TOPSIS!$B$12</f>
        <v>2.3635751443165657E-2</v>
      </c>
      <c r="V323">
        <f>Sustainable_Friendly_Table[[#This Row],[Total Cost(LKR Million)]]*AHP!$P$14/TOPSIS!$C$12</f>
        <v>7.1660538100819663E-3</v>
      </c>
      <c r="W323">
        <f>Sustainable_Friendly_Table[[#This Row],[Total Carbon (Metric T)]]*AHP!$P$15/TOPSIS!$D$12</f>
        <v>1.3009557765896199E-2</v>
      </c>
      <c r="X323">
        <f>((Sustainable_Friendly_Table[[#This Row],[Weighted Energy]]-TOPSIS!$B$13)^2+(Sustainable_Friendly_Table[[#This Row],[Weighted Cost]]-TOPSIS!$C$13)^2+(Sustainable_Friendly_Table[[#This Row],[Weighted Co2]]-TOPSIS!$D$13)^2)^0.5</f>
        <v>3.3554239173842052E-3</v>
      </c>
      <c r="Y323">
        <f>((Sustainable_Friendly_Table[[#This Row],[Weighted Energy]]-TOPSIS!$B$14)^2+(Sustainable_Friendly_Table[[#This Row],[Weighted Cost]]-TOPSIS!$C$14)^2+(Sustainable_Friendly_Table[[#This Row],[Weighted Co2]]-TOPSIS!$D$14)^2)^0.5</f>
        <v>2.2602740330100526E-3</v>
      </c>
      <c r="Z323">
        <f>Sustainable_Friendly_Table[[#This Row],[S- Worst-Euclidean Distance]]/(Sustainable_Friendly_Table[[#This Row],[S+ Best-Euclidean Distance]]+Sustainable_Friendly_Table[[#This Row],[S- Worst-Euclidean Distance]])</f>
        <v>0.40249209501222677</v>
      </c>
      <c r="AA323">
        <v>322</v>
      </c>
    </row>
    <row r="324" spans="1:27" x14ac:dyDescent="0.3">
      <c r="A324">
        <v>537</v>
      </c>
      <c r="B324" t="s">
        <v>280</v>
      </c>
      <c r="C324" t="s">
        <v>280</v>
      </c>
      <c r="D324" t="s">
        <v>280</v>
      </c>
      <c r="E324" t="s">
        <v>280</v>
      </c>
      <c r="F324" t="s">
        <v>155</v>
      </c>
      <c r="G324" t="s">
        <v>218</v>
      </c>
      <c r="H324">
        <v>452.47165941965744</v>
      </c>
      <c r="I324">
        <v>33</v>
      </c>
      <c r="J324">
        <v>1533543.1764444772</v>
      </c>
      <c r="K324">
        <v>45995.002772727268</v>
      </c>
      <c r="L324">
        <v>276037771.76000589</v>
      </c>
      <c r="M324">
        <v>6370547.3818181809</v>
      </c>
      <c r="N324">
        <v>2300314764.6667156</v>
      </c>
      <c r="O324">
        <v>123624600</v>
      </c>
      <c r="P324">
        <v>25.711598509090908</v>
      </c>
      <c r="Q324">
        <v>22926.470487844934</v>
      </c>
      <c r="R324">
        <v>276083766.76277864</v>
      </c>
      <c r="S324">
        <v>2430.309912048534</v>
      </c>
      <c r="T324">
        <v>22952.182086354023</v>
      </c>
      <c r="U324">
        <f>Sustainable_Friendly_Table[[#This Row],[Total Energy(MJ)]]*AHP!$P$13/TOPSIS!$B$12</f>
        <v>2.3635751443165657E-2</v>
      </c>
      <c r="V324">
        <f>Sustainable_Friendly_Table[[#This Row],[Total Cost(LKR Million)]]*AHP!$P$14/TOPSIS!$C$12</f>
        <v>7.1733283494163635E-3</v>
      </c>
      <c r="W324">
        <f>Sustainable_Friendly_Table[[#This Row],[Total Carbon (Metric T)]]*AHP!$P$15/TOPSIS!$D$12</f>
        <v>1.3009557765896199E-2</v>
      </c>
      <c r="X324">
        <f>((Sustainable_Friendly_Table[[#This Row],[Weighted Energy]]-TOPSIS!$B$13)^2+(Sustainable_Friendly_Table[[#This Row],[Weighted Cost]]-TOPSIS!$C$13)^2+(Sustainable_Friendly_Table[[#This Row],[Weighted Co2]]-TOPSIS!$D$13)^2)^0.5</f>
        <v>3.3573571171449574E-3</v>
      </c>
      <c r="Y324">
        <f>((Sustainable_Friendly_Table[[#This Row],[Weighted Energy]]-TOPSIS!$B$14)^2+(Sustainable_Friendly_Table[[#This Row],[Weighted Cost]]-TOPSIS!$C$14)^2+(Sustainable_Friendly_Table[[#This Row],[Weighted Co2]]-TOPSIS!$D$14)^2)^0.5</f>
        <v>2.2584052179051278E-3</v>
      </c>
      <c r="Z324">
        <f>Sustainable_Friendly_Table[[#This Row],[S- Worst-Euclidean Distance]]/(Sustainable_Friendly_Table[[#This Row],[S+ Best-Euclidean Distance]]+Sustainable_Friendly_Table[[#This Row],[S- Worst-Euclidean Distance]])</f>
        <v>0.40215470013920845</v>
      </c>
      <c r="AA324">
        <v>323</v>
      </c>
    </row>
    <row r="325" spans="1:27" x14ac:dyDescent="0.3">
      <c r="A325">
        <v>536</v>
      </c>
      <c r="B325" t="s">
        <v>280</v>
      </c>
      <c r="C325" t="s">
        <v>280</v>
      </c>
      <c r="D325" t="s">
        <v>280</v>
      </c>
      <c r="E325" t="s">
        <v>280</v>
      </c>
      <c r="F325" t="s">
        <v>155</v>
      </c>
      <c r="G325" t="s">
        <v>220</v>
      </c>
      <c r="H325">
        <v>452.47165941965744</v>
      </c>
      <c r="I325">
        <v>33</v>
      </c>
      <c r="J325">
        <v>1533543.1764444772</v>
      </c>
      <c r="K325">
        <v>45995.002772727268</v>
      </c>
      <c r="L325">
        <v>276037771.76000589</v>
      </c>
      <c r="M325">
        <v>6370547.3818181809</v>
      </c>
      <c r="N325">
        <v>2300314764.6667156</v>
      </c>
      <c r="O325">
        <v>128700000</v>
      </c>
      <c r="P325">
        <v>25.711598509090908</v>
      </c>
      <c r="Q325">
        <v>22926.470487844934</v>
      </c>
      <c r="R325">
        <v>276083766.76277864</v>
      </c>
      <c r="S325">
        <v>2435.3853120485337</v>
      </c>
      <c r="T325">
        <v>22952.182086354023</v>
      </c>
      <c r="U325">
        <f>Sustainable_Friendly_Table[[#This Row],[Total Energy(MJ)]]*AHP!$P$13/TOPSIS!$B$12</f>
        <v>2.3635751443165657E-2</v>
      </c>
      <c r="V325">
        <f>Sustainable_Friendly_Table[[#This Row],[Total Cost(LKR Million)]]*AHP!$P$14/TOPSIS!$C$12</f>
        <v>7.1883089535459566E-3</v>
      </c>
      <c r="W325">
        <f>Sustainable_Friendly_Table[[#This Row],[Total Carbon (Metric T)]]*AHP!$P$15/TOPSIS!$D$12</f>
        <v>1.3009557765896199E-2</v>
      </c>
      <c r="X325">
        <f>((Sustainable_Friendly_Table[[#This Row],[Weighted Energy]]-TOPSIS!$B$13)^2+(Sustainable_Friendly_Table[[#This Row],[Weighted Cost]]-TOPSIS!$C$13)^2+(Sustainable_Friendly_Table[[#This Row],[Weighted Co2]]-TOPSIS!$D$13)^2)^0.5</f>
        <v>3.3613842840235306E-3</v>
      </c>
      <c r="Y325">
        <f>((Sustainable_Friendly_Table[[#This Row],[Weighted Energy]]-TOPSIS!$B$14)^2+(Sustainable_Friendly_Table[[#This Row],[Weighted Cost]]-TOPSIS!$C$14)^2+(Sustainable_Friendly_Table[[#This Row],[Weighted Co2]]-TOPSIS!$D$14)^2)^0.5</f>
        <v>2.2546257870596728E-3</v>
      </c>
      <c r="Z325">
        <f>Sustainable_Friendly_Table[[#This Row],[S- Worst-Euclidean Distance]]/(Sustainable_Friendly_Table[[#This Row],[S+ Best-Euclidean Distance]]+Sustainable_Friendly_Table[[#This Row],[S- Worst-Euclidean Distance]])</f>
        <v>0.40146398573405795</v>
      </c>
      <c r="AA325">
        <v>324</v>
      </c>
    </row>
    <row r="326" spans="1:27" x14ac:dyDescent="0.3">
      <c r="A326">
        <v>37</v>
      </c>
      <c r="B326" t="s">
        <v>139</v>
      </c>
      <c r="C326" t="s">
        <v>148</v>
      </c>
      <c r="D326" t="s">
        <v>151</v>
      </c>
      <c r="E326" t="s">
        <v>152</v>
      </c>
      <c r="F326" t="s">
        <v>154</v>
      </c>
      <c r="G326" t="s">
        <v>219</v>
      </c>
      <c r="H326">
        <v>418.70597281322699</v>
      </c>
      <c r="I326">
        <v>60</v>
      </c>
      <c r="J326">
        <v>1539309.5395681602</v>
      </c>
      <c r="K326">
        <v>47576.869763636365</v>
      </c>
      <c r="L326">
        <v>277075717.12226886</v>
      </c>
      <c r="M326">
        <v>5330359.9422727264</v>
      </c>
      <c r="N326">
        <v>2308964309.3522401</v>
      </c>
      <c r="O326">
        <v>111840000</v>
      </c>
      <c r="P326">
        <v>22.614542668181812</v>
      </c>
      <c r="Q326">
        <v>23012.677616543995</v>
      </c>
      <c r="R326">
        <v>277123293.99203247</v>
      </c>
      <c r="S326">
        <v>2426.1346692945126</v>
      </c>
      <c r="T326">
        <v>23035.292159212178</v>
      </c>
      <c r="U326">
        <f>Sustainable_Friendly_Table[[#This Row],[Total Energy(MJ)]]*AHP!$P$13/TOPSIS!$B$12</f>
        <v>2.3724746198261704E-2</v>
      </c>
      <c r="V326">
        <f>Sustainable_Friendly_Table[[#This Row],[Total Cost(LKR Million)]]*AHP!$P$14/TOPSIS!$C$12</f>
        <v>7.1610046589007485E-3</v>
      </c>
      <c r="W326">
        <f>Sustainable_Friendly_Table[[#This Row],[Total Carbon (Metric T)]]*AHP!$P$15/TOPSIS!$D$12</f>
        <v>1.3056665500128529E-2</v>
      </c>
      <c r="X326">
        <f>((Sustainable_Friendly_Table[[#This Row],[Weighted Energy]]-TOPSIS!$B$13)^2+(Sustainable_Friendly_Table[[#This Row],[Weighted Cost]]-TOPSIS!$C$13)^2+(Sustainable_Friendly_Table[[#This Row],[Weighted Co2]]-TOPSIS!$D$13)^2)^0.5</f>
        <v>3.4513194707202562E-3</v>
      </c>
      <c r="Y326">
        <f>((Sustainable_Friendly_Table[[#This Row],[Weighted Energy]]-TOPSIS!$B$14)^2+(Sustainable_Friendly_Table[[#This Row],[Weighted Cost]]-TOPSIS!$C$14)^2+(Sustainable_Friendly_Table[[#This Row],[Weighted Co2]]-TOPSIS!$D$14)^2)^0.5</f>
        <v>2.1645393490217811E-3</v>
      </c>
      <c r="Z326">
        <f>Sustainable_Friendly_Table[[#This Row],[S- Worst-Euclidean Distance]]/(Sustainable_Friendly_Table[[#This Row],[S+ Best-Euclidean Distance]]+Sustainable_Friendly_Table[[#This Row],[S- Worst-Euclidean Distance]])</f>
        <v>0.38543336264304601</v>
      </c>
      <c r="AA326">
        <v>325</v>
      </c>
    </row>
    <row r="327" spans="1:27" x14ac:dyDescent="0.3">
      <c r="A327">
        <v>39</v>
      </c>
      <c r="B327" t="s">
        <v>139</v>
      </c>
      <c r="C327" t="s">
        <v>148</v>
      </c>
      <c r="D327" t="s">
        <v>151</v>
      </c>
      <c r="E327" t="s">
        <v>152</v>
      </c>
      <c r="F327" t="s">
        <v>154</v>
      </c>
      <c r="G327" t="s">
        <v>218</v>
      </c>
      <c r="H327">
        <v>418.70597281322699</v>
      </c>
      <c r="I327">
        <v>30</v>
      </c>
      <c r="J327">
        <v>1539309.5395681602</v>
      </c>
      <c r="K327">
        <v>47576.869763636365</v>
      </c>
      <c r="L327">
        <v>277075717.12226886</v>
      </c>
      <c r="M327">
        <v>5330359.9422727264</v>
      </c>
      <c r="N327">
        <v>2308964309.3522401</v>
      </c>
      <c r="O327">
        <v>112386000</v>
      </c>
      <c r="P327">
        <v>22.614542668181812</v>
      </c>
      <c r="Q327">
        <v>23012.677616543995</v>
      </c>
      <c r="R327">
        <v>277123293.99203247</v>
      </c>
      <c r="S327">
        <v>2426.6806692945129</v>
      </c>
      <c r="T327">
        <v>23035.292159212178</v>
      </c>
      <c r="U327">
        <f>Sustainable_Friendly_Table[[#This Row],[Total Energy(MJ)]]*AHP!$P$13/TOPSIS!$B$12</f>
        <v>2.3724746198261704E-2</v>
      </c>
      <c r="V327">
        <f>Sustainable_Friendly_Table[[#This Row],[Total Cost(LKR Million)]]*AHP!$P$14/TOPSIS!$C$12</f>
        <v>7.1626162382550391E-3</v>
      </c>
      <c r="W327">
        <f>Sustainable_Friendly_Table[[#This Row],[Total Carbon (Metric T)]]*AHP!$P$15/TOPSIS!$D$12</f>
        <v>1.3056665500128529E-2</v>
      </c>
      <c r="X327">
        <f>((Sustainable_Friendly_Table[[#This Row],[Weighted Energy]]-TOPSIS!$B$13)^2+(Sustainable_Friendly_Table[[#This Row],[Weighted Cost]]-TOPSIS!$C$13)^2+(Sustainable_Friendly_Table[[#This Row],[Weighted Co2]]-TOPSIS!$D$13)^2)^0.5</f>
        <v>3.4517322616505284E-3</v>
      </c>
      <c r="Y327">
        <f>((Sustainable_Friendly_Table[[#This Row],[Weighted Energy]]-TOPSIS!$B$14)^2+(Sustainable_Friendly_Table[[#This Row],[Weighted Cost]]-TOPSIS!$C$14)^2+(Sustainable_Friendly_Table[[#This Row],[Weighted Co2]]-TOPSIS!$D$14)^2)^0.5</f>
        <v>2.1641012931944473E-3</v>
      </c>
      <c r="Z327">
        <f>Sustainable_Friendly_Table[[#This Row],[S- Worst-Euclidean Distance]]/(Sustainable_Friendly_Table[[#This Row],[S+ Best-Euclidean Distance]]+Sustainable_Friendly_Table[[#This Row],[S- Worst-Euclidean Distance]])</f>
        <v>0.38535709295148207</v>
      </c>
      <c r="AA327">
        <v>326</v>
      </c>
    </row>
    <row r="328" spans="1:27" x14ac:dyDescent="0.3">
      <c r="A328">
        <v>38</v>
      </c>
      <c r="B328" t="s">
        <v>139</v>
      </c>
      <c r="C328" t="s">
        <v>148</v>
      </c>
      <c r="D328" t="s">
        <v>151</v>
      </c>
      <c r="E328" t="s">
        <v>152</v>
      </c>
      <c r="F328" t="s">
        <v>154</v>
      </c>
      <c r="G328" t="s">
        <v>220</v>
      </c>
      <c r="H328">
        <v>418.70597281322699</v>
      </c>
      <c r="I328">
        <v>30</v>
      </c>
      <c r="J328">
        <v>1539309.5395681602</v>
      </c>
      <c r="K328">
        <v>47576.869763636365</v>
      </c>
      <c r="L328">
        <v>277075717.12226886</v>
      </c>
      <c r="M328">
        <v>5330359.9422727264</v>
      </c>
      <c r="N328">
        <v>2308964309.3522401</v>
      </c>
      <c r="O328">
        <v>117000000</v>
      </c>
      <c r="P328">
        <v>22.614542668181812</v>
      </c>
      <c r="Q328">
        <v>23012.677616543995</v>
      </c>
      <c r="R328">
        <v>277123293.99203247</v>
      </c>
      <c r="S328">
        <v>2431.2946692945129</v>
      </c>
      <c r="T328">
        <v>23035.292159212178</v>
      </c>
      <c r="U328">
        <f>Sustainable_Friendly_Table[[#This Row],[Total Energy(MJ)]]*AHP!$P$13/TOPSIS!$B$12</f>
        <v>2.3724746198261704E-2</v>
      </c>
      <c r="V328">
        <f>Sustainable_Friendly_Table[[#This Row],[Total Cost(LKR Million)]]*AHP!$P$14/TOPSIS!$C$12</f>
        <v>7.176234969281943E-3</v>
      </c>
      <c r="W328">
        <f>Sustainable_Friendly_Table[[#This Row],[Total Carbon (Metric T)]]*AHP!$P$15/TOPSIS!$D$12</f>
        <v>1.3056665500128529E-2</v>
      </c>
      <c r="X328">
        <f>((Sustainable_Friendly_Table[[#This Row],[Weighted Energy]]-TOPSIS!$B$13)^2+(Sustainable_Friendly_Table[[#This Row],[Weighted Cost]]-TOPSIS!$C$13)^2+(Sustainable_Friendly_Table[[#This Row],[Weighted Co2]]-TOPSIS!$D$13)^2)^0.5</f>
        <v>3.4552486175635413E-3</v>
      </c>
      <c r="Y328">
        <f>((Sustainable_Friendly_Table[[#This Row],[Weighted Energy]]-TOPSIS!$B$14)^2+(Sustainable_Friendly_Table[[#This Row],[Weighted Cost]]-TOPSIS!$C$14)^2+(Sustainable_Friendly_Table[[#This Row],[Weighted Co2]]-TOPSIS!$D$14)^2)^0.5</f>
        <v>2.1604439379367844E-3</v>
      </c>
      <c r="Z328">
        <f>Sustainable_Friendly_Table[[#This Row],[S- Worst-Euclidean Distance]]/(Sustainable_Friendly_Table[[#This Row],[S+ Best-Euclidean Distance]]+Sustainable_Friendly_Table[[#This Row],[S- Worst-Euclidean Distance]])</f>
        <v>0.38471549440873931</v>
      </c>
      <c r="AA328">
        <v>327</v>
      </c>
    </row>
    <row r="329" spans="1:27" x14ac:dyDescent="0.3">
      <c r="A329">
        <v>55</v>
      </c>
      <c r="B329" t="s">
        <v>139</v>
      </c>
      <c r="C329" t="s">
        <v>148</v>
      </c>
      <c r="D329" t="s">
        <v>280</v>
      </c>
      <c r="E329" t="s">
        <v>152</v>
      </c>
      <c r="F329" t="s">
        <v>154</v>
      </c>
      <c r="G329" t="s">
        <v>219</v>
      </c>
      <c r="H329">
        <v>419.17043515163692</v>
      </c>
      <c r="I329">
        <v>60</v>
      </c>
      <c r="J329">
        <v>1539759.139111741</v>
      </c>
      <c r="K329">
        <v>47576.869763636365</v>
      </c>
      <c r="L329">
        <v>277156645.04011339</v>
      </c>
      <c r="M329">
        <v>5334965.0172727266</v>
      </c>
      <c r="N329">
        <v>2309638708.6676111</v>
      </c>
      <c r="O329">
        <v>111840000</v>
      </c>
      <c r="P329">
        <v>22.605332518181815</v>
      </c>
      <c r="Q329">
        <v>23019.399129720525</v>
      </c>
      <c r="R329">
        <v>277204221.909877</v>
      </c>
      <c r="S329">
        <v>2426.8136736848842</v>
      </c>
      <c r="T329">
        <v>23042.004462238707</v>
      </c>
      <c r="U329">
        <f>Sustainable_Friendly_Table[[#This Row],[Total Energy(MJ)]]*AHP!$P$13/TOPSIS!$B$12</f>
        <v>2.3731674501846569E-2</v>
      </c>
      <c r="V329">
        <f>Sustainable_Friendly_Table[[#This Row],[Total Cost(LKR Million)]]*AHP!$P$14/TOPSIS!$C$12</f>
        <v>7.1630088154153908E-3</v>
      </c>
      <c r="W329">
        <f>Sustainable_Friendly_Table[[#This Row],[Total Carbon (Metric T)]]*AHP!$P$15/TOPSIS!$D$12</f>
        <v>1.3060470109800815E-2</v>
      </c>
      <c r="X329">
        <f>((Sustainable_Friendly_Table[[#This Row],[Weighted Energy]]-TOPSIS!$B$13)^2+(Sustainable_Friendly_Table[[#This Row],[Weighted Cost]]-TOPSIS!$C$13)^2+(Sustainable_Friendly_Table[[#This Row],[Weighted Co2]]-TOPSIS!$D$13)^2)^0.5</f>
        <v>3.4594733526634169E-3</v>
      </c>
      <c r="Y329">
        <f>((Sustainable_Friendly_Table[[#This Row],[Weighted Energy]]-TOPSIS!$B$14)^2+(Sustainable_Friendly_Table[[#This Row],[Weighted Cost]]-TOPSIS!$C$14)^2+(Sustainable_Friendly_Table[[#This Row],[Weighted Co2]]-TOPSIS!$D$14)^2)^0.5</f>
        <v>2.1563880887841215E-3</v>
      </c>
      <c r="Z329">
        <f>Sustainable_Friendly_Table[[#This Row],[S- Worst-Euclidean Distance]]/(Sustainable_Friendly_Table[[#This Row],[S+ Best-Euclidean Distance]]+Sustainable_Friendly_Table[[#This Row],[S- Worst-Euclidean Distance]])</f>
        <v>0.38398171166920625</v>
      </c>
      <c r="AA329">
        <v>328</v>
      </c>
    </row>
    <row r="330" spans="1:27" x14ac:dyDescent="0.3">
      <c r="A330">
        <v>57</v>
      </c>
      <c r="B330" t="s">
        <v>139</v>
      </c>
      <c r="C330" t="s">
        <v>148</v>
      </c>
      <c r="D330" t="s">
        <v>280</v>
      </c>
      <c r="E330" t="s">
        <v>152</v>
      </c>
      <c r="F330" t="s">
        <v>154</v>
      </c>
      <c r="G330" t="s">
        <v>218</v>
      </c>
      <c r="H330">
        <v>419.17043515163692</v>
      </c>
      <c r="I330">
        <v>30</v>
      </c>
      <c r="J330">
        <v>1539759.139111741</v>
      </c>
      <c r="K330">
        <v>47576.869763636365</v>
      </c>
      <c r="L330">
        <v>277156645.04011339</v>
      </c>
      <c r="M330">
        <v>5334965.0172727266</v>
      </c>
      <c r="N330">
        <v>2309638708.6676111</v>
      </c>
      <c r="O330">
        <v>112386000</v>
      </c>
      <c r="P330">
        <v>22.605332518181815</v>
      </c>
      <c r="Q330">
        <v>23019.399129720525</v>
      </c>
      <c r="R330">
        <v>277204221.909877</v>
      </c>
      <c r="S330">
        <v>2427.359673684884</v>
      </c>
      <c r="T330">
        <v>23042.004462238707</v>
      </c>
      <c r="U330">
        <f>Sustainable_Friendly_Table[[#This Row],[Total Energy(MJ)]]*AHP!$P$13/TOPSIS!$B$12</f>
        <v>2.3731674501846569E-2</v>
      </c>
      <c r="V330">
        <f>Sustainable_Friendly_Table[[#This Row],[Total Cost(LKR Million)]]*AHP!$P$14/TOPSIS!$C$12</f>
        <v>7.1646203947696788E-3</v>
      </c>
      <c r="W330">
        <f>Sustainable_Friendly_Table[[#This Row],[Total Carbon (Metric T)]]*AHP!$P$15/TOPSIS!$D$12</f>
        <v>1.3060470109800815E-2</v>
      </c>
      <c r="X330">
        <f>((Sustainable_Friendly_Table[[#This Row],[Weighted Energy]]-TOPSIS!$B$13)^2+(Sustainable_Friendly_Table[[#This Row],[Weighted Cost]]-TOPSIS!$C$13)^2+(Sustainable_Friendly_Table[[#This Row],[Weighted Co2]]-TOPSIS!$D$13)^2)^0.5</f>
        <v>3.4598861042885649E-3</v>
      </c>
      <c r="Y330">
        <f>((Sustainable_Friendly_Table[[#This Row],[Weighted Energy]]-TOPSIS!$B$14)^2+(Sustainable_Friendly_Table[[#This Row],[Weighted Cost]]-TOPSIS!$C$14)^2+(Sustainable_Friendly_Table[[#This Row],[Weighted Co2]]-TOPSIS!$D$14)^2)^0.5</f>
        <v>2.1559498748595259E-3</v>
      </c>
      <c r="Z330">
        <f>Sustainable_Friendly_Table[[#This Row],[S- Worst-Euclidean Distance]]/(Sustainable_Friendly_Table[[#This Row],[S+ Best-Euclidean Distance]]+Sustainable_Friendly_Table[[#This Row],[S- Worst-Euclidean Distance]])</f>
        <v>0.38390542082508944</v>
      </c>
      <c r="AA330">
        <v>329</v>
      </c>
    </row>
    <row r="331" spans="1:27" x14ac:dyDescent="0.3">
      <c r="A331">
        <v>56</v>
      </c>
      <c r="B331" t="s">
        <v>139</v>
      </c>
      <c r="C331" t="s">
        <v>148</v>
      </c>
      <c r="D331" t="s">
        <v>280</v>
      </c>
      <c r="E331" t="s">
        <v>152</v>
      </c>
      <c r="F331" t="s">
        <v>154</v>
      </c>
      <c r="G331" t="s">
        <v>220</v>
      </c>
      <c r="H331">
        <v>419.17043515163692</v>
      </c>
      <c r="I331">
        <v>30</v>
      </c>
      <c r="J331">
        <v>1539759.139111741</v>
      </c>
      <c r="K331">
        <v>47576.869763636365</v>
      </c>
      <c r="L331">
        <v>277156645.04011339</v>
      </c>
      <c r="M331">
        <v>5334965.0172727266</v>
      </c>
      <c r="N331">
        <v>2309638708.6676111</v>
      </c>
      <c r="O331">
        <v>117000000</v>
      </c>
      <c r="P331">
        <v>22.605332518181815</v>
      </c>
      <c r="Q331">
        <v>23019.399129720525</v>
      </c>
      <c r="R331">
        <v>277204221.909877</v>
      </c>
      <c r="S331">
        <v>2431.973673684884</v>
      </c>
      <c r="T331">
        <v>23042.004462238707</v>
      </c>
      <c r="U331">
        <f>Sustainable_Friendly_Table[[#This Row],[Total Energy(MJ)]]*AHP!$P$13/TOPSIS!$B$12</f>
        <v>2.3731674501846569E-2</v>
      </c>
      <c r="V331">
        <f>Sustainable_Friendly_Table[[#This Row],[Total Cost(LKR Million)]]*AHP!$P$14/TOPSIS!$C$12</f>
        <v>7.1782391257965835E-3</v>
      </c>
      <c r="W331">
        <f>Sustainable_Friendly_Table[[#This Row],[Total Carbon (Metric T)]]*AHP!$P$15/TOPSIS!$D$12</f>
        <v>1.3060470109800815E-2</v>
      </c>
      <c r="X331">
        <f>((Sustainable_Friendly_Table[[#This Row],[Weighted Energy]]-TOPSIS!$B$13)^2+(Sustainable_Friendly_Table[[#This Row],[Weighted Cost]]-TOPSIS!$C$13)^2+(Sustainable_Friendly_Table[[#This Row],[Weighted Co2]]-TOPSIS!$D$13)^2)^0.5</f>
        <v>3.4634020624007564E-3</v>
      </c>
      <c r="Y331">
        <f>((Sustainable_Friendly_Table[[#This Row],[Weighted Energy]]-TOPSIS!$B$14)^2+(Sustainable_Friendly_Table[[#This Row],[Weighted Cost]]-TOPSIS!$C$14)^2+(Sustainable_Friendly_Table[[#This Row],[Weighted Co2]]-TOPSIS!$D$14)^2)^0.5</f>
        <v>2.1522913494240832E-3</v>
      </c>
      <c r="Z331">
        <f>Sustainable_Friendly_Table[[#This Row],[S- Worst-Euclidean Distance]]/(Sustainable_Friendly_Table[[#This Row],[S+ Best-Euclidean Distance]]+Sustainable_Friendly_Table[[#This Row],[S- Worst-Euclidean Distance]])</f>
        <v>0.38326368474675837</v>
      </c>
      <c r="AA331">
        <v>330</v>
      </c>
    </row>
    <row r="332" spans="1:27" x14ac:dyDescent="0.3">
      <c r="A332">
        <v>397</v>
      </c>
      <c r="B332" t="s">
        <v>142</v>
      </c>
      <c r="C332" t="s">
        <v>280</v>
      </c>
      <c r="D332" t="s">
        <v>151</v>
      </c>
      <c r="E332" t="s">
        <v>152</v>
      </c>
      <c r="F332" t="s">
        <v>154</v>
      </c>
      <c r="G332" t="s">
        <v>219</v>
      </c>
      <c r="H332">
        <v>446.60031764288584</v>
      </c>
      <c r="I332">
        <v>64</v>
      </c>
      <c r="J332">
        <v>1542841.5441332404</v>
      </c>
      <c r="K332">
        <v>36074.369363636361</v>
      </c>
      <c r="L332">
        <v>277711477.94398326</v>
      </c>
      <c r="M332">
        <v>5145136.7022727262</v>
      </c>
      <c r="N332">
        <v>2314262316.1998606</v>
      </c>
      <c r="O332">
        <v>119296000</v>
      </c>
      <c r="P332">
        <v>19.806539068181817</v>
      </c>
      <c r="Q332">
        <v>23065.48108479194</v>
      </c>
      <c r="R332">
        <v>277747552.31334692</v>
      </c>
      <c r="S332">
        <v>2438.7034529021334</v>
      </c>
      <c r="T332">
        <v>23085.28762386012</v>
      </c>
      <c r="U332">
        <f>Sustainable_Friendly_Table[[#This Row],[Total Energy(MJ)]]*AHP!$P$13/TOPSIS!$B$12</f>
        <v>2.3778189450981424E-2</v>
      </c>
      <c r="V332">
        <f>Sustainable_Friendly_Table[[#This Row],[Total Cost(LKR Million)]]*AHP!$P$14/TOPSIS!$C$12</f>
        <v>7.1981028130592975E-3</v>
      </c>
      <c r="W332">
        <f>Sustainable_Friendly_Table[[#This Row],[Total Carbon (Metric T)]]*AHP!$P$15/TOPSIS!$D$12</f>
        <v>1.3085003497924255E-2</v>
      </c>
      <c r="X332">
        <f>((Sustainable_Friendly_Table[[#This Row],[Weighted Energy]]-TOPSIS!$B$13)^2+(Sustainable_Friendly_Table[[#This Row],[Weighted Cost]]-TOPSIS!$C$13)^2+(Sustainable_Friendly_Table[[#This Row],[Weighted Co2]]-TOPSIS!$D$13)^2)^0.5</f>
        <v>3.5193431905986704E-3</v>
      </c>
      <c r="Y332">
        <f>((Sustainable_Friendly_Table[[#This Row],[Weighted Energy]]-TOPSIS!$B$14)^2+(Sustainable_Friendly_Table[[#This Row],[Weighted Cost]]-TOPSIS!$C$14)^2+(Sustainable_Friendly_Table[[#This Row],[Weighted Co2]]-TOPSIS!$D$14)^2)^0.5</f>
        <v>2.0963311468493256E-3</v>
      </c>
      <c r="Z332">
        <f>Sustainable_Friendly_Table[[#This Row],[S- Worst-Euclidean Distance]]/(Sustainable_Friendly_Table[[#This Row],[S+ Best-Euclidean Distance]]+Sustainable_Friendly_Table[[#This Row],[S- Worst-Euclidean Distance]])</f>
        <v>0.37329998516295526</v>
      </c>
      <c r="AA332">
        <v>331</v>
      </c>
    </row>
    <row r="333" spans="1:27" x14ac:dyDescent="0.3">
      <c r="A333">
        <v>399</v>
      </c>
      <c r="B333" t="s">
        <v>142</v>
      </c>
      <c r="C333" t="s">
        <v>280</v>
      </c>
      <c r="D333" t="s">
        <v>151</v>
      </c>
      <c r="E333" t="s">
        <v>152</v>
      </c>
      <c r="F333" t="s">
        <v>154</v>
      </c>
      <c r="G333" t="s">
        <v>218</v>
      </c>
      <c r="H333">
        <v>446.60031764288584</v>
      </c>
      <c r="I333">
        <v>32</v>
      </c>
      <c r="J333">
        <v>1542841.5441332404</v>
      </c>
      <c r="K333">
        <v>36074.369363636361</v>
      </c>
      <c r="L333">
        <v>277711477.94398326</v>
      </c>
      <c r="M333">
        <v>5145136.7022727262</v>
      </c>
      <c r="N333">
        <v>2314262316.1998606</v>
      </c>
      <c r="O333">
        <v>119878400</v>
      </c>
      <c r="P333">
        <v>19.806539068181817</v>
      </c>
      <c r="Q333">
        <v>23065.48108479194</v>
      </c>
      <c r="R333">
        <v>277747552.31334692</v>
      </c>
      <c r="S333">
        <v>2439.2858529021337</v>
      </c>
      <c r="T333">
        <v>23085.28762386012</v>
      </c>
      <c r="U333">
        <f>Sustainable_Friendly_Table[[#This Row],[Total Energy(MJ)]]*AHP!$P$13/TOPSIS!$B$12</f>
        <v>2.3778189450981424E-2</v>
      </c>
      <c r="V333">
        <f>Sustainable_Friendly_Table[[#This Row],[Total Cost(LKR Million)]]*AHP!$P$14/TOPSIS!$C$12</f>
        <v>7.1998218310372064E-3</v>
      </c>
      <c r="W333">
        <f>Sustainable_Friendly_Table[[#This Row],[Total Carbon (Metric T)]]*AHP!$P$15/TOPSIS!$D$12</f>
        <v>1.3085003497924255E-2</v>
      </c>
      <c r="X333">
        <f>((Sustainable_Friendly_Table[[#This Row],[Weighted Energy]]-TOPSIS!$B$13)^2+(Sustainable_Friendly_Table[[#This Row],[Weighted Cost]]-TOPSIS!$C$13)^2+(Sustainable_Friendly_Table[[#This Row],[Weighted Co2]]-TOPSIS!$D$13)^2)^0.5</f>
        <v>3.5197931342120263E-3</v>
      </c>
      <c r="Y333">
        <f>((Sustainable_Friendly_Table[[#This Row],[Weighted Energy]]-TOPSIS!$B$14)^2+(Sustainable_Friendly_Table[[#This Row],[Weighted Cost]]-TOPSIS!$C$14)^2+(Sustainable_Friendly_Table[[#This Row],[Weighted Co2]]-TOPSIS!$D$14)^2)^0.5</f>
        <v>2.0958791492002786E-3</v>
      </c>
      <c r="Z333">
        <f>Sustainable_Friendly_Table[[#This Row],[S- Worst-Euclidean Distance]]/(Sustainable_Friendly_Table[[#This Row],[S+ Best-Euclidean Distance]]+Sustainable_Friendly_Table[[#This Row],[S- Worst-Euclidean Distance]])</f>
        <v>0.37321963309560141</v>
      </c>
      <c r="AA333">
        <v>332</v>
      </c>
    </row>
    <row r="334" spans="1:27" x14ac:dyDescent="0.3">
      <c r="A334">
        <v>398</v>
      </c>
      <c r="B334" t="s">
        <v>142</v>
      </c>
      <c r="C334" t="s">
        <v>280</v>
      </c>
      <c r="D334" t="s">
        <v>151</v>
      </c>
      <c r="E334" t="s">
        <v>152</v>
      </c>
      <c r="F334" t="s">
        <v>154</v>
      </c>
      <c r="G334" t="s">
        <v>220</v>
      </c>
      <c r="H334">
        <v>446.60031764288584</v>
      </c>
      <c r="I334">
        <v>32</v>
      </c>
      <c r="J334">
        <v>1542841.5441332404</v>
      </c>
      <c r="K334">
        <v>36074.369363636361</v>
      </c>
      <c r="L334">
        <v>277711477.94398326</v>
      </c>
      <c r="M334">
        <v>5145136.7022727262</v>
      </c>
      <c r="N334">
        <v>2314262316.1998606</v>
      </c>
      <c r="O334">
        <v>124800000</v>
      </c>
      <c r="P334">
        <v>19.806539068181817</v>
      </c>
      <c r="Q334">
        <v>23065.48108479194</v>
      </c>
      <c r="R334">
        <v>277747552.31334692</v>
      </c>
      <c r="S334">
        <v>2444.2074529021334</v>
      </c>
      <c r="T334">
        <v>23085.28762386012</v>
      </c>
      <c r="U334">
        <f>Sustainable_Friendly_Table[[#This Row],[Total Energy(MJ)]]*AHP!$P$13/TOPSIS!$B$12</f>
        <v>2.3778189450981424E-2</v>
      </c>
      <c r="V334">
        <f>Sustainable_Friendly_Table[[#This Row],[Total Cost(LKR Million)]]*AHP!$P$14/TOPSIS!$C$12</f>
        <v>7.2143484774659034E-3</v>
      </c>
      <c r="W334">
        <f>Sustainable_Friendly_Table[[#This Row],[Total Carbon (Metric T)]]*AHP!$P$15/TOPSIS!$D$12</f>
        <v>1.3085003497924255E-2</v>
      </c>
      <c r="X334">
        <f>((Sustainable_Friendly_Table[[#This Row],[Weighted Energy]]-TOPSIS!$B$13)^2+(Sustainable_Friendly_Table[[#This Row],[Weighted Cost]]-TOPSIS!$C$13)^2+(Sustainable_Friendly_Table[[#This Row],[Weighted Co2]]-TOPSIS!$D$13)^2)^0.5</f>
        <v>3.5236265983861832E-3</v>
      </c>
      <c r="Y334">
        <f>((Sustainable_Friendly_Table[[#This Row],[Weighted Energy]]-TOPSIS!$B$14)^2+(Sustainable_Friendly_Table[[#This Row],[Weighted Cost]]-TOPSIS!$C$14)^2+(Sustainable_Friendly_Table[[#This Row],[Weighted Co2]]-TOPSIS!$D$14)^2)^0.5</f>
        <v>2.0921120231035101E-3</v>
      </c>
      <c r="Z334">
        <f>Sustainable_Friendly_Table[[#This Row],[S- Worst-Euclidean Distance]]/(Sustainable_Friendly_Table[[#This Row],[S+ Best-Euclidean Distance]]+Sustainable_Friendly_Table[[#This Row],[S- Worst-Euclidean Distance]])</f>
        <v>0.37254440851246978</v>
      </c>
      <c r="AA334">
        <v>333</v>
      </c>
    </row>
    <row r="335" spans="1:27" x14ac:dyDescent="0.3">
      <c r="A335">
        <v>415</v>
      </c>
      <c r="B335" t="s">
        <v>142</v>
      </c>
      <c r="C335" t="s">
        <v>280</v>
      </c>
      <c r="D335" t="s">
        <v>280</v>
      </c>
      <c r="E335" t="s">
        <v>152</v>
      </c>
      <c r="F335" t="s">
        <v>154</v>
      </c>
      <c r="G335" t="s">
        <v>219</v>
      </c>
      <c r="H335">
        <v>447.06477998129594</v>
      </c>
      <c r="I335">
        <v>64</v>
      </c>
      <c r="J335">
        <v>1543291.1436768211</v>
      </c>
      <c r="K335">
        <v>36074.369363636361</v>
      </c>
      <c r="L335">
        <v>277792405.86182779</v>
      </c>
      <c r="M335">
        <v>5149741.7772727264</v>
      </c>
      <c r="N335">
        <v>2314936715.5152316</v>
      </c>
      <c r="O335">
        <v>119296000</v>
      </c>
      <c r="P335">
        <v>19.797328918181815</v>
      </c>
      <c r="Q335">
        <v>23072.202597968473</v>
      </c>
      <c r="R335">
        <v>277828480.23119146</v>
      </c>
      <c r="S335">
        <v>2439.3824572925041</v>
      </c>
      <c r="T335">
        <v>23091.999926886656</v>
      </c>
      <c r="U335">
        <f>Sustainable_Friendly_Table[[#This Row],[Total Energy(MJ)]]*AHP!$P$13/TOPSIS!$B$12</f>
        <v>2.3785117754566293E-2</v>
      </c>
      <c r="V335">
        <f>Sustainable_Friendly_Table[[#This Row],[Total Cost(LKR Million)]]*AHP!$P$14/TOPSIS!$C$12</f>
        <v>7.2001069695739372E-3</v>
      </c>
      <c r="W335">
        <f>Sustainable_Friendly_Table[[#This Row],[Total Carbon (Metric T)]]*AHP!$P$15/TOPSIS!$D$12</f>
        <v>1.3088808107596545E-2</v>
      </c>
      <c r="X335">
        <f>((Sustainable_Friendly_Table[[#This Row],[Weighted Energy]]-TOPSIS!$B$13)^2+(Sustainable_Friendly_Table[[#This Row],[Weighted Cost]]-TOPSIS!$C$13)^2+(Sustainable_Friendly_Table[[#This Row],[Weighted Co2]]-TOPSIS!$D$13)^2)^0.5</f>
        <v>3.5274964429809516E-3</v>
      </c>
      <c r="Y335">
        <f>((Sustainable_Friendly_Table[[#This Row],[Weighted Energy]]-TOPSIS!$B$14)^2+(Sustainable_Friendly_Table[[#This Row],[Weighted Cost]]-TOPSIS!$C$14)^2+(Sustainable_Friendly_Table[[#This Row],[Weighted Co2]]-TOPSIS!$D$14)^2)^0.5</f>
        <v>2.0881781883861084E-3</v>
      </c>
      <c r="Z335">
        <f>Sustainable_Friendly_Table[[#This Row],[S- Worst-Euclidean Distance]]/(Sustainable_Friendly_Table[[#This Row],[S+ Best-Euclidean Distance]]+Sustainable_Friendly_Table[[#This Row],[S- Worst-Euclidean Distance]])</f>
        <v>0.37184814389393667</v>
      </c>
      <c r="AA335">
        <v>334</v>
      </c>
    </row>
    <row r="336" spans="1:27" x14ac:dyDescent="0.3">
      <c r="A336">
        <v>417</v>
      </c>
      <c r="B336" t="s">
        <v>142</v>
      </c>
      <c r="C336" t="s">
        <v>280</v>
      </c>
      <c r="D336" t="s">
        <v>280</v>
      </c>
      <c r="E336" t="s">
        <v>152</v>
      </c>
      <c r="F336" t="s">
        <v>154</v>
      </c>
      <c r="G336" t="s">
        <v>218</v>
      </c>
      <c r="H336">
        <v>447.06477998129594</v>
      </c>
      <c r="I336">
        <v>32</v>
      </c>
      <c r="J336">
        <v>1543291.1436768211</v>
      </c>
      <c r="K336">
        <v>36074.369363636361</v>
      </c>
      <c r="L336">
        <v>277792405.86182779</v>
      </c>
      <c r="M336">
        <v>5149741.7772727264</v>
      </c>
      <c r="N336">
        <v>2314936715.5152316</v>
      </c>
      <c r="O336">
        <v>119878400</v>
      </c>
      <c r="P336">
        <v>19.797328918181815</v>
      </c>
      <c r="Q336">
        <v>23072.202597968473</v>
      </c>
      <c r="R336">
        <v>277828480.23119146</v>
      </c>
      <c r="S336">
        <v>2439.9648572925043</v>
      </c>
      <c r="T336">
        <v>23091.999926886656</v>
      </c>
      <c r="U336">
        <f>Sustainable_Friendly_Table[[#This Row],[Total Energy(MJ)]]*AHP!$P$13/TOPSIS!$B$12</f>
        <v>2.3785117754566293E-2</v>
      </c>
      <c r="V336">
        <f>Sustainable_Friendly_Table[[#This Row],[Total Cost(LKR Million)]]*AHP!$P$14/TOPSIS!$C$12</f>
        <v>7.2018259875518461E-3</v>
      </c>
      <c r="W336">
        <f>Sustainable_Friendly_Table[[#This Row],[Total Carbon (Metric T)]]*AHP!$P$15/TOPSIS!$D$12</f>
        <v>1.3088808107596545E-2</v>
      </c>
      <c r="X336">
        <f>((Sustainable_Friendly_Table[[#This Row],[Weighted Energy]]-TOPSIS!$B$13)^2+(Sustainable_Friendly_Table[[#This Row],[Weighted Cost]]-TOPSIS!$C$13)^2+(Sustainable_Friendly_Table[[#This Row],[Weighted Co2]]-TOPSIS!$D$13)^2)^0.5</f>
        <v>3.5279463232932434E-3</v>
      </c>
      <c r="Y336">
        <f>((Sustainable_Friendly_Table[[#This Row],[Weighted Energy]]-TOPSIS!$B$14)^2+(Sustainable_Friendly_Table[[#This Row],[Weighted Cost]]-TOPSIS!$C$14)^2+(Sustainable_Friendly_Table[[#This Row],[Weighted Co2]]-TOPSIS!$D$14)^2)^0.5</f>
        <v>2.0877260758096418E-3</v>
      </c>
      <c r="Z336">
        <f>Sustainable_Friendly_Table[[#This Row],[S- Worst-Euclidean Distance]]/(Sustainable_Friendly_Table[[#This Row],[S+ Best-Euclidean Distance]]+Sustainable_Friendly_Table[[#This Row],[S- Worst-Euclidean Distance]])</f>
        <v>0.37176778263332461</v>
      </c>
      <c r="AA336">
        <v>335</v>
      </c>
    </row>
    <row r="337" spans="1:27" x14ac:dyDescent="0.3">
      <c r="A337">
        <v>416</v>
      </c>
      <c r="B337" t="s">
        <v>142</v>
      </c>
      <c r="C337" t="s">
        <v>280</v>
      </c>
      <c r="D337" t="s">
        <v>280</v>
      </c>
      <c r="E337" t="s">
        <v>152</v>
      </c>
      <c r="F337" t="s">
        <v>154</v>
      </c>
      <c r="G337" t="s">
        <v>220</v>
      </c>
      <c r="H337">
        <v>447.06477998129594</v>
      </c>
      <c r="I337">
        <v>32</v>
      </c>
      <c r="J337">
        <v>1543291.1436768211</v>
      </c>
      <c r="K337">
        <v>36074.369363636361</v>
      </c>
      <c r="L337">
        <v>277792405.86182779</v>
      </c>
      <c r="M337">
        <v>5149741.7772727264</v>
      </c>
      <c r="N337">
        <v>2314936715.5152316</v>
      </c>
      <c r="O337">
        <v>124800000</v>
      </c>
      <c r="P337">
        <v>19.797328918181815</v>
      </c>
      <c r="Q337">
        <v>23072.202597968473</v>
      </c>
      <c r="R337">
        <v>277828480.23119146</v>
      </c>
      <c r="S337">
        <v>2444.8864572925045</v>
      </c>
      <c r="T337">
        <v>23091.999926886656</v>
      </c>
      <c r="U337">
        <f>Sustainable_Friendly_Table[[#This Row],[Total Energy(MJ)]]*AHP!$P$13/TOPSIS!$B$12</f>
        <v>2.3785117754566293E-2</v>
      </c>
      <c r="V337">
        <f>Sustainable_Friendly_Table[[#This Row],[Total Cost(LKR Million)]]*AHP!$P$14/TOPSIS!$C$12</f>
        <v>7.2163526339805439E-3</v>
      </c>
      <c r="W337">
        <f>Sustainable_Friendly_Table[[#This Row],[Total Carbon (Metric T)]]*AHP!$P$15/TOPSIS!$D$12</f>
        <v>1.3088808107596545E-2</v>
      </c>
      <c r="X337">
        <f>((Sustainable_Friendly_Table[[#This Row],[Weighted Energy]]-TOPSIS!$B$13)^2+(Sustainable_Friendly_Table[[#This Row],[Weighted Cost]]-TOPSIS!$C$13)^2+(Sustainable_Friendly_Table[[#This Row],[Weighted Co2]]-TOPSIS!$D$13)^2)^0.5</f>
        <v>3.5317791811766679E-3</v>
      </c>
      <c r="Y337">
        <f>((Sustainable_Friendly_Table[[#This Row],[Weighted Energy]]-TOPSIS!$B$14)^2+(Sustainable_Friendly_Table[[#This Row],[Weighted Cost]]-TOPSIS!$C$14)^2+(Sustainable_Friendly_Table[[#This Row],[Weighted Co2]]-TOPSIS!$D$14)^2)^0.5</f>
        <v>2.0839581819517045E-3</v>
      </c>
      <c r="Z337">
        <f>Sustainable_Friendly_Table[[#This Row],[S- Worst-Euclidean Distance]]/(Sustainable_Friendly_Table[[#This Row],[S+ Best-Euclidean Distance]]+Sustainable_Friendly_Table[[#This Row],[S- Worst-Euclidean Distance]])</f>
        <v>0.37109252929713027</v>
      </c>
      <c r="AA337">
        <v>336</v>
      </c>
    </row>
    <row r="338" spans="1:27" x14ac:dyDescent="0.3">
      <c r="A338">
        <v>514</v>
      </c>
      <c r="B338" t="s">
        <v>280</v>
      </c>
      <c r="C338" t="s">
        <v>280</v>
      </c>
      <c r="D338" t="s">
        <v>151</v>
      </c>
      <c r="E338" t="s">
        <v>280</v>
      </c>
      <c r="F338" t="s">
        <v>154</v>
      </c>
      <c r="G338" t="s">
        <v>219</v>
      </c>
      <c r="H338">
        <v>457.13587474586882</v>
      </c>
      <c r="I338">
        <v>65</v>
      </c>
      <c r="J338">
        <v>1544074.6212969276</v>
      </c>
      <c r="K338">
        <v>45176.222999999998</v>
      </c>
      <c r="L338">
        <v>277933431.83344698</v>
      </c>
      <c r="M338">
        <v>6338649.6477272725</v>
      </c>
      <c r="N338">
        <v>2316111931.9453917</v>
      </c>
      <c r="O338">
        <v>121160000</v>
      </c>
      <c r="P338">
        <v>25.99373525</v>
      </c>
      <c r="Q338">
        <v>23083.915588389067</v>
      </c>
      <c r="R338">
        <v>277978608.05644697</v>
      </c>
      <c r="S338">
        <v>2443.6105815931192</v>
      </c>
      <c r="T338">
        <v>23109.909323639065</v>
      </c>
      <c r="U338">
        <f>Sustainable_Friendly_Table[[#This Row],[Total Energy(MJ)]]*AHP!$P$13/TOPSIS!$B$12</f>
        <v>2.3797970317409985E-2</v>
      </c>
      <c r="V338">
        <f>Sustainable_Friendly_Table[[#This Row],[Total Cost(LKR Million)]]*AHP!$P$14/TOPSIS!$C$12</f>
        <v>7.2125867458197948E-3</v>
      </c>
      <c r="W338">
        <f>Sustainable_Friendly_Table[[#This Row],[Total Carbon (Metric T)]]*AHP!$P$15/TOPSIS!$D$12</f>
        <v>1.3098959357300223E-2</v>
      </c>
      <c r="X338">
        <f>((Sustainable_Friendly_Table[[#This Row],[Weighted Energy]]-TOPSIS!$B$13)^2+(Sustainable_Friendly_Table[[#This Row],[Weighted Cost]]-TOPSIS!$C$13)^2+(Sustainable_Friendly_Table[[#This Row],[Weighted Co2]]-TOPSIS!$D$13)^2)^0.5</f>
        <v>3.5463597950347592E-3</v>
      </c>
      <c r="Y338">
        <f>((Sustainable_Friendly_Table[[#This Row],[Weighted Energy]]-TOPSIS!$B$14)^2+(Sustainable_Friendly_Table[[#This Row],[Weighted Cost]]-TOPSIS!$C$14)^2+(Sustainable_Friendly_Table[[#This Row],[Weighted Co2]]-TOPSIS!$D$14)^2)^0.5</f>
        <v>2.0693193964008479E-3</v>
      </c>
      <c r="Z338">
        <f>Sustainable_Friendly_Table[[#This Row],[S- Worst-Euclidean Distance]]/(Sustainable_Friendly_Table[[#This Row],[S+ Best-Euclidean Distance]]+Sustainable_Friendly_Table[[#This Row],[S- Worst-Euclidean Distance]])</f>
        <v>0.36848960310210344</v>
      </c>
      <c r="AA338">
        <v>337</v>
      </c>
    </row>
    <row r="339" spans="1:27" x14ac:dyDescent="0.3">
      <c r="A339">
        <v>516</v>
      </c>
      <c r="B339" t="s">
        <v>280</v>
      </c>
      <c r="C339" t="s">
        <v>280</v>
      </c>
      <c r="D339" t="s">
        <v>151</v>
      </c>
      <c r="E339" t="s">
        <v>280</v>
      </c>
      <c r="F339" t="s">
        <v>154</v>
      </c>
      <c r="G339" t="s">
        <v>218</v>
      </c>
      <c r="H339">
        <v>457.13587474586882</v>
      </c>
      <c r="I339">
        <v>33</v>
      </c>
      <c r="J339">
        <v>1544074.6212969276</v>
      </c>
      <c r="K339">
        <v>45176.222999999998</v>
      </c>
      <c r="L339">
        <v>277933431.83344698</v>
      </c>
      <c r="M339">
        <v>6338649.6477272725</v>
      </c>
      <c r="N339">
        <v>2316111931.9453917</v>
      </c>
      <c r="O339">
        <v>123624600</v>
      </c>
      <c r="P339">
        <v>25.99373525</v>
      </c>
      <c r="Q339">
        <v>23083.915588389067</v>
      </c>
      <c r="R339">
        <v>277978608.05644697</v>
      </c>
      <c r="S339">
        <v>2446.0751815931189</v>
      </c>
      <c r="T339">
        <v>23109.909323639065</v>
      </c>
      <c r="U339">
        <f>Sustainable_Friendly_Table[[#This Row],[Total Energy(MJ)]]*AHP!$P$13/TOPSIS!$B$12</f>
        <v>2.3797970317409985E-2</v>
      </c>
      <c r="V339">
        <f>Sustainable_Friendly_Table[[#This Row],[Total Cost(LKR Million)]]*AHP!$P$14/TOPSIS!$C$12</f>
        <v>7.2198612851541921E-3</v>
      </c>
      <c r="W339">
        <f>Sustainable_Friendly_Table[[#This Row],[Total Carbon (Metric T)]]*AHP!$P$15/TOPSIS!$D$12</f>
        <v>1.3098959357300223E-2</v>
      </c>
      <c r="X339">
        <f>((Sustainable_Friendly_Table[[#This Row],[Weighted Energy]]-TOPSIS!$B$13)^2+(Sustainable_Friendly_Table[[#This Row],[Weighted Cost]]-TOPSIS!$C$13)^2+(Sustainable_Friendly_Table[[#This Row],[Weighted Co2]]-TOPSIS!$D$13)^2)^0.5</f>
        <v>3.5482843676728692E-3</v>
      </c>
      <c r="Y339">
        <f>((Sustainable_Friendly_Table[[#This Row],[Weighted Energy]]-TOPSIS!$B$14)^2+(Sustainable_Friendly_Table[[#This Row],[Weighted Cost]]-TOPSIS!$C$14)^2+(Sustainable_Friendly_Table[[#This Row],[Weighted Co2]]-TOPSIS!$D$14)^2)^0.5</f>
        <v>2.0674417040451444E-3</v>
      </c>
      <c r="Z339">
        <f>Sustainable_Friendly_Table[[#This Row],[S- Worst-Euclidean Distance]]/(Sustainable_Friendly_Table[[#This Row],[S+ Best-Euclidean Distance]]+Sustainable_Friendly_Table[[#This Row],[S- Worst-Euclidean Distance]])</f>
        <v>0.36815216369922654</v>
      </c>
      <c r="AA339">
        <v>338</v>
      </c>
    </row>
    <row r="340" spans="1:27" x14ac:dyDescent="0.3">
      <c r="A340">
        <v>515</v>
      </c>
      <c r="B340" t="s">
        <v>280</v>
      </c>
      <c r="C340" t="s">
        <v>280</v>
      </c>
      <c r="D340" t="s">
        <v>151</v>
      </c>
      <c r="E340" t="s">
        <v>280</v>
      </c>
      <c r="F340" t="s">
        <v>154</v>
      </c>
      <c r="G340" t="s">
        <v>220</v>
      </c>
      <c r="H340">
        <v>457.13587474586882</v>
      </c>
      <c r="I340">
        <v>33</v>
      </c>
      <c r="J340">
        <v>1544074.6212969276</v>
      </c>
      <c r="K340">
        <v>45176.222999999998</v>
      </c>
      <c r="L340">
        <v>277933431.83344698</v>
      </c>
      <c r="M340">
        <v>6338649.6477272725</v>
      </c>
      <c r="N340">
        <v>2316111931.9453917</v>
      </c>
      <c r="O340">
        <v>128700000</v>
      </c>
      <c r="P340">
        <v>25.99373525</v>
      </c>
      <c r="Q340">
        <v>23083.915588389067</v>
      </c>
      <c r="R340">
        <v>277978608.05644697</v>
      </c>
      <c r="S340">
        <v>2451.1505815931191</v>
      </c>
      <c r="T340">
        <v>23109.909323639065</v>
      </c>
      <c r="U340">
        <f>Sustainable_Friendly_Table[[#This Row],[Total Energy(MJ)]]*AHP!$P$13/TOPSIS!$B$12</f>
        <v>2.3797970317409985E-2</v>
      </c>
      <c r="V340">
        <f>Sustainable_Friendly_Table[[#This Row],[Total Cost(LKR Million)]]*AHP!$P$14/TOPSIS!$C$12</f>
        <v>7.234841889283786E-3</v>
      </c>
      <c r="W340">
        <f>Sustainable_Friendly_Table[[#This Row],[Total Carbon (Metric T)]]*AHP!$P$15/TOPSIS!$D$12</f>
        <v>1.3098959357300223E-2</v>
      </c>
      <c r="X340">
        <f>((Sustainable_Friendly_Table[[#This Row],[Weighted Energy]]-TOPSIS!$B$13)^2+(Sustainable_Friendly_Table[[#This Row],[Weighted Cost]]-TOPSIS!$C$13)^2+(Sustainable_Friendly_Table[[#This Row],[Weighted Co2]]-TOPSIS!$D$13)^2)^0.5</f>
        <v>3.5522913210611949E-3</v>
      </c>
      <c r="Y340">
        <f>((Sustainable_Friendly_Table[[#This Row],[Weighted Energy]]-TOPSIS!$B$14)^2+(Sustainable_Friendly_Table[[#This Row],[Weighted Cost]]-TOPSIS!$C$14)^2+(Sustainable_Friendly_Table[[#This Row],[Weighted Co2]]-TOPSIS!$D$14)^2)^0.5</f>
        <v>2.0636503323036536E-3</v>
      </c>
      <c r="Z340">
        <f>Sustainable_Friendly_Table[[#This Row],[S- Worst-Euclidean Distance]]/(Sustainable_Friendly_Table[[#This Row],[S+ Best-Euclidean Distance]]+Sustainable_Friendly_Table[[#This Row],[S- Worst-Euclidean Distance]])</f>
        <v>0.36746292245881801</v>
      </c>
      <c r="AA340">
        <v>339</v>
      </c>
    </row>
    <row r="341" spans="1:27" x14ac:dyDescent="0.3">
      <c r="A341">
        <v>532</v>
      </c>
      <c r="B341" t="s">
        <v>280</v>
      </c>
      <c r="C341" t="s">
        <v>280</v>
      </c>
      <c r="D341" t="s">
        <v>280</v>
      </c>
      <c r="E341" t="s">
        <v>280</v>
      </c>
      <c r="F341" t="s">
        <v>154</v>
      </c>
      <c r="G341" t="s">
        <v>219</v>
      </c>
      <c r="H341">
        <v>457.60033708427881</v>
      </c>
      <c r="I341">
        <v>66</v>
      </c>
      <c r="J341">
        <v>1544524.2208405084</v>
      </c>
      <c r="K341">
        <v>45176.222999999998</v>
      </c>
      <c r="L341">
        <v>278014359.75129151</v>
      </c>
      <c r="M341">
        <v>6343254.7227272717</v>
      </c>
      <c r="N341">
        <v>2316786331.2607627</v>
      </c>
      <c r="O341">
        <v>123024000</v>
      </c>
      <c r="P341">
        <v>25.984525099999999</v>
      </c>
      <c r="Q341">
        <v>23090.6371015656</v>
      </c>
      <c r="R341">
        <v>278059535.9742915</v>
      </c>
      <c r="S341">
        <v>2446.1535859834898</v>
      </c>
      <c r="T341">
        <v>23116.621626665601</v>
      </c>
      <c r="U341">
        <f>Sustainable_Friendly_Table[[#This Row],[Total Energy(MJ)]]*AHP!$P$13/TOPSIS!$B$12</f>
        <v>2.3804898620994851E-2</v>
      </c>
      <c r="V341">
        <f>Sustainable_Friendly_Table[[#This Row],[Total Cost(LKR Million)]]*AHP!$P$14/TOPSIS!$C$12</f>
        <v>7.2200927043791141E-3</v>
      </c>
      <c r="W341">
        <f>Sustainable_Friendly_Table[[#This Row],[Total Carbon (Metric T)]]*AHP!$P$15/TOPSIS!$D$12</f>
        <v>1.3102763966972512E-2</v>
      </c>
      <c r="X341">
        <f>((Sustainable_Friendly_Table[[#This Row],[Weighted Energy]]-TOPSIS!$B$13)^2+(Sustainable_Friendly_Table[[#This Row],[Weighted Cost]]-TOPSIS!$C$13)^2+(Sustainable_Friendly_Table[[#This Row],[Weighted Co2]]-TOPSIS!$D$13)^2)^0.5</f>
        <v>3.5559667981921246E-3</v>
      </c>
      <c r="Y341">
        <f>((Sustainable_Friendly_Table[[#This Row],[Weighted Energy]]-TOPSIS!$B$14)^2+(Sustainable_Friendly_Table[[#This Row],[Weighted Cost]]-TOPSIS!$C$14)^2+(Sustainable_Friendly_Table[[#This Row],[Weighted Co2]]-TOPSIS!$D$14)^2)^0.5</f>
        <v>2.0597433326785034E-3</v>
      </c>
      <c r="Z341">
        <f>Sustainable_Friendly_Table[[#This Row],[S- Worst-Euclidean Distance]]/(Sustainable_Friendly_Table[[#This Row],[S+ Best-Euclidean Distance]]+Sustainable_Friendly_Table[[#This Row],[S- Worst-Euclidean Distance]])</f>
        <v>0.36678234536282456</v>
      </c>
      <c r="AA341">
        <v>340</v>
      </c>
    </row>
    <row r="342" spans="1:27" x14ac:dyDescent="0.3">
      <c r="A342">
        <v>534</v>
      </c>
      <c r="B342" t="s">
        <v>280</v>
      </c>
      <c r="C342" t="s">
        <v>280</v>
      </c>
      <c r="D342" t="s">
        <v>280</v>
      </c>
      <c r="E342" t="s">
        <v>280</v>
      </c>
      <c r="F342" t="s">
        <v>154</v>
      </c>
      <c r="G342" t="s">
        <v>218</v>
      </c>
      <c r="H342">
        <v>457.60033708427881</v>
      </c>
      <c r="I342">
        <v>33</v>
      </c>
      <c r="J342">
        <v>1544524.2208405084</v>
      </c>
      <c r="K342">
        <v>45176.222999999998</v>
      </c>
      <c r="L342">
        <v>278014359.75129151</v>
      </c>
      <c r="M342">
        <v>6343254.7227272717</v>
      </c>
      <c r="N342">
        <v>2316786331.2607627</v>
      </c>
      <c r="O342">
        <v>123624600</v>
      </c>
      <c r="P342">
        <v>25.984525099999999</v>
      </c>
      <c r="Q342">
        <v>23090.6371015656</v>
      </c>
      <c r="R342">
        <v>278059535.9742915</v>
      </c>
      <c r="S342">
        <v>2446.7541859834901</v>
      </c>
      <c r="T342">
        <v>23116.621626665601</v>
      </c>
      <c r="U342">
        <f>Sustainable_Friendly_Table[[#This Row],[Total Energy(MJ)]]*AHP!$P$13/TOPSIS!$B$12</f>
        <v>2.3804898620994851E-2</v>
      </c>
      <c r="V342">
        <f>Sustainable_Friendly_Table[[#This Row],[Total Cost(LKR Million)]]*AHP!$P$14/TOPSIS!$C$12</f>
        <v>7.2218654416688326E-3</v>
      </c>
      <c r="W342">
        <f>Sustainable_Friendly_Table[[#This Row],[Total Carbon (Metric T)]]*AHP!$P$15/TOPSIS!$D$12</f>
        <v>1.3102763966972512E-2</v>
      </c>
      <c r="X342">
        <f>((Sustainable_Friendly_Table[[#This Row],[Weighted Energy]]-TOPSIS!$B$13)^2+(Sustainable_Friendly_Table[[#This Row],[Weighted Cost]]-TOPSIS!$C$13)^2+(Sustainable_Friendly_Table[[#This Row],[Weighted Co2]]-TOPSIS!$D$13)^2)^0.5</f>
        <v>3.5564369978335867E-3</v>
      </c>
      <c r="Y342">
        <f>((Sustainable_Friendly_Table[[#This Row],[Weighted Energy]]-TOPSIS!$B$14)^2+(Sustainable_Friendly_Table[[#This Row],[Weighted Cost]]-TOPSIS!$C$14)^2+(Sustainable_Friendly_Table[[#This Row],[Weighted Co2]]-TOPSIS!$D$14)^2)^0.5</f>
        <v>2.0592878799439115E-3</v>
      </c>
      <c r="Z342">
        <f>Sustainable_Friendly_Table[[#This Row],[S- Worst-Euclidean Distance]]/(Sustainable_Friendly_Table[[#This Row],[S+ Best-Euclidean Distance]]+Sustainable_Friendly_Table[[#This Row],[S- Worst-Euclidean Distance]])</f>
        <v>0.36670027908470182</v>
      </c>
      <c r="AA342">
        <v>341</v>
      </c>
    </row>
    <row r="343" spans="1:27" x14ac:dyDescent="0.3">
      <c r="A343">
        <v>533</v>
      </c>
      <c r="B343" t="s">
        <v>280</v>
      </c>
      <c r="C343" t="s">
        <v>280</v>
      </c>
      <c r="D343" t="s">
        <v>280</v>
      </c>
      <c r="E343" t="s">
        <v>280</v>
      </c>
      <c r="F343" t="s">
        <v>154</v>
      </c>
      <c r="G343" t="s">
        <v>220</v>
      </c>
      <c r="H343">
        <v>457.60033708427881</v>
      </c>
      <c r="I343">
        <v>33</v>
      </c>
      <c r="J343">
        <v>1544524.2208405084</v>
      </c>
      <c r="K343">
        <v>45176.222999999998</v>
      </c>
      <c r="L343">
        <v>278014359.75129151</v>
      </c>
      <c r="M343">
        <v>6343254.7227272717</v>
      </c>
      <c r="N343">
        <v>2316786331.2607627</v>
      </c>
      <c r="O343">
        <v>128700000</v>
      </c>
      <c r="P343">
        <v>25.984525099999999</v>
      </c>
      <c r="Q343">
        <v>23090.6371015656</v>
      </c>
      <c r="R343">
        <v>278059535.9742915</v>
      </c>
      <c r="S343">
        <v>2451.8295859834898</v>
      </c>
      <c r="T343">
        <v>23116.621626665601</v>
      </c>
      <c r="U343">
        <f>Sustainable_Friendly_Table[[#This Row],[Total Energy(MJ)]]*AHP!$P$13/TOPSIS!$B$12</f>
        <v>2.3804898620994851E-2</v>
      </c>
      <c r="V343">
        <f>Sustainable_Friendly_Table[[#This Row],[Total Cost(LKR Million)]]*AHP!$P$14/TOPSIS!$C$12</f>
        <v>7.2368460457984257E-3</v>
      </c>
      <c r="W343">
        <f>Sustainable_Friendly_Table[[#This Row],[Total Carbon (Metric T)]]*AHP!$P$15/TOPSIS!$D$12</f>
        <v>1.3102763966972512E-2</v>
      </c>
      <c r="X343">
        <f>((Sustainable_Friendly_Table[[#This Row],[Weighted Energy]]-TOPSIS!$B$13)^2+(Sustainable_Friendly_Table[[#This Row],[Weighted Cost]]-TOPSIS!$C$13)^2+(Sustainable_Friendly_Table[[#This Row],[Weighted Co2]]-TOPSIS!$D$13)^2)^0.5</f>
        <v>3.5604432086926104E-3</v>
      </c>
      <c r="Y343">
        <f>((Sustainable_Friendly_Table[[#This Row],[Weighted Energy]]-TOPSIS!$B$14)^2+(Sustainable_Friendly_Table[[#This Row],[Weighted Cost]]-TOPSIS!$C$14)^2+(Sustainable_Friendly_Table[[#This Row],[Weighted Co2]]-TOPSIS!$D$14)^2)^0.5</f>
        <v>2.0554960748749925E-3</v>
      </c>
      <c r="Z343">
        <f>Sustainable_Friendly_Table[[#This Row],[S- Worst-Euclidean Distance]]/(Sustainable_Friendly_Table[[#This Row],[S+ Best-Euclidean Distance]]+Sustainable_Friendly_Table[[#This Row],[S- Worst-Euclidean Distance]])</f>
        <v>0.36601109290647643</v>
      </c>
      <c r="AA343">
        <v>342</v>
      </c>
    </row>
    <row r="344" spans="1:27" x14ac:dyDescent="0.3">
      <c r="A344">
        <v>148</v>
      </c>
      <c r="B344" t="s">
        <v>140</v>
      </c>
      <c r="C344" t="s">
        <v>148</v>
      </c>
      <c r="D344" t="s">
        <v>151</v>
      </c>
      <c r="E344" t="s">
        <v>152</v>
      </c>
      <c r="F344" t="s">
        <v>155</v>
      </c>
      <c r="G344" t="s">
        <v>219</v>
      </c>
      <c r="H344">
        <v>419.59984734278476</v>
      </c>
      <c r="I344">
        <v>60</v>
      </c>
      <c r="J344">
        <v>1546110.0676841983</v>
      </c>
      <c r="K344">
        <v>44765.229536363637</v>
      </c>
      <c r="L344">
        <v>278299812.18315572</v>
      </c>
      <c r="M344">
        <v>5720694.6013636356</v>
      </c>
      <c r="N344">
        <v>2319165101.5262976</v>
      </c>
      <c r="O344">
        <v>111840000</v>
      </c>
      <c r="P344">
        <v>22.704658077272725</v>
      </c>
      <c r="Q344">
        <v>23114.345511878761</v>
      </c>
      <c r="R344">
        <v>278344577.41269207</v>
      </c>
      <c r="S344">
        <v>2436.7257961276614</v>
      </c>
      <c r="T344">
        <v>23137.050169956034</v>
      </c>
      <c r="U344">
        <f>Sustainable_Friendly_Table[[#This Row],[Total Energy(MJ)]]*AHP!$P$13/TOPSIS!$B$12</f>
        <v>2.3829301245850473E-2</v>
      </c>
      <c r="V344">
        <f>Sustainable_Friendly_Table[[#This Row],[Total Cost(LKR Million)]]*AHP!$P$14/TOPSIS!$C$12</f>
        <v>7.1922655404812593E-3</v>
      </c>
      <c r="W344">
        <f>Sustainable_Friendly_Table[[#This Row],[Total Carbon (Metric T)]]*AHP!$P$15/TOPSIS!$D$12</f>
        <v>1.3114343097575872E-2</v>
      </c>
      <c r="X344">
        <f>((Sustainable_Friendly_Table[[#This Row],[Weighted Energy]]-TOPSIS!$B$13)^2+(Sustainable_Friendly_Table[[#This Row],[Weighted Cost]]-TOPSIS!$C$13)^2+(Sustainable_Friendly_Table[[#This Row],[Weighted Co2]]-TOPSIS!$D$13)^2)^0.5</f>
        <v>3.5747519024011956E-3</v>
      </c>
      <c r="Y344">
        <f>((Sustainable_Friendly_Table[[#This Row],[Weighted Energy]]-TOPSIS!$B$14)^2+(Sustainable_Friendly_Table[[#This Row],[Weighted Cost]]-TOPSIS!$C$14)^2+(Sustainable_Friendly_Table[[#This Row],[Weighted Co2]]-TOPSIS!$D$14)^2)^0.5</f>
        <v>2.0411314612012723E-3</v>
      </c>
      <c r="Z344">
        <f>Sustainable_Friendly_Table[[#This Row],[S- Worst-Euclidean Distance]]/(Sustainable_Friendly_Table[[#This Row],[S+ Best-Euclidean Distance]]+Sustainable_Friendly_Table[[#This Row],[S- Worst-Euclidean Distance]])</f>
        <v>0.36345688274621335</v>
      </c>
      <c r="AA344">
        <v>343</v>
      </c>
    </row>
    <row r="345" spans="1:27" x14ac:dyDescent="0.3">
      <c r="A345">
        <v>150</v>
      </c>
      <c r="B345" t="s">
        <v>140</v>
      </c>
      <c r="C345" t="s">
        <v>148</v>
      </c>
      <c r="D345" t="s">
        <v>151</v>
      </c>
      <c r="E345" t="s">
        <v>152</v>
      </c>
      <c r="F345" t="s">
        <v>155</v>
      </c>
      <c r="G345" t="s">
        <v>218</v>
      </c>
      <c r="H345">
        <v>419.59984734278476</v>
      </c>
      <c r="I345">
        <v>30</v>
      </c>
      <c r="J345">
        <v>1546110.0676841983</v>
      </c>
      <c r="K345">
        <v>44765.229536363637</v>
      </c>
      <c r="L345">
        <v>278299812.18315572</v>
      </c>
      <c r="M345">
        <v>5720694.6013636356</v>
      </c>
      <c r="N345">
        <v>2319165101.5262976</v>
      </c>
      <c r="O345">
        <v>112386000</v>
      </c>
      <c r="P345">
        <v>22.704658077272725</v>
      </c>
      <c r="Q345">
        <v>23114.345511878761</v>
      </c>
      <c r="R345">
        <v>278344577.41269207</v>
      </c>
      <c r="S345">
        <v>2437.2717961276612</v>
      </c>
      <c r="T345">
        <v>23137.050169956034</v>
      </c>
      <c r="U345">
        <f>Sustainable_Friendly_Table[[#This Row],[Total Energy(MJ)]]*AHP!$P$13/TOPSIS!$B$12</f>
        <v>2.3829301245850473E-2</v>
      </c>
      <c r="V345">
        <f>Sustainable_Friendly_Table[[#This Row],[Total Cost(LKR Million)]]*AHP!$P$14/TOPSIS!$C$12</f>
        <v>7.1938771198355482E-3</v>
      </c>
      <c r="W345">
        <f>Sustainable_Friendly_Table[[#This Row],[Total Carbon (Metric T)]]*AHP!$P$15/TOPSIS!$D$12</f>
        <v>1.3114343097575872E-2</v>
      </c>
      <c r="X345">
        <f>((Sustainable_Friendly_Table[[#This Row],[Weighted Energy]]-TOPSIS!$B$13)^2+(Sustainable_Friendly_Table[[#This Row],[Weighted Cost]]-TOPSIS!$C$13)^2+(Sustainable_Friendly_Table[[#This Row],[Weighted Co2]]-TOPSIS!$D$13)^2)^0.5</f>
        <v>3.5751645332278053E-3</v>
      </c>
      <c r="Y345">
        <f>((Sustainable_Friendly_Table[[#This Row],[Weighted Energy]]-TOPSIS!$B$14)^2+(Sustainable_Friendly_Table[[#This Row],[Weighted Cost]]-TOPSIS!$C$14)^2+(Sustainable_Friendly_Table[[#This Row],[Weighted Co2]]-TOPSIS!$D$14)^2)^0.5</f>
        <v>2.0406916019895288E-3</v>
      </c>
      <c r="Z345">
        <f>Sustainable_Friendly_Table[[#This Row],[S- Worst-Euclidean Distance]]/(Sustainable_Friendly_Table[[#This Row],[S+ Best-Euclidean Distance]]+Sustainable_Friendly_Table[[#This Row],[S- Worst-Euclidean Distance]])</f>
        <v>0.36338032044521984</v>
      </c>
      <c r="AA345">
        <v>344</v>
      </c>
    </row>
    <row r="346" spans="1:27" x14ac:dyDescent="0.3">
      <c r="A346">
        <v>149</v>
      </c>
      <c r="B346" t="s">
        <v>140</v>
      </c>
      <c r="C346" t="s">
        <v>148</v>
      </c>
      <c r="D346" t="s">
        <v>151</v>
      </c>
      <c r="E346" t="s">
        <v>152</v>
      </c>
      <c r="F346" t="s">
        <v>155</v>
      </c>
      <c r="G346" t="s">
        <v>220</v>
      </c>
      <c r="H346">
        <v>419.59984734278476</v>
      </c>
      <c r="I346">
        <v>30</v>
      </c>
      <c r="J346">
        <v>1546110.0676841983</v>
      </c>
      <c r="K346">
        <v>44765.229536363637</v>
      </c>
      <c r="L346">
        <v>278299812.18315572</v>
      </c>
      <c r="M346">
        <v>5720694.6013636356</v>
      </c>
      <c r="N346">
        <v>2319165101.5262976</v>
      </c>
      <c r="O346">
        <v>117000000</v>
      </c>
      <c r="P346">
        <v>22.704658077272725</v>
      </c>
      <c r="Q346">
        <v>23114.345511878761</v>
      </c>
      <c r="R346">
        <v>278344577.41269207</v>
      </c>
      <c r="S346">
        <v>2441.8857961276613</v>
      </c>
      <c r="T346">
        <v>23137.050169956034</v>
      </c>
      <c r="U346">
        <f>Sustainable_Friendly_Table[[#This Row],[Total Energy(MJ)]]*AHP!$P$13/TOPSIS!$B$12</f>
        <v>2.3829301245850473E-2</v>
      </c>
      <c r="V346">
        <f>Sustainable_Friendly_Table[[#This Row],[Total Cost(LKR Million)]]*AHP!$P$14/TOPSIS!$C$12</f>
        <v>7.2074958508624521E-3</v>
      </c>
      <c r="W346">
        <f>Sustainable_Friendly_Table[[#This Row],[Total Carbon (Metric T)]]*AHP!$P$15/TOPSIS!$D$12</f>
        <v>1.3114343097575872E-2</v>
      </c>
      <c r="X346">
        <f>((Sustainable_Friendly_Table[[#This Row],[Weighted Energy]]-TOPSIS!$B$13)^2+(Sustainable_Friendly_Table[[#This Row],[Weighted Cost]]-TOPSIS!$C$13)^2+(Sustainable_Friendly_Table[[#This Row],[Weighted Co2]]-TOPSIS!$D$13)^2)^0.5</f>
        <v>3.5786785703359135E-3</v>
      </c>
      <c r="Y346">
        <f>((Sustainable_Friendly_Table[[#This Row],[Weighted Energy]]-TOPSIS!$B$14)^2+(Sustainable_Friendly_Table[[#This Row],[Weighted Cost]]-TOPSIS!$C$14)^2+(Sustainable_Friendly_Table[[#This Row],[Weighted Co2]]-TOPSIS!$D$14)^2)^0.5</f>
        <v>2.0370216698082345E-3</v>
      </c>
      <c r="Z346">
        <f>Sustainable_Friendly_Table[[#This Row],[S- Worst-Euclidean Distance]]/(Sustainable_Friendly_Table[[#This Row],[S+ Best-Euclidean Distance]]+Sustainable_Friendly_Table[[#This Row],[S- Worst-Euclidean Distance]])</f>
        <v>0.36273689525777586</v>
      </c>
      <c r="AA346">
        <v>345</v>
      </c>
    </row>
    <row r="347" spans="1:27" x14ac:dyDescent="0.3">
      <c r="A347">
        <v>166</v>
      </c>
      <c r="B347" t="s">
        <v>140</v>
      </c>
      <c r="C347" t="s">
        <v>148</v>
      </c>
      <c r="D347" t="s">
        <v>280</v>
      </c>
      <c r="E347" t="s">
        <v>152</v>
      </c>
      <c r="F347" t="s">
        <v>155</v>
      </c>
      <c r="G347" t="s">
        <v>219</v>
      </c>
      <c r="H347">
        <v>420.06430968119474</v>
      </c>
      <c r="I347">
        <v>60</v>
      </c>
      <c r="J347">
        <v>1546559.6672277793</v>
      </c>
      <c r="K347">
        <v>44765.229536363637</v>
      </c>
      <c r="L347">
        <v>278380740.10100031</v>
      </c>
      <c r="M347">
        <v>5725299.6763636358</v>
      </c>
      <c r="N347">
        <v>2319839500.8416691</v>
      </c>
      <c r="O347">
        <v>111840000</v>
      </c>
      <c r="P347">
        <v>22.695447927272724</v>
      </c>
      <c r="Q347">
        <v>23121.067025055301</v>
      </c>
      <c r="R347">
        <v>278425505.33053666</v>
      </c>
      <c r="S347">
        <v>2437.4048005180325</v>
      </c>
      <c r="T347">
        <v>23143.762472982573</v>
      </c>
      <c r="U347">
        <f>Sustainable_Friendly_Table[[#This Row],[Total Energy(MJ)]]*AHP!$P$13/TOPSIS!$B$12</f>
        <v>2.3836229549435341E-2</v>
      </c>
      <c r="V347">
        <f>Sustainable_Friendly_Table[[#This Row],[Total Cost(LKR Million)]]*AHP!$P$14/TOPSIS!$C$12</f>
        <v>7.1942696969958999E-3</v>
      </c>
      <c r="W347">
        <f>Sustainable_Friendly_Table[[#This Row],[Total Carbon (Metric T)]]*AHP!$P$15/TOPSIS!$D$12</f>
        <v>1.3118147707248166E-2</v>
      </c>
      <c r="X347">
        <f>((Sustainable_Friendly_Table[[#This Row],[Weighted Energy]]-TOPSIS!$B$13)^2+(Sustainable_Friendly_Table[[#This Row],[Weighted Cost]]-TOPSIS!$C$13)^2+(Sustainable_Friendly_Table[[#This Row],[Weighted Co2]]-TOPSIS!$D$13)^2)^0.5</f>
        <v>3.5829057921815035E-3</v>
      </c>
      <c r="Y347">
        <f>((Sustainable_Friendly_Table[[#This Row],[Weighted Energy]]-TOPSIS!$B$14)^2+(Sustainable_Friendly_Table[[#This Row],[Weighted Cost]]-TOPSIS!$C$14)^2+(Sustainable_Friendly_Table[[#This Row],[Weighted Co2]]-TOPSIS!$D$14)^2)^0.5</f>
        <v>2.0329804723615164E-3</v>
      </c>
      <c r="Z347">
        <f>Sustainable_Friendly_Table[[#This Row],[S- Worst-Euclidean Distance]]/(Sustainable_Friendly_Table[[#This Row],[S+ Best-Euclidean Distance]]+Sustainable_Friendly_Table[[#This Row],[S- Worst-Euclidean Distance]])</f>
        <v>0.3620052787032263</v>
      </c>
      <c r="AA347">
        <v>346</v>
      </c>
    </row>
    <row r="348" spans="1:27" x14ac:dyDescent="0.3">
      <c r="A348">
        <v>168</v>
      </c>
      <c r="B348" t="s">
        <v>140</v>
      </c>
      <c r="C348" t="s">
        <v>148</v>
      </c>
      <c r="D348" t="s">
        <v>280</v>
      </c>
      <c r="E348" t="s">
        <v>152</v>
      </c>
      <c r="F348" t="s">
        <v>155</v>
      </c>
      <c r="G348" t="s">
        <v>218</v>
      </c>
      <c r="H348">
        <v>420.06430968119474</v>
      </c>
      <c r="I348">
        <v>30</v>
      </c>
      <c r="J348">
        <v>1546559.6672277793</v>
      </c>
      <c r="K348">
        <v>44765.229536363637</v>
      </c>
      <c r="L348">
        <v>278380740.10100031</v>
      </c>
      <c r="M348">
        <v>5725299.6763636358</v>
      </c>
      <c r="N348">
        <v>2319839500.8416691</v>
      </c>
      <c r="O348">
        <v>112386000</v>
      </c>
      <c r="P348">
        <v>22.695447927272724</v>
      </c>
      <c r="Q348">
        <v>23121.067025055301</v>
      </c>
      <c r="R348">
        <v>278425505.33053666</v>
      </c>
      <c r="S348">
        <v>2437.9508005180323</v>
      </c>
      <c r="T348">
        <v>23143.762472982573</v>
      </c>
      <c r="U348">
        <f>Sustainable_Friendly_Table[[#This Row],[Total Energy(MJ)]]*AHP!$P$13/TOPSIS!$B$12</f>
        <v>2.3836229549435341E-2</v>
      </c>
      <c r="V348">
        <f>Sustainable_Friendly_Table[[#This Row],[Total Cost(LKR Million)]]*AHP!$P$14/TOPSIS!$C$12</f>
        <v>7.1958812763501879E-3</v>
      </c>
      <c r="W348">
        <f>Sustainable_Friendly_Table[[#This Row],[Total Carbon (Metric T)]]*AHP!$P$15/TOPSIS!$D$12</f>
        <v>1.3118147707248166E-2</v>
      </c>
      <c r="X348">
        <f>((Sustainable_Friendly_Table[[#This Row],[Weighted Energy]]-TOPSIS!$B$13)^2+(Sustainable_Friendly_Table[[#This Row],[Weighted Cost]]-TOPSIS!$C$13)^2+(Sustainable_Friendly_Table[[#This Row],[Weighted Co2]]-TOPSIS!$D$13)^2)^0.5</f>
        <v>3.5833183854203231E-3</v>
      </c>
      <c r="Y348">
        <f>((Sustainable_Friendly_Table[[#This Row],[Weighted Energy]]-TOPSIS!$B$14)^2+(Sustainable_Friendly_Table[[#This Row],[Weighted Cost]]-TOPSIS!$C$14)^2+(Sustainable_Friendly_Table[[#This Row],[Weighted Co2]]-TOPSIS!$D$14)^2)^0.5</f>
        <v>2.0325404382798211E-3</v>
      </c>
      <c r="Z348">
        <f>Sustainable_Friendly_Table[[#This Row],[S- Worst-Euclidean Distance]]/(Sustainable_Friendly_Table[[#This Row],[S+ Best-Euclidean Distance]]+Sustainable_Friendly_Table[[#This Row],[S- Worst-Euclidean Distance]])</f>
        <v>0.36192869195750771</v>
      </c>
      <c r="AA348">
        <v>347</v>
      </c>
    </row>
    <row r="349" spans="1:27" x14ac:dyDescent="0.3">
      <c r="A349">
        <v>167</v>
      </c>
      <c r="B349" t="s">
        <v>140</v>
      </c>
      <c r="C349" t="s">
        <v>148</v>
      </c>
      <c r="D349" t="s">
        <v>280</v>
      </c>
      <c r="E349" t="s">
        <v>152</v>
      </c>
      <c r="F349" t="s">
        <v>155</v>
      </c>
      <c r="G349" t="s">
        <v>220</v>
      </c>
      <c r="H349">
        <v>420.06430968119474</v>
      </c>
      <c r="I349">
        <v>30</v>
      </c>
      <c r="J349">
        <v>1546559.6672277793</v>
      </c>
      <c r="K349">
        <v>44765.229536363637</v>
      </c>
      <c r="L349">
        <v>278380740.10100031</v>
      </c>
      <c r="M349">
        <v>5725299.6763636358</v>
      </c>
      <c r="N349">
        <v>2319839500.8416691</v>
      </c>
      <c r="O349">
        <v>117000000</v>
      </c>
      <c r="P349">
        <v>22.695447927272724</v>
      </c>
      <c r="Q349">
        <v>23121.067025055301</v>
      </c>
      <c r="R349">
        <v>278425505.33053666</v>
      </c>
      <c r="S349">
        <v>2442.5648005180324</v>
      </c>
      <c r="T349">
        <v>23143.762472982573</v>
      </c>
      <c r="U349">
        <f>Sustainable_Friendly_Table[[#This Row],[Total Energy(MJ)]]*AHP!$P$13/TOPSIS!$B$12</f>
        <v>2.3836229549435341E-2</v>
      </c>
      <c r="V349">
        <f>Sustainable_Friendly_Table[[#This Row],[Total Cost(LKR Million)]]*AHP!$P$14/TOPSIS!$C$12</f>
        <v>7.2095000073770926E-3</v>
      </c>
      <c r="W349">
        <f>Sustainable_Friendly_Table[[#This Row],[Total Carbon (Metric T)]]*AHP!$P$15/TOPSIS!$D$12</f>
        <v>1.3118147707248166E-2</v>
      </c>
      <c r="X349">
        <f>((Sustainable_Friendly_Table[[#This Row],[Weighted Energy]]-TOPSIS!$B$13)^2+(Sustainable_Friendly_Table[[#This Row],[Weighted Cost]]-TOPSIS!$C$13)^2+(Sustainable_Friendly_Table[[#This Row],[Weighted Co2]]-TOPSIS!$D$13)^2)^0.5</f>
        <v>3.5868320436786326E-3</v>
      </c>
      <c r="Y349">
        <f>((Sustainable_Friendly_Table[[#This Row],[Weighted Energy]]-TOPSIS!$B$14)^2+(Sustainable_Friendly_Table[[#This Row],[Weighted Cost]]-TOPSIS!$C$14)^2+(Sustainable_Friendly_Table[[#This Row],[Weighted Co2]]-TOPSIS!$D$14)^2)^0.5</f>
        <v>2.0288692146655193E-3</v>
      </c>
      <c r="Z349">
        <f>Sustainable_Friendly_Table[[#This Row],[S- Worst-Euclidean Distance]]/(Sustainable_Friendly_Table[[#This Row],[S+ Best-Euclidean Distance]]+Sustainable_Friendly_Table[[#This Row],[S- Worst-Euclidean Distance]])</f>
        <v>0.36128510426919547</v>
      </c>
      <c r="AA349">
        <v>348</v>
      </c>
    </row>
    <row r="350" spans="1:27" x14ac:dyDescent="0.3">
      <c r="A350">
        <v>43</v>
      </c>
      <c r="B350" t="s">
        <v>139</v>
      </c>
      <c r="C350" t="s">
        <v>148</v>
      </c>
      <c r="D350" t="s">
        <v>151</v>
      </c>
      <c r="E350" t="s">
        <v>152</v>
      </c>
      <c r="F350" t="s">
        <v>280</v>
      </c>
      <c r="G350" t="s">
        <v>219</v>
      </c>
      <c r="H350">
        <v>421.30406200889604</v>
      </c>
      <c r="I350">
        <v>60</v>
      </c>
      <c r="J350">
        <v>1547139.8794057681</v>
      </c>
      <c r="K350">
        <v>49760.282490909085</v>
      </c>
      <c r="L350">
        <v>278485178.29303831</v>
      </c>
      <c r="M350">
        <v>5319442.878636363</v>
      </c>
      <c r="N350">
        <v>2320709819.1086521</v>
      </c>
      <c r="O350">
        <v>111840000</v>
      </c>
      <c r="P350">
        <v>22.614542668181812</v>
      </c>
      <c r="Q350">
        <v>23129.741197116233</v>
      </c>
      <c r="R350">
        <v>278534938.57552922</v>
      </c>
      <c r="S350">
        <v>2437.8692619872886</v>
      </c>
      <c r="T350">
        <v>23152.355739784416</v>
      </c>
      <c r="U350">
        <f>Sustainable_Friendly_Table[[#This Row],[Total Energy(MJ)]]*AHP!$P$13/TOPSIS!$B$12</f>
        <v>2.3845598216809712E-2</v>
      </c>
      <c r="V350">
        <f>Sustainable_Friendly_Table[[#This Row],[Total Cost(LKR Million)]]*AHP!$P$14/TOPSIS!$C$12</f>
        <v>7.1956406063635112E-3</v>
      </c>
      <c r="W350">
        <f>Sustainable_Friendly_Table[[#This Row],[Total Carbon (Metric T)]]*AHP!$P$15/TOPSIS!$D$12</f>
        <v>1.3123018468574289E-2</v>
      </c>
      <c r="X350">
        <f>((Sustainable_Friendly_Table[[#This Row],[Weighted Energy]]-TOPSIS!$B$13)^2+(Sustainable_Friendly_Table[[#This Row],[Weighted Cost]]-TOPSIS!$C$13)^2+(Sustainable_Friendly_Table[[#This Row],[Weighted Co2]]-TOPSIS!$D$13)^2)^0.5</f>
        <v>3.5934618425884223E-3</v>
      </c>
      <c r="Y350">
        <f>((Sustainable_Friendly_Table[[#This Row],[Weighted Energy]]-TOPSIS!$B$14)^2+(Sustainable_Friendly_Table[[#This Row],[Weighted Cost]]-TOPSIS!$C$14)^2+(Sustainable_Friendly_Table[[#This Row],[Weighted Co2]]-TOPSIS!$D$14)^2)^0.5</f>
        <v>2.0224525459384881E-3</v>
      </c>
      <c r="Z350">
        <f>Sustainable_Friendly_Table[[#This Row],[S- Worst-Euclidean Distance]]/(Sustainable_Friendly_Table[[#This Row],[S+ Best-Euclidean Distance]]+Sustainable_Friendly_Table[[#This Row],[S- Worst-Euclidean Distance]])</f>
        <v>0.36012880646298284</v>
      </c>
      <c r="AA350">
        <v>349</v>
      </c>
    </row>
    <row r="351" spans="1:27" x14ac:dyDescent="0.3">
      <c r="A351">
        <v>45</v>
      </c>
      <c r="B351" t="s">
        <v>139</v>
      </c>
      <c r="C351" t="s">
        <v>148</v>
      </c>
      <c r="D351" t="s">
        <v>151</v>
      </c>
      <c r="E351" t="s">
        <v>152</v>
      </c>
      <c r="F351" t="s">
        <v>280</v>
      </c>
      <c r="G351" t="s">
        <v>218</v>
      </c>
      <c r="H351">
        <v>421.30406200889604</v>
      </c>
      <c r="I351">
        <v>30</v>
      </c>
      <c r="J351">
        <v>1547139.8794057681</v>
      </c>
      <c r="K351">
        <v>49760.282490909085</v>
      </c>
      <c r="L351">
        <v>278485178.29303831</v>
      </c>
      <c r="M351">
        <v>5319442.878636363</v>
      </c>
      <c r="N351">
        <v>2320709819.1086521</v>
      </c>
      <c r="O351">
        <v>112386000</v>
      </c>
      <c r="P351">
        <v>22.614542668181812</v>
      </c>
      <c r="Q351">
        <v>23129.741197116233</v>
      </c>
      <c r="R351">
        <v>278534938.57552922</v>
      </c>
      <c r="S351">
        <v>2438.4152619872884</v>
      </c>
      <c r="T351">
        <v>23152.355739784416</v>
      </c>
      <c r="U351">
        <f>Sustainable_Friendly_Table[[#This Row],[Total Energy(MJ)]]*AHP!$P$13/TOPSIS!$B$12</f>
        <v>2.3845598216809712E-2</v>
      </c>
      <c r="V351">
        <f>Sustainable_Friendly_Table[[#This Row],[Total Cost(LKR Million)]]*AHP!$P$14/TOPSIS!$C$12</f>
        <v>7.1972521857178E-3</v>
      </c>
      <c r="W351">
        <f>Sustainable_Friendly_Table[[#This Row],[Total Carbon (Metric T)]]*AHP!$P$15/TOPSIS!$D$12</f>
        <v>1.3123018468574289E-2</v>
      </c>
      <c r="X351">
        <f>((Sustainable_Friendly_Table[[#This Row],[Weighted Energy]]-TOPSIS!$B$13)^2+(Sustainable_Friendly_Table[[#This Row],[Weighted Cost]]-TOPSIS!$C$13)^2+(Sustainable_Friendly_Table[[#This Row],[Weighted Co2]]-TOPSIS!$D$13)^2)^0.5</f>
        <v>3.5938738386928652E-3</v>
      </c>
      <c r="Y351">
        <f>((Sustainable_Friendly_Table[[#This Row],[Weighted Energy]]-TOPSIS!$B$14)^2+(Sustainable_Friendly_Table[[#This Row],[Weighted Cost]]-TOPSIS!$C$14)^2+(Sustainable_Friendly_Table[[#This Row],[Weighted Co2]]-TOPSIS!$D$14)^2)^0.5</f>
        <v>2.0220113133884816E-3</v>
      </c>
      <c r="Z351">
        <f>Sustainable_Friendly_Table[[#This Row],[S- Worst-Euclidean Distance]]/(Sustainable_Friendly_Table[[#This Row],[S+ Best-Euclidean Distance]]+Sustainable_Friendly_Table[[#This Row],[S- Worst-Euclidean Distance]])</f>
        <v>0.36005211264676384</v>
      </c>
      <c r="AA351">
        <v>350</v>
      </c>
    </row>
    <row r="352" spans="1:27" x14ac:dyDescent="0.3">
      <c r="A352">
        <v>44</v>
      </c>
      <c r="B352" t="s">
        <v>139</v>
      </c>
      <c r="C352" t="s">
        <v>148</v>
      </c>
      <c r="D352" t="s">
        <v>151</v>
      </c>
      <c r="E352" t="s">
        <v>152</v>
      </c>
      <c r="F352" t="s">
        <v>280</v>
      </c>
      <c r="G352" t="s">
        <v>220</v>
      </c>
      <c r="H352">
        <v>421.30406200889604</v>
      </c>
      <c r="I352">
        <v>30</v>
      </c>
      <c r="J352">
        <v>1547139.8794057681</v>
      </c>
      <c r="K352">
        <v>49760.282490909085</v>
      </c>
      <c r="L352">
        <v>278485178.29303831</v>
      </c>
      <c r="M352">
        <v>5319442.878636363</v>
      </c>
      <c r="N352">
        <v>2320709819.1086521</v>
      </c>
      <c r="O352">
        <v>117000000</v>
      </c>
      <c r="P352">
        <v>22.614542668181812</v>
      </c>
      <c r="Q352">
        <v>23129.741197116233</v>
      </c>
      <c r="R352">
        <v>278534938.57552922</v>
      </c>
      <c r="S352">
        <v>2443.0292619872885</v>
      </c>
      <c r="T352">
        <v>23152.355739784416</v>
      </c>
      <c r="U352">
        <f>Sustainable_Friendly_Table[[#This Row],[Total Energy(MJ)]]*AHP!$P$13/TOPSIS!$B$12</f>
        <v>2.3845598216809712E-2</v>
      </c>
      <c r="V352">
        <f>Sustainable_Friendly_Table[[#This Row],[Total Cost(LKR Million)]]*AHP!$P$14/TOPSIS!$C$12</f>
        <v>7.2108709167447039E-3</v>
      </c>
      <c r="W352">
        <f>Sustainable_Friendly_Table[[#This Row],[Total Carbon (Metric T)]]*AHP!$P$15/TOPSIS!$D$12</f>
        <v>1.3123018468574289E-2</v>
      </c>
      <c r="X352">
        <f>((Sustainable_Friendly_Table[[#This Row],[Weighted Energy]]-TOPSIS!$B$13)^2+(Sustainable_Friendly_Table[[#This Row],[Weighted Cost]]-TOPSIS!$C$13)^2+(Sustainable_Friendly_Table[[#This Row],[Weighted Co2]]-TOPSIS!$D$13)^2)^0.5</f>
        <v>3.5973823770627162E-3</v>
      </c>
      <c r="Y352">
        <f>((Sustainable_Friendly_Table[[#This Row],[Weighted Energy]]-TOPSIS!$B$14)^2+(Sustainable_Friendly_Table[[#This Row],[Weighted Cost]]-TOPSIS!$C$14)^2+(Sustainable_Friendly_Table[[#This Row],[Weighted Co2]]-TOPSIS!$D$14)^2)^0.5</f>
        <v>2.0183301881846901E-3</v>
      </c>
      <c r="Z352">
        <f>Sustainable_Friendly_Table[[#This Row],[S- Worst-Euclidean Distance]]/(Sustainable_Friendly_Table[[#This Row],[S+ Best-Euclidean Distance]]+Sustainable_Friendly_Table[[#This Row],[S- Worst-Euclidean Distance]])</f>
        <v>0.35940767351146835</v>
      </c>
      <c r="AA352">
        <v>351</v>
      </c>
    </row>
    <row r="353" spans="1:27" x14ac:dyDescent="0.3">
      <c r="A353">
        <v>61</v>
      </c>
      <c r="B353" t="s">
        <v>139</v>
      </c>
      <c r="C353" t="s">
        <v>148</v>
      </c>
      <c r="D353" t="s">
        <v>280</v>
      </c>
      <c r="E353" t="s">
        <v>152</v>
      </c>
      <c r="F353" t="s">
        <v>280</v>
      </c>
      <c r="G353" t="s">
        <v>219</v>
      </c>
      <c r="H353">
        <v>421.76852434730614</v>
      </c>
      <c r="I353">
        <v>60</v>
      </c>
      <c r="J353">
        <v>1547589.4789493489</v>
      </c>
      <c r="K353">
        <v>49760.282490909085</v>
      </c>
      <c r="L353">
        <v>278566106.21088284</v>
      </c>
      <c r="M353">
        <v>5324047.9536363631</v>
      </c>
      <c r="N353">
        <v>2321384218.4240236</v>
      </c>
      <c r="O353">
        <v>111840000</v>
      </c>
      <c r="P353">
        <v>22.605332518181815</v>
      </c>
      <c r="Q353">
        <v>23136.462710292762</v>
      </c>
      <c r="R353">
        <v>278615866.49337375</v>
      </c>
      <c r="S353">
        <v>2438.5482663776597</v>
      </c>
      <c r="T353">
        <v>23159.068042810944</v>
      </c>
      <c r="U353">
        <f>Sustainable_Friendly_Table[[#This Row],[Total Energy(MJ)]]*AHP!$P$13/TOPSIS!$B$12</f>
        <v>2.385252652039458E-2</v>
      </c>
      <c r="V353">
        <f>Sustainable_Friendly_Table[[#This Row],[Total Cost(LKR Million)]]*AHP!$P$14/TOPSIS!$C$12</f>
        <v>7.1976447628781517E-3</v>
      </c>
      <c r="W353">
        <f>Sustainable_Friendly_Table[[#This Row],[Total Carbon (Metric T)]]*AHP!$P$15/TOPSIS!$D$12</f>
        <v>1.3126823078246573E-2</v>
      </c>
      <c r="X353">
        <f>((Sustainable_Friendly_Table[[#This Row],[Weighted Energy]]-TOPSIS!$B$13)^2+(Sustainable_Friendly_Table[[#This Row],[Weighted Cost]]-TOPSIS!$C$13)^2+(Sustainable_Friendly_Table[[#This Row],[Weighted Co2]]-TOPSIS!$D$13)^2)^0.5</f>
        <v>3.6016157662793172E-3</v>
      </c>
      <c r="Y353">
        <f>((Sustainable_Friendly_Table[[#This Row],[Weighted Energy]]-TOPSIS!$B$14)^2+(Sustainable_Friendly_Table[[#This Row],[Weighted Cost]]-TOPSIS!$C$14)^2+(Sustainable_Friendly_Table[[#This Row],[Weighted Co2]]-TOPSIS!$D$14)^2)^0.5</f>
        <v>2.0143017702213138E-3</v>
      </c>
      <c r="Z353">
        <f>Sustainable_Friendly_Table[[#This Row],[S- Worst-Euclidean Distance]]/(Sustainable_Friendly_Table[[#This Row],[S+ Best-Euclidean Distance]]+Sustainable_Friendly_Table[[#This Row],[S- Worst-Euclidean Distance]])</f>
        <v>0.35867723433069815</v>
      </c>
      <c r="AA353">
        <v>352</v>
      </c>
    </row>
    <row r="354" spans="1:27" x14ac:dyDescent="0.3">
      <c r="A354">
        <v>63</v>
      </c>
      <c r="B354" t="s">
        <v>139</v>
      </c>
      <c r="C354" t="s">
        <v>148</v>
      </c>
      <c r="D354" t="s">
        <v>280</v>
      </c>
      <c r="E354" t="s">
        <v>152</v>
      </c>
      <c r="F354" t="s">
        <v>280</v>
      </c>
      <c r="G354" t="s">
        <v>218</v>
      </c>
      <c r="H354">
        <v>421.76852434730614</v>
      </c>
      <c r="I354">
        <v>30</v>
      </c>
      <c r="J354">
        <v>1547589.4789493489</v>
      </c>
      <c r="K354">
        <v>49760.282490909085</v>
      </c>
      <c r="L354">
        <v>278566106.21088284</v>
      </c>
      <c r="M354">
        <v>5324047.9536363631</v>
      </c>
      <c r="N354">
        <v>2321384218.4240236</v>
      </c>
      <c r="O354">
        <v>112386000</v>
      </c>
      <c r="P354">
        <v>22.605332518181815</v>
      </c>
      <c r="Q354">
        <v>23136.462710292762</v>
      </c>
      <c r="R354">
        <v>278615866.49337375</v>
      </c>
      <c r="S354">
        <v>2439.09426637766</v>
      </c>
      <c r="T354">
        <v>23159.068042810944</v>
      </c>
      <c r="U354">
        <f>Sustainable_Friendly_Table[[#This Row],[Total Energy(MJ)]]*AHP!$P$13/TOPSIS!$B$12</f>
        <v>2.385252652039458E-2</v>
      </c>
      <c r="V354">
        <f>Sustainable_Friendly_Table[[#This Row],[Total Cost(LKR Million)]]*AHP!$P$14/TOPSIS!$C$12</f>
        <v>7.1992563422324414E-3</v>
      </c>
      <c r="W354">
        <f>Sustainable_Friendly_Table[[#This Row],[Total Carbon (Metric T)]]*AHP!$P$15/TOPSIS!$D$12</f>
        <v>1.3126823078246573E-2</v>
      </c>
      <c r="X354">
        <f>((Sustainable_Friendly_Table[[#This Row],[Weighted Energy]]-TOPSIS!$B$13)^2+(Sustainable_Friendly_Table[[#This Row],[Weighted Cost]]-TOPSIS!$C$13)^2+(Sustainable_Friendly_Table[[#This Row],[Weighted Co2]]-TOPSIS!$D$13)^2)^0.5</f>
        <v>3.6020277264241446E-3</v>
      </c>
      <c r="Y354">
        <f>((Sustainable_Friendly_Table[[#This Row],[Weighted Energy]]-TOPSIS!$B$14)^2+(Sustainable_Friendly_Table[[#This Row],[Weighted Cost]]-TOPSIS!$C$14)^2+(Sustainable_Friendly_Table[[#This Row],[Weighted Co2]]-TOPSIS!$D$14)^2)^0.5</f>
        <v>2.0138603556674878E-3</v>
      </c>
      <c r="Z354">
        <f>Sustainable_Friendly_Table[[#This Row],[S- Worst-Euclidean Distance]]/(Sustainable_Friendly_Table[[#This Row],[S+ Best-Euclidean Distance]]+Sustainable_Friendly_Table[[#This Row],[S- Worst-Euclidean Distance]])</f>
        <v>0.35860051450979546</v>
      </c>
      <c r="AA354">
        <v>353</v>
      </c>
    </row>
    <row r="355" spans="1:27" x14ac:dyDescent="0.3">
      <c r="A355">
        <v>62</v>
      </c>
      <c r="B355" t="s">
        <v>139</v>
      </c>
      <c r="C355" t="s">
        <v>148</v>
      </c>
      <c r="D355" t="s">
        <v>280</v>
      </c>
      <c r="E355" t="s">
        <v>152</v>
      </c>
      <c r="F355" t="s">
        <v>280</v>
      </c>
      <c r="G355" t="s">
        <v>220</v>
      </c>
      <c r="H355">
        <v>421.76852434730614</v>
      </c>
      <c r="I355">
        <v>30</v>
      </c>
      <c r="J355">
        <v>1547589.4789493489</v>
      </c>
      <c r="K355">
        <v>49760.282490909085</v>
      </c>
      <c r="L355">
        <v>278566106.21088284</v>
      </c>
      <c r="M355">
        <v>5324047.9536363631</v>
      </c>
      <c r="N355">
        <v>2321384218.4240236</v>
      </c>
      <c r="O355">
        <v>117000000</v>
      </c>
      <c r="P355">
        <v>22.605332518181815</v>
      </c>
      <c r="Q355">
        <v>23136.462710292762</v>
      </c>
      <c r="R355">
        <v>278615866.49337375</v>
      </c>
      <c r="S355">
        <v>2443.7082663776596</v>
      </c>
      <c r="T355">
        <v>23159.068042810944</v>
      </c>
      <c r="U355">
        <f>Sustainable_Friendly_Table[[#This Row],[Total Energy(MJ)]]*AHP!$P$13/TOPSIS!$B$12</f>
        <v>2.385252652039458E-2</v>
      </c>
      <c r="V355">
        <f>Sustainable_Friendly_Table[[#This Row],[Total Cost(LKR Million)]]*AHP!$P$14/TOPSIS!$C$12</f>
        <v>7.2128750732593444E-3</v>
      </c>
      <c r="W355">
        <f>Sustainable_Friendly_Table[[#This Row],[Total Carbon (Metric T)]]*AHP!$P$15/TOPSIS!$D$12</f>
        <v>1.3126823078246573E-2</v>
      </c>
      <c r="X355">
        <f>((Sustainable_Friendly_Table[[#This Row],[Weighted Energy]]-TOPSIS!$B$13)^2+(Sustainable_Friendly_Table[[#This Row],[Weighted Cost]]-TOPSIS!$C$13)^2+(Sustainable_Friendly_Table[[#This Row],[Weighted Co2]]-TOPSIS!$D$13)^2)^0.5</f>
        <v>3.605535900310204E-3</v>
      </c>
      <c r="Y355">
        <f>((Sustainable_Friendly_Table[[#This Row],[Weighted Energy]]-TOPSIS!$B$14)^2+(Sustainable_Friendly_Table[[#This Row],[Weighted Cost]]-TOPSIS!$C$14)^2+(Sustainable_Friendly_Table[[#This Row],[Weighted Co2]]-TOPSIS!$D$14)^2)^0.5</f>
        <v>2.0101778820126423E-3</v>
      </c>
      <c r="Z355">
        <f>Sustainable_Friendly_Table[[#This Row],[S- Worst-Euclidean Distance]]/(Sustainable_Friendly_Table[[#This Row],[S+ Best-Euclidean Distance]]+Sustainable_Friendly_Table[[#This Row],[S- Worst-Euclidean Distance]])</f>
        <v>0.35795590016362366</v>
      </c>
      <c r="AA355">
        <v>354</v>
      </c>
    </row>
    <row r="356" spans="1:27" x14ac:dyDescent="0.3">
      <c r="A356">
        <v>49</v>
      </c>
      <c r="B356" t="s">
        <v>139</v>
      </c>
      <c r="C356" t="s">
        <v>148</v>
      </c>
      <c r="D356" t="s">
        <v>151</v>
      </c>
      <c r="E356" t="s">
        <v>280</v>
      </c>
      <c r="F356" t="s">
        <v>155</v>
      </c>
      <c r="G356" t="s">
        <v>219</v>
      </c>
      <c r="H356">
        <v>435.4195010484238</v>
      </c>
      <c r="I356">
        <v>62</v>
      </c>
      <c r="J356">
        <v>1549471.7504831527</v>
      </c>
      <c r="K356">
        <v>59312.713172727264</v>
      </c>
      <c r="L356">
        <v>278904915.08696747</v>
      </c>
      <c r="M356">
        <v>6514861.3468181808</v>
      </c>
      <c r="N356">
        <v>2324207625.7247291</v>
      </c>
      <c r="O356">
        <v>115568000</v>
      </c>
      <c r="P356">
        <v>28.891854259090906</v>
      </c>
      <c r="Q356">
        <v>23164.602669723132</v>
      </c>
      <c r="R356">
        <v>278964227.8001402</v>
      </c>
      <c r="S356">
        <v>2446.290487071547</v>
      </c>
      <c r="T356">
        <v>23193.494523982223</v>
      </c>
      <c r="U356">
        <f>Sustainable_Friendly_Table[[#This Row],[Total Energy(MJ)]]*AHP!$P$13/TOPSIS!$B$12</f>
        <v>2.3882350009677172E-2</v>
      </c>
      <c r="V356">
        <f>Sustainable_Friendly_Table[[#This Row],[Total Cost(LKR Million)]]*AHP!$P$14/TOPSIS!$C$12</f>
        <v>7.2204967830734228E-3</v>
      </c>
      <c r="W356">
        <f>Sustainable_Friendly_Table[[#This Row],[Total Carbon (Metric T)]]*AHP!$P$15/TOPSIS!$D$12</f>
        <v>1.3146336399193107E-2</v>
      </c>
      <c r="X356">
        <f>((Sustainable_Friendly_Table[[#This Row],[Weighted Energy]]-TOPSIS!$B$13)^2+(Sustainable_Friendly_Table[[#This Row],[Weighted Cost]]-TOPSIS!$C$13)^2+(Sustainable_Friendly_Table[[#This Row],[Weighted Co2]]-TOPSIS!$D$13)^2)^0.5</f>
        <v>3.6418332269265844E-3</v>
      </c>
      <c r="Y356">
        <f>((Sustainable_Friendly_Table[[#This Row],[Weighted Energy]]-TOPSIS!$B$14)^2+(Sustainable_Friendly_Table[[#This Row],[Weighted Cost]]-TOPSIS!$C$14)^2+(Sustainable_Friendly_Table[[#This Row],[Weighted Co2]]-TOPSIS!$D$14)^2)^0.5</f>
        <v>1.9738969486163696E-3</v>
      </c>
      <c r="Z356">
        <f>Sustainable_Friendly_Table[[#This Row],[S- Worst-Euclidean Distance]]/(Sustainable_Friendly_Table[[#This Row],[S+ Best-Euclidean Distance]]+Sustainable_Friendly_Table[[#This Row],[S- Worst-Euclidean Distance]])</f>
        <v>0.35149426466621936</v>
      </c>
      <c r="AA356">
        <v>355</v>
      </c>
    </row>
    <row r="357" spans="1:27" x14ac:dyDescent="0.3">
      <c r="A357">
        <v>51</v>
      </c>
      <c r="B357" t="s">
        <v>139</v>
      </c>
      <c r="C357" t="s">
        <v>148</v>
      </c>
      <c r="D357" t="s">
        <v>151</v>
      </c>
      <c r="E357" t="s">
        <v>280</v>
      </c>
      <c r="F357" t="s">
        <v>155</v>
      </c>
      <c r="G357" t="s">
        <v>218</v>
      </c>
      <c r="H357">
        <v>435.4195010484238</v>
      </c>
      <c r="I357">
        <v>31</v>
      </c>
      <c r="J357">
        <v>1549471.7504831527</v>
      </c>
      <c r="K357">
        <v>59312.713172727264</v>
      </c>
      <c r="L357">
        <v>278904915.08696747</v>
      </c>
      <c r="M357">
        <v>6514861.3468181808</v>
      </c>
      <c r="N357">
        <v>2324207625.7247291</v>
      </c>
      <c r="O357">
        <v>116132200</v>
      </c>
      <c r="P357">
        <v>28.891854259090906</v>
      </c>
      <c r="Q357">
        <v>23164.602669723132</v>
      </c>
      <c r="R357">
        <v>278964227.8001402</v>
      </c>
      <c r="S357">
        <v>2446.8546870715472</v>
      </c>
      <c r="T357">
        <v>23193.494523982223</v>
      </c>
      <c r="U357">
        <f>Sustainable_Friendly_Table[[#This Row],[Total Energy(MJ)]]*AHP!$P$13/TOPSIS!$B$12</f>
        <v>2.3882350009677172E-2</v>
      </c>
      <c r="V357">
        <f>Sustainable_Friendly_Table[[#This Row],[Total Cost(LKR Million)]]*AHP!$P$14/TOPSIS!$C$12</f>
        <v>7.2221620817395213E-3</v>
      </c>
      <c r="W357">
        <f>Sustainable_Friendly_Table[[#This Row],[Total Carbon (Metric T)]]*AHP!$P$15/TOPSIS!$D$12</f>
        <v>1.3146336399193107E-2</v>
      </c>
      <c r="X357">
        <f>((Sustainable_Friendly_Table[[#This Row],[Weighted Energy]]-TOPSIS!$B$13)^2+(Sustainable_Friendly_Table[[#This Row],[Weighted Cost]]-TOPSIS!$C$13)^2+(Sustainable_Friendly_Table[[#This Row],[Weighted Co2]]-TOPSIS!$D$13)^2)^0.5</f>
        <v>3.6422646784063412E-3</v>
      </c>
      <c r="Y357">
        <f>((Sustainable_Friendly_Table[[#This Row],[Weighted Energy]]-TOPSIS!$B$14)^2+(Sustainable_Friendly_Table[[#This Row],[Weighted Cost]]-TOPSIS!$C$14)^2+(Sustainable_Friendly_Table[[#This Row],[Weighted Co2]]-TOPSIS!$D$14)^2)^0.5</f>
        <v>1.9734507860748448E-3</v>
      </c>
      <c r="Z357">
        <f>Sustainable_Friendly_Table[[#This Row],[S- Worst-Euclidean Distance]]/(Sustainable_Friendly_Table[[#This Row],[S+ Best-Euclidean Distance]]+Sustainable_Friendly_Table[[#This Row],[S- Worst-Euclidean Distance]])</f>
        <v>0.35141573652666608</v>
      </c>
      <c r="AA357">
        <v>356</v>
      </c>
    </row>
    <row r="358" spans="1:27" x14ac:dyDescent="0.3">
      <c r="A358">
        <v>50</v>
      </c>
      <c r="B358" t="s">
        <v>139</v>
      </c>
      <c r="C358" t="s">
        <v>148</v>
      </c>
      <c r="D358" t="s">
        <v>151</v>
      </c>
      <c r="E358" t="s">
        <v>280</v>
      </c>
      <c r="F358" t="s">
        <v>155</v>
      </c>
      <c r="G358" t="s">
        <v>220</v>
      </c>
      <c r="H358">
        <v>435.4195010484238</v>
      </c>
      <c r="I358">
        <v>31</v>
      </c>
      <c r="J358">
        <v>1549471.7504831527</v>
      </c>
      <c r="K358">
        <v>59312.713172727264</v>
      </c>
      <c r="L358">
        <v>278904915.08696747</v>
      </c>
      <c r="M358">
        <v>6514861.3468181808</v>
      </c>
      <c r="N358">
        <v>2324207625.7247291</v>
      </c>
      <c r="O358">
        <v>120900000</v>
      </c>
      <c r="P358">
        <v>28.891854259090906</v>
      </c>
      <c r="Q358">
        <v>23164.602669723132</v>
      </c>
      <c r="R358">
        <v>278964227.8001402</v>
      </c>
      <c r="S358">
        <v>2451.6224870715469</v>
      </c>
      <c r="T358">
        <v>23193.494523982223</v>
      </c>
      <c r="U358">
        <f>Sustainable_Friendly_Table[[#This Row],[Total Energy(MJ)]]*AHP!$P$13/TOPSIS!$B$12</f>
        <v>2.3882350009677172E-2</v>
      </c>
      <c r="V358">
        <f>Sustainable_Friendly_Table[[#This Row],[Total Cost(LKR Million)]]*AHP!$P$14/TOPSIS!$C$12</f>
        <v>7.2362347704673213E-3</v>
      </c>
      <c r="W358">
        <f>Sustainable_Friendly_Table[[#This Row],[Total Carbon (Metric T)]]*AHP!$P$15/TOPSIS!$D$12</f>
        <v>1.3146336399193107E-2</v>
      </c>
      <c r="X358">
        <f>((Sustainable_Friendly_Table[[#This Row],[Weighted Energy]]-TOPSIS!$B$13)^2+(Sustainable_Friendly_Table[[#This Row],[Weighted Cost]]-TOPSIS!$C$13)^2+(Sustainable_Friendly_Table[[#This Row],[Weighted Co2]]-TOPSIS!$D$13)^2)^0.5</f>
        <v>3.6459390147628909E-3</v>
      </c>
      <c r="Y358">
        <f>((Sustainable_Friendly_Table[[#This Row],[Weighted Energy]]-TOPSIS!$B$14)^2+(Sustainable_Friendly_Table[[#This Row],[Weighted Cost]]-TOPSIS!$C$14)^2+(Sustainable_Friendly_Table[[#This Row],[Weighted Co2]]-TOPSIS!$D$14)^2)^0.5</f>
        <v>1.9697326524665587E-3</v>
      </c>
      <c r="Z358">
        <f>Sustainable_Friendly_Table[[#This Row],[S- Worst-Euclidean Distance]]/(Sustainable_Friendly_Table[[#This Row],[S+ Best-Euclidean Distance]]+Sustainable_Friendly_Table[[#This Row],[S- Worst-Euclidean Distance]])</f>
        <v>0.35075637772076995</v>
      </c>
      <c r="AA358">
        <v>357</v>
      </c>
    </row>
    <row r="359" spans="1:27" x14ac:dyDescent="0.3">
      <c r="A359">
        <v>67</v>
      </c>
      <c r="B359" t="s">
        <v>139</v>
      </c>
      <c r="C359" t="s">
        <v>148</v>
      </c>
      <c r="D359" t="s">
        <v>280</v>
      </c>
      <c r="E359" t="s">
        <v>280</v>
      </c>
      <c r="F359" t="s">
        <v>155</v>
      </c>
      <c r="G359" t="s">
        <v>219</v>
      </c>
      <c r="H359">
        <v>435.88396338683378</v>
      </c>
      <c r="I359">
        <v>62</v>
      </c>
      <c r="J359">
        <v>1549921.3500267332</v>
      </c>
      <c r="K359">
        <v>59312.713172727264</v>
      </c>
      <c r="L359">
        <v>278985843.004812</v>
      </c>
      <c r="M359">
        <v>6519466.4218181809</v>
      </c>
      <c r="N359">
        <v>2324882025.0401001</v>
      </c>
      <c r="O359">
        <v>115568000</v>
      </c>
      <c r="P359">
        <v>28.882644109090908</v>
      </c>
      <c r="Q359">
        <v>23171.324182899662</v>
      </c>
      <c r="R359">
        <v>279045155.71798474</v>
      </c>
      <c r="S359">
        <v>2446.9694914619186</v>
      </c>
      <c r="T359">
        <v>23200.206827008751</v>
      </c>
      <c r="U359">
        <f>Sustainable_Friendly_Table[[#This Row],[Total Energy(MJ)]]*AHP!$P$13/TOPSIS!$B$12</f>
        <v>2.3889278313262041E-2</v>
      </c>
      <c r="V359">
        <f>Sustainable_Friendly_Table[[#This Row],[Total Cost(LKR Million)]]*AHP!$P$14/TOPSIS!$C$12</f>
        <v>7.2225009395880642E-3</v>
      </c>
      <c r="W359">
        <f>Sustainable_Friendly_Table[[#This Row],[Total Carbon (Metric T)]]*AHP!$P$15/TOPSIS!$D$12</f>
        <v>1.3150141008865393E-2</v>
      </c>
      <c r="X359">
        <f>((Sustainable_Friendly_Table[[#This Row],[Weighted Energy]]-TOPSIS!$B$13)^2+(Sustainable_Friendly_Table[[#This Row],[Weighted Cost]]-TOPSIS!$C$13)^2+(Sustainable_Friendly_Table[[#This Row],[Weighted Co2]]-TOPSIS!$D$13)^2)^0.5</f>
        <v>3.6499868060393772E-3</v>
      </c>
      <c r="Y359">
        <f>((Sustainable_Friendly_Table[[#This Row],[Weighted Energy]]-TOPSIS!$B$14)^2+(Sustainable_Friendly_Table[[#This Row],[Weighted Cost]]-TOPSIS!$C$14)^2+(Sustainable_Friendly_Table[[#This Row],[Weighted Co2]]-TOPSIS!$D$14)^2)^0.5</f>
        <v>1.9657448467293279E-3</v>
      </c>
      <c r="Z359">
        <f>Sustainable_Friendly_Table[[#This Row],[S- Worst-Euclidean Distance]]/(Sustainable_Friendly_Table[[#This Row],[S+ Best-Euclidean Distance]]+Sustainable_Friendly_Table[[#This Row],[S- Worst-Euclidean Distance]])</f>
        <v>0.35004251774747169</v>
      </c>
      <c r="AA359">
        <v>358</v>
      </c>
    </row>
    <row r="360" spans="1:27" x14ac:dyDescent="0.3">
      <c r="A360">
        <v>69</v>
      </c>
      <c r="B360" t="s">
        <v>139</v>
      </c>
      <c r="C360" t="s">
        <v>148</v>
      </c>
      <c r="D360" t="s">
        <v>280</v>
      </c>
      <c r="E360" t="s">
        <v>280</v>
      </c>
      <c r="F360" t="s">
        <v>155</v>
      </c>
      <c r="G360" t="s">
        <v>218</v>
      </c>
      <c r="H360">
        <v>435.88396338683378</v>
      </c>
      <c r="I360">
        <v>31</v>
      </c>
      <c r="J360">
        <v>1549921.3500267332</v>
      </c>
      <c r="K360">
        <v>59312.713172727264</v>
      </c>
      <c r="L360">
        <v>278985843.004812</v>
      </c>
      <c r="M360">
        <v>6519466.4218181809</v>
      </c>
      <c r="N360">
        <v>2324882025.0401001</v>
      </c>
      <c r="O360">
        <v>116132200</v>
      </c>
      <c r="P360">
        <v>28.882644109090908</v>
      </c>
      <c r="Q360">
        <v>23171.324182899662</v>
      </c>
      <c r="R360">
        <v>279045155.71798474</v>
      </c>
      <c r="S360">
        <v>2447.5336914619184</v>
      </c>
      <c r="T360">
        <v>23200.206827008751</v>
      </c>
      <c r="U360">
        <f>Sustainable_Friendly_Table[[#This Row],[Total Energy(MJ)]]*AHP!$P$13/TOPSIS!$B$12</f>
        <v>2.3889278313262041E-2</v>
      </c>
      <c r="V360">
        <f>Sustainable_Friendly_Table[[#This Row],[Total Cost(LKR Million)]]*AHP!$P$14/TOPSIS!$C$12</f>
        <v>7.2241662382541618E-3</v>
      </c>
      <c r="W360">
        <f>Sustainable_Friendly_Table[[#This Row],[Total Carbon (Metric T)]]*AHP!$P$15/TOPSIS!$D$12</f>
        <v>1.3150141008865393E-2</v>
      </c>
      <c r="X360">
        <f>((Sustainable_Friendly_Table[[#This Row],[Weighted Energy]]-TOPSIS!$B$13)^2+(Sustainable_Friendly_Table[[#This Row],[Weighted Cost]]-TOPSIS!$C$13)^2+(Sustainable_Friendly_Table[[#This Row],[Weighted Co2]]-TOPSIS!$D$13)^2)^0.5</f>
        <v>3.6504182081125752E-3</v>
      </c>
      <c r="Y360">
        <f>((Sustainable_Friendly_Table[[#This Row],[Weighted Energy]]-TOPSIS!$B$14)^2+(Sustainable_Friendly_Table[[#This Row],[Weighted Cost]]-TOPSIS!$C$14)^2+(Sustainable_Friendly_Table[[#This Row],[Weighted Co2]]-TOPSIS!$D$14)^2)^0.5</f>
        <v>1.9652985317207303E-3</v>
      </c>
      <c r="Z360">
        <f>Sustainable_Friendly_Table[[#This Row],[S- Worst-Euclidean Distance]]/(Sustainable_Friendly_Table[[#This Row],[S+ Best-Euclidean Distance]]+Sustainable_Friendly_Table[[#This Row],[S- Worst-Euclidean Distance]])</f>
        <v>0.34996397125597672</v>
      </c>
      <c r="AA360">
        <v>359</v>
      </c>
    </row>
    <row r="361" spans="1:27" x14ac:dyDescent="0.3">
      <c r="A361">
        <v>68</v>
      </c>
      <c r="B361" t="s">
        <v>139</v>
      </c>
      <c r="C361" t="s">
        <v>148</v>
      </c>
      <c r="D361" t="s">
        <v>280</v>
      </c>
      <c r="E361" t="s">
        <v>280</v>
      </c>
      <c r="F361" t="s">
        <v>155</v>
      </c>
      <c r="G361" t="s">
        <v>220</v>
      </c>
      <c r="H361">
        <v>435.88396338683378</v>
      </c>
      <c r="I361">
        <v>31</v>
      </c>
      <c r="J361">
        <v>1549921.3500267332</v>
      </c>
      <c r="K361">
        <v>59312.713172727264</v>
      </c>
      <c r="L361">
        <v>278985843.004812</v>
      </c>
      <c r="M361">
        <v>6519466.4218181809</v>
      </c>
      <c r="N361">
        <v>2324882025.0401001</v>
      </c>
      <c r="O361">
        <v>120900000</v>
      </c>
      <c r="P361">
        <v>28.882644109090908</v>
      </c>
      <c r="Q361">
        <v>23171.324182899662</v>
      </c>
      <c r="R361">
        <v>279045155.71798474</v>
      </c>
      <c r="S361">
        <v>2452.3014914619184</v>
      </c>
      <c r="T361">
        <v>23200.206827008751</v>
      </c>
      <c r="U361">
        <f>Sustainable_Friendly_Table[[#This Row],[Total Energy(MJ)]]*AHP!$P$13/TOPSIS!$B$12</f>
        <v>2.3889278313262041E-2</v>
      </c>
      <c r="V361">
        <f>Sustainable_Friendly_Table[[#This Row],[Total Cost(LKR Million)]]*AHP!$P$14/TOPSIS!$C$12</f>
        <v>7.2382389269819635E-3</v>
      </c>
      <c r="W361">
        <f>Sustainable_Friendly_Table[[#This Row],[Total Carbon (Metric T)]]*AHP!$P$15/TOPSIS!$D$12</f>
        <v>1.3150141008865393E-2</v>
      </c>
      <c r="X361">
        <f>((Sustainable_Friendly_Table[[#This Row],[Weighted Energy]]-TOPSIS!$B$13)^2+(Sustainable_Friendly_Table[[#This Row],[Weighted Cost]]-TOPSIS!$C$13)^2+(Sustainable_Friendly_Table[[#This Row],[Weighted Co2]]-TOPSIS!$D$13)^2)^0.5</f>
        <v>3.6540920642021543E-3</v>
      </c>
      <c r="Y361">
        <f>((Sustainable_Friendly_Table[[#This Row],[Weighted Energy]]-TOPSIS!$B$14)^2+(Sustainable_Friendly_Table[[#This Row],[Weighted Cost]]-TOPSIS!$C$14)^2+(Sustainable_Friendly_Table[[#This Row],[Weighted Co2]]-TOPSIS!$D$14)^2)^0.5</f>
        <v>1.9615793238252598E-3</v>
      </c>
      <c r="Z361">
        <f>Sustainable_Friendly_Table[[#This Row],[S- Worst-Euclidean Distance]]/(Sustainable_Friendly_Table[[#This Row],[S+ Best-Euclidean Distance]]+Sustainable_Friendly_Table[[#This Row],[S- Worst-Euclidean Distance]])</f>
        <v>0.34930450667169344</v>
      </c>
      <c r="AA361">
        <v>360</v>
      </c>
    </row>
    <row r="362" spans="1:27" x14ac:dyDescent="0.3">
      <c r="A362">
        <v>403</v>
      </c>
      <c r="B362" t="s">
        <v>142</v>
      </c>
      <c r="C362" t="s">
        <v>280</v>
      </c>
      <c r="D362" t="s">
        <v>151</v>
      </c>
      <c r="E362" t="s">
        <v>152</v>
      </c>
      <c r="F362" t="s">
        <v>280</v>
      </c>
      <c r="G362" t="s">
        <v>219</v>
      </c>
      <c r="H362">
        <v>449.198406838555</v>
      </c>
      <c r="I362">
        <v>64</v>
      </c>
      <c r="J362">
        <v>1550671.8839708483</v>
      </c>
      <c r="K362">
        <v>38257.782090909081</v>
      </c>
      <c r="L362">
        <v>279120939.11475271</v>
      </c>
      <c r="M362">
        <v>5134219.6386363627</v>
      </c>
      <c r="N362">
        <v>2326007825.9562726</v>
      </c>
      <c r="O362">
        <v>119296000</v>
      </c>
      <c r="P362">
        <v>19.806539068181817</v>
      </c>
      <c r="Q362">
        <v>23182.544665364181</v>
      </c>
      <c r="R362">
        <v>279159196.89684361</v>
      </c>
      <c r="S362">
        <v>2450.438045594909</v>
      </c>
      <c r="T362">
        <v>23202.351204432362</v>
      </c>
      <c r="U362">
        <f>Sustainable_Friendly_Table[[#This Row],[Total Energy(MJ)]]*AHP!$P$13/TOPSIS!$B$12</f>
        <v>2.3899041469529432E-2</v>
      </c>
      <c r="V362">
        <f>Sustainable_Friendly_Table[[#This Row],[Total Cost(LKR Million)]]*AHP!$P$14/TOPSIS!$C$12</f>
        <v>7.2327387605220584E-3</v>
      </c>
      <c r="W362">
        <f>Sustainable_Friendly_Table[[#This Row],[Total Carbon (Metric T)]]*AHP!$P$15/TOPSIS!$D$12</f>
        <v>1.3151356466370017E-2</v>
      </c>
      <c r="X362">
        <f>((Sustainable_Friendly_Table[[#This Row],[Weighted Energy]]-TOPSIS!$B$13)^2+(Sustainable_Friendly_Table[[#This Row],[Weighted Cost]]-TOPSIS!$C$13)^2+(Sustainable_Friendly_Table[[#This Row],[Weighted Co2]]-TOPSIS!$D$13)^2)^0.5</f>
        <v>3.66147324833888E-3</v>
      </c>
      <c r="Y362">
        <f>((Sustainable_Friendly_Table[[#This Row],[Weighted Energy]]-TOPSIS!$B$14)^2+(Sustainable_Friendly_Table[[#This Row],[Weighted Cost]]-TOPSIS!$C$14)^2+(Sustainable_Friendly_Table[[#This Row],[Weighted Co2]]-TOPSIS!$D$14)^2)^0.5</f>
        <v>1.954209792801647E-3</v>
      </c>
      <c r="Z362">
        <f>Sustainable_Friendly_Table[[#This Row],[S- Worst-Euclidean Distance]]/(Sustainable_Friendly_Table[[#This Row],[S+ Best-Euclidean Distance]]+Sustainable_Friendly_Table[[#This Row],[S- Worst-Euclidean Distance]])</f>
        <v>0.34799146933420116</v>
      </c>
      <c r="AA362">
        <v>361</v>
      </c>
    </row>
    <row r="363" spans="1:27" x14ac:dyDescent="0.3">
      <c r="A363">
        <v>405</v>
      </c>
      <c r="B363" t="s">
        <v>142</v>
      </c>
      <c r="C363" t="s">
        <v>280</v>
      </c>
      <c r="D363" t="s">
        <v>151</v>
      </c>
      <c r="E363" t="s">
        <v>152</v>
      </c>
      <c r="F363" t="s">
        <v>280</v>
      </c>
      <c r="G363" t="s">
        <v>218</v>
      </c>
      <c r="H363">
        <v>449.198406838555</v>
      </c>
      <c r="I363">
        <v>32</v>
      </c>
      <c r="J363">
        <v>1550671.8839708483</v>
      </c>
      <c r="K363">
        <v>38257.782090909081</v>
      </c>
      <c r="L363">
        <v>279120939.11475271</v>
      </c>
      <c r="M363">
        <v>5134219.6386363627</v>
      </c>
      <c r="N363">
        <v>2326007825.9562726</v>
      </c>
      <c r="O363">
        <v>119878400</v>
      </c>
      <c r="P363">
        <v>19.806539068181817</v>
      </c>
      <c r="Q363">
        <v>23182.544665364181</v>
      </c>
      <c r="R363">
        <v>279159196.89684361</v>
      </c>
      <c r="S363">
        <v>2451.0204455949092</v>
      </c>
      <c r="T363">
        <v>23202.351204432362</v>
      </c>
      <c r="U363">
        <f>Sustainable_Friendly_Table[[#This Row],[Total Energy(MJ)]]*AHP!$P$13/TOPSIS!$B$12</f>
        <v>2.3899041469529432E-2</v>
      </c>
      <c r="V363">
        <f>Sustainable_Friendly_Table[[#This Row],[Total Cost(LKR Million)]]*AHP!$P$14/TOPSIS!$C$12</f>
        <v>7.2344577784999682E-3</v>
      </c>
      <c r="W363">
        <f>Sustainable_Friendly_Table[[#This Row],[Total Carbon (Metric T)]]*AHP!$P$15/TOPSIS!$D$12</f>
        <v>1.3151356466370017E-2</v>
      </c>
      <c r="X363">
        <f>((Sustainable_Friendly_Table[[#This Row],[Weighted Energy]]-TOPSIS!$B$13)^2+(Sustainable_Friendly_Table[[#This Row],[Weighted Cost]]-TOPSIS!$C$13)^2+(Sustainable_Friendly_Table[[#This Row],[Weighted Co2]]-TOPSIS!$D$13)^2)^0.5</f>
        <v>3.6619219874769182E-3</v>
      </c>
      <c r="Y363">
        <f>((Sustainable_Friendly_Table[[#This Row],[Weighted Energy]]-TOPSIS!$B$14)^2+(Sustainable_Friendly_Table[[#This Row],[Weighted Cost]]-TOPSIS!$C$14)^2+(Sustainable_Friendly_Table[[#This Row],[Weighted Co2]]-TOPSIS!$D$14)^2)^0.5</f>
        <v>1.9537553901951168E-3</v>
      </c>
      <c r="Z363">
        <f>Sustainable_Friendly_Table[[#This Row],[S- Worst-Euclidean Distance]]/(Sustainable_Friendly_Table[[#This Row],[S+ Best-Euclidean Distance]]+Sustainable_Friendly_Table[[#This Row],[S- Worst-Euclidean Distance]])</f>
        <v>0.34791090349371906</v>
      </c>
      <c r="AA363">
        <v>362</v>
      </c>
    </row>
    <row r="364" spans="1:27" x14ac:dyDescent="0.3">
      <c r="A364">
        <v>404</v>
      </c>
      <c r="B364" t="s">
        <v>142</v>
      </c>
      <c r="C364" t="s">
        <v>280</v>
      </c>
      <c r="D364" t="s">
        <v>151</v>
      </c>
      <c r="E364" t="s">
        <v>152</v>
      </c>
      <c r="F364" t="s">
        <v>280</v>
      </c>
      <c r="G364" t="s">
        <v>220</v>
      </c>
      <c r="H364">
        <v>449.198406838555</v>
      </c>
      <c r="I364">
        <v>32</v>
      </c>
      <c r="J364">
        <v>1550671.8839708483</v>
      </c>
      <c r="K364">
        <v>38257.782090909081</v>
      </c>
      <c r="L364">
        <v>279120939.11475271</v>
      </c>
      <c r="M364">
        <v>5134219.6386363627</v>
      </c>
      <c r="N364">
        <v>2326007825.9562726</v>
      </c>
      <c r="O364">
        <v>124800000</v>
      </c>
      <c r="P364">
        <v>19.806539068181817</v>
      </c>
      <c r="Q364">
        <v>23182.544665364181</v>
      </c>
      <c r="R364">
        <v>279159196.89684361</v>
      </c>
      <c r="S364">
        <v>2455.9420455949094</v>
      </c>
      <c r="T364">
        <v>23202.351204432362</v>
      </c>
      <c r="U364">
        <f>Sustainable_Friendly_Table[[#This Row],[Total Energy(MJ)]]*AHP!$P$13/TOPSIS!$B$12</f>
        <v>2.3899041469529432E-2</v>
      </c>
      <c r="V364">
        <f>Sustainable_Friendly_Table[[#This Row],[Total Cost(LKR Million)]]*AHP!$P$14/TOPSIS!$C$12</f>
        <v>7.248984424928666E-3</v>
      </c>
      <c r="W364">
        <f>Sustainable_Friendly_Table[[#This Row],[Total Carbon (Metric T)]]*AHP!$P$15/TOPSIS!$D$12</f>
        <v>1.3151356466370017E-2</v>
      </c>
      <c r="X364">
        <f>((Sustainable_Friendly_Table[[#This Row],[Weighted Energy]]-TOPSIS!$B$13)^2+(Sustainable_Friendly_Table[[#This Row],[Weighted Cost]]-TOPSIS!$C$13)^2+(Sustainable_Friendly_Table[[#This Row],[Weighted Co2]]-TOPSIS!$D$13)^2)^0.5</f>
        <v>3.6657440756141719E-3</v>
      </c>
      <c r="Y364">
        <f>((Sustainable_Friendly_Table[[#This Row],[Weighted Energy]]-TOPSIS!$B$14)^2+(Sustainable_Friendly_Table[[#This Row],[Weighted Cost]]-TOPSIS!$C$14)^2+(Sustainable_Friendly_Table[[#This Row],[Weighted Co2]]-TOPSIS!$D$14)^2)^0.5</f>
        <v>1.9499717234368497E-3</v>
      </c>
      <c r="Z364">
        <f>Sustainable_Friendly_Table[[#This Row],[S- Worst-Euclidean Distance]]/(Sustainable_Friendly_Table[[#This Row],[S+ Best-Euclidean Distance]]+Sustainable_Friendly_Table[[#This Row],[S- Worst-Euclidean Distance]])</f>
        <v>0.34723475923877201</v>
      </c>
      <c r="AA364">
        <v>363</v>
      </c>
    </row>
    <row r="365" spans="1:27" x14ac:dyDescent="0.3">
      <c r="A365">
        <v>421</v>
      </c>
      <c r="B365" t="s">
        <v>142</v>
      </c>
      <c r="C365" t="s">
        <v>280</v>
      </c>
      <c r="D365" t="s">
        <v>280</v>
      </c>
      <c r="E365" t="s">
        <v>152</v>
      </c>
      <c r="F365" t="s">
        <v>280</v>
      </c>
      <c r="G365" t="s">
        <v>219</v>
      </c>
      <c r="H365">
        <v>449.66286917696499</v>
      </c>
      <c r="I365">
        <v>64</v>
      </c>
      <c r="J365">
        <v>1551121.4835144295</v>
      </c>
      <c r="K365">
        <v>38257.782090909081</v>
      </c>
      <c r="L365">
        <v>279201867.03259736</v>
      </c>
      <c r="M365">
        <v>5138824.7136363629</v>
      </c>
      <c r="N365">
        <v>2326682225.2716446</v>
      </c>
      <c r="O365">
        <v>119296000</v>
      </c>
      <c r="P365">
        <v>19.797328918181815</v>
      </c>
      <c r="Q365">
        <v>23189.266178540722</v>
      </c>
      <c r="R365">
        <v>279240124.81468827</v>
      </c>
      <c r="S365">
        <v>2451.117049985281</v>
      </c>
      <c r="T365">
        <v>23209.063507458904</v>
      </c>
      <c r="U365">
        <f>Sustainable_Friendly_Table[[#This Row],[Total Energy(MJ)]]*AHP!$P$13/TOPSIS!$B$12</f>
        <v>2.3905969773114308E-2</v>
      </c>
      <c r="V365">
        <f>Sustainable_Friendly_Table[[#This Row],[Total Cost(LKR Million)]]*AHP!$P$14/TOPSIS!$C$12</f>
        <v>7.2347429170367024E-3</v>
      </c>
      <c r="W365">
        <f>Sustainable_Friendly_Table[[#This Row],[Total Carbon (Metric T)]]*AHP!$P$15/TOPSIS!$D$12</f>
        <v>1.3155161076042312E-2</v>
      </c>
      <c r="X365">
        <f>((Sustainable_Friendly_Table[[#This Row],[Weighted Energy]]-TOPSIS!$B$13)^2+(Sustainable_Friendly_Table[[#This Row],[Weighted Cost]]-TOPSIS!$C$13)^2+(Sustainable_Friendly_Table[[#This Row],[Weighted Co2]]-TOPSIS!$D$13)^2)^0.5</f>
        <v>3.6696265934408954E-3</v>
      </c>
      <c r="Y365">
        <f>((Sustainable_Friendly_Table[[#This Row],[Weighted Energy]]-TOPSIS!$B$14)^2+(Sustainable_Friendly_Table[[#This Row],[Weighted Cost]]-TOPSIS!$C$14)^2+(Sustainable_Friendly_Table[[#This Row],[Weighted Co2]]-TOPSIS!$D$14)^2)^0.5</f>
        <v>1.9460570671077338E-3</v>
      </c>
      <c r="Z365">
        <f>Sustainable_Friendly_Table[[#This Row],[S- Worst-Euclidean Distance]]/(Sustainable_Friendly_Table[[#This Row],[S+ Best-Euclidean Distance]]+Sustainable_Friendly_Table[[#This Row],[S- Worst-Euclidean Distance]])</f>
        <v>0.34653965300417439</v>
      </c>
      <c r="AA365">
        <v>364</v>
      </c>
    </row>
    <row r="366" spans="1:27" x14ac:dyDescent="0.3">
      <c r="A366">
        <v>423</v>
      </c>
      <c r="B366" t="s">
        <v>142</v>
      </c>
      <c r="C366" t="s">
        <v>280</v>
      </c>
      <c r="D366" t="s">
        <v>280</v>
      </c>
      <c r="E366" t="s">
        <v>152</v>
      </c>
      <c r="F366" t="s">
        <v>280</v>
      </c>
      <c r="G366" t="s">
        <v>218</v>
      </c>
      <c r="H366">
        <v>449.66286917696499</v>
      </c>
      <c r="I366">
        <v>32</v>
      </c>
      <c r="J366">
        <v>1551121.4835144295</v>
      </c>
      <c r="K366">
        <v>38257.782090909081</v>
      </c>
      <c r="L366">
        <v>279201867.03259736</v>
      </c>
      <c r="M366">
        <v>5138824.7136363629</v>
      </c>
      <c r="N366">
        <v>2326682225.2716446</v>
      </c>
      <c r="O366">
        <v>119878400</v>
      </c>
      <c r="P366">
        <v>19.797328918181815</v>
      </c>
      <c r="Q366">
        <v>23189.266178540722</v>
      </c>
      <c r="R366">
        <v>279240124.81468827</v>
      </c>
      <c r="S366">
        <v>2451.6994499852808</v>
      </c>
      <c r="T366">
        <v>23209.063507458904</v>
      </c>
      <c r="U366">
        <f>Sustainable_Friendly_Table[[#This Row],[Total Energy(MJ)]]*AHP!$P$13/TOPSIS!$B$12</f>
        <v>2.3905969773114308E-2</v>
      </c>
      <c r="V366">
        <f>Sustainable_Friendly_Table[[#This Row],[Total Cost(LKR Million)]]*AHP!$P$14/TOPSIS!$C$12</f>
        <v>7.2364619350146105E-3</v>
      </c>
      <c r="W366">
        <f>Sustainable_Friendly_Table[[#This Row],[Total Carbon (Metric T)]]*AHP!$P$15/TOPSIS!$D$12</f>
        <v>1.3155161076042312E-2</v>
      </c>
      <c r="X366">
        <f>((Sustainable_Friendly_Table[[#This Row],[Weighted Energy]]-TOPSIS!$B$13)^2+(Sustainable_Friendly_Table[[#This Row],[Weighted Cost]]-TOPSIS!$C$13)^2+(Sustainable_Friendly_Table[[#This Row],[Weighted Co2]]-TOPSIS!$D$13)^2)^0.5</f>
        <v>3.6700752743937582E-3</v>
      </c>
      <c r="Y366">
        <f>((Sustainable_Friendly_Table[[#This Row],[Weighted Energy]]-TOPSIS!$B$14)^2+(Sustainable_Friendly_Table[[#This Row],[Weighted Cost]]-TOPSIS!$C$14)^2+(Sustainable_Friendly_Table[[#This Row],[Weighted Co2]]-TOPSIS!$D$14)^2)^0.5</f>
        <v>1.9456025311549972E-3</v>
      </c>
      <c r="Z366">
        <f>Sustainable_Friendly_Table[[#This Row],[S- Worst-Euclidean Distance]]/(Sustainable_Friendly_Table[[#This Row],[S+ Best-Euclidean Distance]]+Sustainable_Friendly_Table[[#This Row],[S- Worst-Euclidean Distance]])</f>
        <v>0.34645907377958551</v>
      </c>
      <c r="AA366">
        <v>365</v>
      </c>
    </row>
    <row r="367" spans="1:27" x14ac:dyDescent="0.3">
      <c r="A367">
        <v>422</v>
      </c>
      <c r="B367" t="s">
        <v>142</v>
      </c>
      <c r="C367" t="s">
        <v>280</v>
      </c>
      <c r="D367" t="s">
        <v>280</v>
      </c>
      <c r="E367" t="s">
        <v>152</v>
      </c>
      <c r="F367" t="s">
        <v>280</v>
      </c>
      <c r="G367" t="s">
        <v>220</v>
      </c>
      <c r="H367">
        <v>449.66286917696499</v>
      </c>
      <c r="I367">
        <v>32</v>
      </c>
      <c r="J367">
        <v>1551121.4835144295</v>
      </c>
      <c r="K367">
        <v>38257.782090909081</v>
      </c>
      <c r="L367">
        <v>279201867.03259736</v>
      </c>
      <c r="M367">
        <v>5138824.7136363629</v>
      </c>
      <c r="N367">
        <v>2326682225.2716446</v>
      </c>
      <c r="O367">
        <v>124800000</v>
      </c>
      <c r="P367">
        <v>19.797328918181815</v>
      </c>
      <c r="Q367">
        <v>23189.266178540722</v>
      </c>
      <c r="R367">
        <v>279240124.81468827</v>
      </c>
      <c r="S367">
        <v>2456.6210499852809</v>
      </c>
      <c r="T367">
        <v>23209.063507458904</v>
      </c>
      <c r="U367">
        <f>Sustainable_Friendly_Table[[#This Row],[Total Energy(MJ)]]*AHP!$P$13/TOPSIS!$B$12</f>
        <v>2.3905969773114308E-2</v>
      </c>
      <c r="V367">
        <f>Sustainable_Friendly_Table[[#This Row],[Total Cost(LKR Million)]]*AHP!$P$14/TOPSIS!$C$12</f>
        <v>7.2509885814433074E-3</v>
      </c>
      <c r="W367">
        <f>Sustainable_Friendly_Table[[#This Row],[Total Carbon (Metric T)]]*AHP!$P$15/TOPSIS!$D$12</f>
        <v>1.3155161076042312E-2</v>
      </c>
      <c r="X367">
        <f>((Sustainable_Friendly_Table[[#This Row],[Weighted Energy]]-TOPSIS!$B$13)^2+(Sustainable_Friendly_Table[[#This Row],[Weighted Cost]]-TOPSIS!$C$13)^2+(Sustainable_Friendly_Table[[#This Row],[Weighted Co2]]-TOPSIS!$D$13)^2)^0.5</f>
        <v>3.6738968048376187E-3</v>
      </c>
      <c r="Y367">
        <f>((Sustainable_Friendly_Table[[#This Row],[Weighted Energy]]-TOPSIS!$B$14)^2+(Sustainable_Friendly_Table[[#This Row],[Weighted Cost]]-TOPSIS!$C$14)^2+(Sustainable_Friendly_Table[[#This Row],[Weighted Co2]]-TOPSIS!$D$14)^2)^0.5</f>
        <v>1.9418179714045523E-3</v>
      </c>
      <c r="Z367">
        <f>Sustainable_Friendly_Table[[#This Row],[S- Worst-Euclidean Distance]]/(Sustainable_Friendly_Table[[#This Row],[S+ Best-Euclidean Distance]]+Sustainable_Friendly_Table[[#This Row],[S- Worst-Euclidean Distance]])</f>
        <v>0.34578286981732093</v>
      </c>
      <c r="AA367">
        <v>366</v>
      </c>
    </row>
    <row r="368" spans="1:27" x14ac:dyDescent="0.3">
      <c r="A368">
        <v>520</v>
      </c>
      <c r="B368" t="s">
        <v>280</v>
      </c>
      <c r="C368" t="s">
        <v>280</v>
      </c>
      <c r="D368" t="s">
        <v>151</v>
      </c>
      <c r="E368" t="s">
        <v>280</v>
      </c>
      <c r="F368" t="s">
        <v>280</v>
      </c>
      <c r="G368" t="s">
        <v>219</v>
      </c>
      <c r="H368">
        <v>459.73396394153787</v>
      </c>
      <c r="I368">
        <v>66</v>
      </c>
      <c r="J368">
        <v>1551904.9611345357</v>
      </c>
      <c r="K368">
        <v>47359.635727272718</v>
      </c>
      <c r="L368">
        <v>279342893.00421643</v>
      </c>
      <c r="M368">
        <v>6327732.584090909</v>
      </c>
      <c r="N368">
        <v>2327857441.7018037</v>
      </c>
      <c r="O368">
        <v>123024000</v>
      </c>
      <c r="P368">
        <v>25.99373525</v>
      </c>
      <c r="Q368">
        <v>23200.979168961308</v>
      </c>
      <c r="R368">
        <v>279390252.63994372</v>
      </c>
      <c r="S368">
        <v>2457.2091742858943</v>
      </c>
      <c r="T368">
        <v>23226.972904211307</v>
      </c>
      <c r="U368">
        <f>Sustainable_Friendly_Table[[#This Row],[Total Energy(MJ)]]*AHP!$P$13/TOPSIS!$B$12</f>
        <v>2.3918822335957997E-2</v>
      </c>
      <c r="V368">
        <f>Sustainable_Friendly_Table[[#This Row],[Total Cost(LKR Million)]]*AHP!$P$14/TOPSIS!$C$12</f>
        <v>7.2527244953272344E-3</v>
      </c>
      <c r="W368">
        <f>Sustainable_Friendly_Table[[#This Row],[Total Carbon (Metric T)]]*AHP!$P$15/TOPSIS!$D$12</f>
        <v>1.3165312325745982E-2</v>
      </c>
      <c r="X368">
        <f>((Sustainable_Friendly_Table[[#This Row],[Weighted Energy]]-TOPSIS!$B$13)^2+(Sustainable_Friendly_Table[[#This Row],[Weighted Cost]]-TOPSIS!$C$13)^2+(Sustainable_Friendly_Table[[#This Row],[Weighted Co2]]-TOPSIS!$D$13)^2)^0.5</f>
        <v>3.6899339093429502E-3</v>
      </c>
      <c r="Y368">
        <f>((Sustainable_Friendly_Table[[#This Row],[Weighted Energy]]-TOPSIS!$B$14)^2+(Sustainable_Friendly_Table[[#This Row],[Weighted Cost]]-TOPSIS!$C$14)^2+(Sustainable_Friendly_Table[[#This Row],[Weighted Co2]]-TOPSIS!$D$14)^2)^0.5</f>
        <v>1.9257589560378659E-3</v>
      </c>
      <c r="Z368">
        <f>Sustainable_Friendly_Table[[#This Row],[S- Worst-Euclidean Distance]]/(Sustainable_Friendly_Table[[#This Row],[S+ Best-Euclidean Distance]]+Sustainable_Friendly_Table[[#This Row],[S- Worst-Euclidean Distance]])</f>
        <v>0.34292455128905536</v>
      </c>
      <c r="AA368">
        <v>367</v>
      </c>
    </row>
    <row r="369" spans="1:27" x14ac:dyDescent="0.3">
      <c r="A369">
        <v>522</v>
      </c>
      <c r="B369" t="s">
        <v>280</v>
      </c>
      <c r="C369" t="s">
        <v>280</v>
      </c>
      <c r="D369" t="s">
        <v>151</v>
      </c>
      <c r="E369" t="s">
        <v>280</v>
      </c>
      <c r="F369" t="s">
        <v>280</v>
      </c>
      <c r="G369" t="s">
        <v>218</v>
      </c>
      <c r="H369">
        <v>459.73396394153787</v>
      </c>
      <c r="I369">
        <v>33</v>
      </c>
      <c r="J369">
        <v>1551904.9611345357</v>
      </c>
      <c r="K369">
        <v>47359.635727272718</v>
      </c>
      <c r="L369">
        <v>279342893.00421643</v>
      </c>
      <c r="M369">
        <v>6327732.584090909</v>
      </c>
      <c r="N369">
        <v>2327857441.7018037</v>
      </c>
      <c r="O369">
        <v>123624600</v>
      </c>
      <c r="P369">
        <v>25.99373525</v>
      </c>
      <c r="Q369">
        <v>23200.979168961308</v>
      </c>
      <c r="R369">
        <v>279390252.63994372</v>
      </c>
      <c r="S369">
        <v>2457.8097742858945</v>
      </c>
      <c r="T369">
        <v>23226.972904211307</v>
      </c>
      <c r="U369">
        <f>Sustainable_Friendly_Table[[#This Row],[Total Energy(MJ)]]*AHP!$P$13/TOPSIS!$B$12</f>
        <v>2.3918822335957997E-2</v>
      </c>
      <c r="V369">
        <f>Sustainable_Friendly_Table[[#This Row],[Total Cost(LKR Million)]]*AHP!$P$14/TOPSIS!$C$12</f>
        <v>7.254497232616953E-3</v>
      </c>
      <c r="W369">
        <f>Sustainable_Friendly_Table[[#This Row],[Total Carbon (Metric T)]]*AHP!$P$15/TOPSIS!$D$12</f>
        <v>1.3165312325745982E-2</v>
      </c>
      <c r="X369">
        <f>((Sustainable_Friendly_Table[[#This Row],[Weighted Energy]]-TOPSIS!$B$13)^2+(Sustainable_Friendly_Table[[#This Row],[Weighted Cost]]-TOPSIS!$C$13)^2+(Sustainable_Friendly_Table[[#This Row],[Weighted Co2]]-TOPSIS!$D$13)^2)^0.5</f>
        <v>3.6904027151815101E-3</v>
      </c>
      <c r="Y369">
        <f>((Sustainable_Friendly_Table[[#This Row],[Weighted Energy]]-TOPSIS!$B$14)^2+(Sustainable_Friendly_Table[[#This Row],[Weighted Cost]]-TOPSIS!$C$14)^2+(Sustainable_Friendly_Table[[#This Row],[Weighted Co2]]-TOPSIS!$D$14)^2)^0.5</f>
        <v>1.9253018537142899E-3</v>
      </c>
      <c r="Z369">
        <f>Sustainable_Friendly_Table[[#This Row],[S- Worst-Euclidean Distance]]/(Sustainable_Friendly_Table[[#This Row],[S+ Best-Euclidean Distance]]+Sustainable_Friendly_Table[[#This Row],[S- Worst-Euclidean Distance]])</f>
        <v>0.34284243946487669</v>
      </c>
      <c r="AA369">
        <v>368</v>
      </c>
    </row>
    <row r="370" spans="1:27" x14ac:dyDescent="0.3">
      <c r="A370">
        <v>521</v>
      </c>
      <c r="B370" t="s">
        <v>280</v>
      </c>
      <c r="C370" t="s">
        <v>280</v>
      </c>
      <c r="D370" t="s">
        <v>151</v>
      </c>
      <c r="E370" t="s">
        <v>280</v>
      </c>
      <c r="F370" t="s">
        <v>280</v>
      </c>
      <c r="G370" t="s">
        <v>220</v>
      </c>
      <c r="H370">
        <v>459.73396394153787</v>
      </c>
      <c r="I370">
        <v>33</v>
      </c>
      <c r="J370">
        <v>1551904.9611345357</v>
      </c>
      <c r="K370">
        <v>47359.635727272718</v>
      </c>
      <c r="L370">
        <v>279342893.00421643</v>
      </c>
      <c r="M370">
        <v>6327732.584090909</v>
      </c>
      <c r="N370">
        <v>2327857441.7018037</v>
      </c>
      <c r="O370">
        <v>128700000</v>
      </c>
      <c r="P370">
        <v>25.99373525</v>
      </c>
      <c r="Q370">
        <v>23200.979168961308</v>
      </c>
      <c r="R370">
        <v>279390252.63994372</v>
      </c>
      <c r="S370">
        <v>2462.8851742858942</v>
      </c>
      <c r="T370">
        <v>23226.972904211307</v>
      </c>
      <c r="U370">
        <f>Sustainable_Friendly_Table[[#This Row],[Total Energy(MJ)]]*AHP!$P$13/TOPSIS!$B$12</f>
        <v>2.3918822335957997E-2</v>
      </c>
      <c r="V370">
        <f>Sustainable_Friendly_Table[[#This Row],[Total Cost(LKR Million)]]*AHP!$P$14/TOPSIS!$C$12</f>
        <v>7.2694778367465461E-3</v>
      </c>
      <c r="W370">
        <f>Sustainable_Friendly_Table[[#This Row],[Total Carbon (Metric T)]]*AHP!$P$15/TOPSIS!$D$12</f>
        <v>1.3165312325745982E-2</v>
      </c>
      <c r="X370">
        <f>((Sustainable_Friendly_Table[[#This Row],[Weighted Energy]]-TOPSIS!$B$13)^2+(Sustainable_Friendly_Table[[#This Row],[Weighted Cost]]-TOPSIS!$C$13)^2+(Sustainable_Friendly_Table[[#This Row],[Weighted Co2]]-TOPSIS!$D$13)^2)^0.5</f>
        <v>3.6943959737512281E-3</v>
      </c>
      <c r="Y370">
        <f>((Sustainable_Friendly_Table[[#This Row],[Weighted Energy]]-TOPSIS!$B$14)^2+(Sustainable_Friendly_Table[[#This Row],[Weighted Cost]]-TOPSIS!$C$14)^2+(Sustainable_Friendly_Table[[#This Row],[Weighted Co2]]-TOPSIS!$D$14)^2)^0.5</f>
        <v>1.9215000539013157E-3</v>
      </c>
      <c r="Z370">
        <f>Sustainable_Friendly_Table[[#This Row],[S- Worst-Euclidean Distance]]/(Sustainable_Friendly_Table[[#This Row],[S+ Best-Euclidean Distance]]+Sustainable_Friendly_Table[[#This Row],[S- Worst-Euclidean Distance]])</f>
        <v>0.34215377999163327</v>
      </c>
      <c r="AA370">
        <v>369</v>
      </c>
    </row>
    <row r="371" spans="1:27" x14ac:dyDescent="0.3">
      <c r="A371">
        <v>538</v>
      </c>
      <c r="B371" t="s">
        <v>280</v>
      </c>
      <c r="C371" t="s">
        <v>280</v>
      </c>
      <c r="D371" t="s">
        <v>280</v>
      </c>
      <c r="E371" t="s">
        <v>280</v>
      </c>
      <c r="F371" t="s">
        <v>280</v>
      </c>
      <c r="G371" t="s">
        <v>219</v>
      </c>
      <c r="H371">
        <v>460.19842627994797</v>
      </c>
      <c r="I371">
        <v>66</v>
      </c>
      <c r="J371">
        <v>1552354.5606781167</v>
      </c>
      <c r="K371">
        <v>47359.635727272718</v>
      </c>
      <c r="L371">
        <v>279423820.92206103</v>
      </c>
      <c r="M371">
        <v>6332337.6590909082</v>
      </c>
      <c r="N371">
        <v>2328531841.0171752</v>
      </c>
      <c r="O371">
        <v>123024000</v>
      </c>
      <c r="P371">
        <v>25.984525099999999</v>
      </c>
      <c r="Q371">
        <v>23207.700682137842</v>
      </c>
      <c r="R371">
        <v>279471180.55778831</v>
      </c>
      <c r="S371">
        <v>2457.8881786762663</v>
      </c>
      <c r="T371">
        <v>23233.685207237842</v>
      </c>
      <c r="U371">
        <f>Sustainable_Friendly_Table[[#This Row],[Total Energy(MJ)]]*AHP!$P$13/TOPSIS!$B$12</f>
        <v>2.3925750639542866E-2</v>
      </c>
      <c r="V371">
        <f>Sustainable_Friendly_Table[[#This Row],[Total Cost(LKR Million)]]*AHP!$P$14/TOPSIS!$C$12</f>
        <v>7.2547286518418784E-3</v>
      </c>
      <c r="W371">
        <f>Sustainable_Friendly_Table[[#This Row],[Total Carbon (Metric T)]]*AHP!$P$15/TOPSIS!$D$12</f>
        <v>1.3169116935418274E-2</v>
      </c>
      <c r="X371">
        <f>((Sustainable_Friendly_Table[[#This Row],[Weighted Energy]]-TOPSIS!$B$13)^2+(Sustainable_Friendly_Table[[#This Row],[Weighted Cost]]-TOPSIS!$C$13)^2+(Sustainable_Friendly_Table[[#This Row],[Weighted Co2]]-TOPSIS!$D$13)^2)^0.5</f>
        <v>3.6980867540227047E-3</v>
      </c>
      <c r="Y371">
        <f>((Sustainable_Friendly_Table[[#This Row],[Weighted Energy]]-TOPSIS!$B$14)^2+(Sustainable_Friendly_Table[[#This Row],[Weighted Cost]]-TOPSIS!$C$14)^2+(Sustainable_Friendly_Table[[#This Row],[Weighted Co2]]-TOPSIS!$D$14)^2)^0.5</f>
        <v>1.9176053162447456E-3</v>
      </c>
      <c r="Z371">
        <f>Sustainable_Friendly_Table[[#This Row],[S- Worst-Euclidean Distance]]/(Sustainable_Friendly_Table[[#This Row],[S+ Best-Euclidean Distance]]+Sustainable_Friendly_Table[[#This Row],[S- Worst-Euclidean Distance]])</f>
        <v>0.34147266129451764</v>
      </c>
      <c r="AA371">
        <v>370</v>
      </c>
    </row>
    <row r="372" spans="1:27" x14ac:dyDescent="0.3">
      <c r="A372">
        <v>540</v>
      </c>
      <c r="B372" t="s">
        <v>280</v>
      </c>
      <c r="C372" t="s">
        <v>280</v>
      </c>
      <c r="D372" t="s">
        <v>280</v>
      </c>
      <c r="E372" t="s">
        <v>280</v>
      </c>
      <c r="F372" t="s">
        <v>280</v>
      </c>
      <c r="G372" t="s">
        <v>218</v>
      </c>
      <c r="H372">
        <v>460.19842627994797</v>
      </c>
      <c r="I372">
        <v>33</v>
      </c>
      <c r="J372">
        <v>1552354.5606781167</v>
      </c>
      <c r="K372">
        <v>47359.635727272718</v>
      </c>
      <c r="L372">
        <v>279423820.92206103</v>
      </c>
      <c r="M372">
        <v>6332337.6590909082</v>
      </c>
      <c r="N372">
        <v>2328531841.0171752</v>
      </c>
      <c r="O372">
        <v>123624600</v>
      </c>
      <c r="P372">
        <v>25.984525099999999</v>
      </c>
      <c r="Q372">
        <v>23207.700682137842</v>
      </c>
      <c r="R372">
        <v>279471180.55778831</v>
      </c>
      <c r="S372">
        <v>2458.4887786762661</v>
      </c>
      <c r="T372">
        <v>23233.685207237842</v>
      </c>
      <c r="U372">
        <f>Sustainable_Friendly_Table[[#This Row],[Total Energy(MJ)]]*AHP!$P$13/TOPSIS!$B$12</f>
        <v>2.3925750639542866E-2</v>
      </c>
      <c r="V372">
        <f>Sustainable_Friendly_Table[[#This Row],[Total Cost(LKR Million)]]*AHP!$P$14/TOPSIS!$C$12</f>
        <v>7.2565013891315944E-3</v>
      </c>
      <c r="W372">
        <f>Sustainable_Friendly_Table[[#This Row],[Total Carbon (Metric T)]]*AHP!$P$15/TOPSIS!$D$12</f>
        <v>1.3169116935418274E-2</v>
      </c>
      <c r="X372">
        <f>((Sustainable_Friendly_Table[[#This Row],[Weighted Energy]]-TOPSIS!$B$13)^2+(Sustainable_Friendly_Table[[#This Row],[Weighted Cost]]-TOPSIS!$C$13)^2+(Sustainable_Friendly_Table[[#This Row],[Weighted Co2]]-TOPSIS!$D$13)^2)^0.5</f>
        <v>3.6985554870603561E-3</v>
      </c>
      <c r="Y372">
        <f>((Sustainable_Friendly_Table[[#This Row],[Weighted Energy]]-TOPSIS!$B$14)^2+(Sustainable_Friendly_Table[[#This Row],[Weighted Cost]]-TOPSIS!$C$14)^2+(Sustainable_Friendly_Table[[#This Row],[Weighted Co2]]-TOPSIS!$D$14)^2)^0.5</f>
        <v>1.9171481230545852E-3</v>
      </c>
      <c r="Z372">
        <f>Sustainable_Friendly_Table[[#This Row],[S- Worst-Euclidean Distance]]/(Sustainable_Friendly_Table[[#This Row],[S+ Best-Euclidean Distance]]+Sustainable_Friendly_Table[[#This Row],[S- Worst-Euclidean Distance]])</f>
        <v>0.34139054625344545</v>
      </c>
      <c r="AA372">
        <v>371</v>
      </c>
    </row>
    <row r="373" spans="1:27" x14ac:dyDescent="0.3">
      <c r="A373">
        <v>539</v>
      </c>
      <c r="B373" t="s">
        <v>280</v>
      </c>
      <c r="C373" t="s">
        <v>280</v>
      </c>
      <c r="D373" t="s">
        <v>280</v>
      </c>
      <c r="E373" t="s">
        <v>280</v>
      </c>
      <c r="F373" t="s">
        <v>280</v>
      </c>
      <c r="G373" t="s">
        <v>220</v>
      </c>
      <c r="H373">
        <v>460.19842627994797</v>
      </c>
      <c r="I373">
        <v>33</v>
      </c>
      <c r="J373">
        <v>1552354.5606781167</v>
      </c>
      <c r="K373">
        <v>47359.635727272718</v>
      </c>
      <c r="L373">
        <v>279423820.92206103</v>
      </c>
      <c r="M373">
        <v>6332337.6590909082</v>
      </c>
      <c r="N373">
        <v>2328531841.0171752</v>
      </c>
      <c r="O373">
        <v>128700000</v>
      </c>
      <c r="P373">
        <v>25.984525099999999</v>
      </c>
      <c r="Q373">
        <v>23207.700682137842</v>
      </c>
      <c r="R373">
        <v>279471180.55778831</v>
      </c>
      <c r="S373">
        <v>2463.5641786762662</v>
      </c>
      <c r="T373">
        <v>23233.685207237842</v>
      </c>
      <c r="U373">
        <f>Sustainable_Friendly_Table[[#This Row],[Total Energy(MJ)]]*AHP!$P$13/TOPSIS!$B$12</f>
        <v>2.3925750639542866E-2</v>
      </c>
      <c r="V373">
        <f>Sustainable_Friendly_Table[[#This Row],[Total Cost(LKR Million)]]*AHP!$P$14/TOPSIS!$C$12</f>
        <v>7.2714819932611901E-3</v>
      </c>
      <c r="W373">
        <f>Sustainable_Friendly_Table[[#This Row],[Total Carbon (Metric T)]]*AHP!$P$15/TOPSIS!$D$12</f>
        <v>1.3169116935418274E-2</v>
      </c>
      <c r="X373">
        <f>((Sustainable_Friendly_Table[[#This Row],[Weighted Energy]]-TOPSIS!$B$13)^2+(Sustainable_Friendly_Table[[#This Row],[Weighted Cost]]-TOPSIS!$C$13)^2+(Sustainable_Friendly_Table[[#This Row],[Weighted Co2]]-TOPSIS!$D$13)^2)^0.5</f>
        <v>3.7025480616009855E-3</v>
      </c>
      <c r="Y373">
        <f>((Sustainable_Friendly_Table[[#This Row],[Weighted Energy]]-TOPSIS!$B$14)^2+(Sustainable_Friendly_Table[[#This Row],[Weighted Cost]]-TOPSIS!$C$14)^2+(Sustainable_Friendly_Table[[#This Row],[Weighted Co2]]-TOPSIS!$D$14)^2)^0.5</f>
        <v>1.91334581346643E-3</v>
      </c>
      <c r="Z373">
        <f>Sustainable_Friendly_Table[[#This Row],[S- Worst-Euclidean Distance]]/(Sustainable_Friendly_Table[[#This Row],[S+ Best-Euclidean Distance]]+Sustainable_Friendly_Table[[#This Row],[S- Worst-Euclidean Distance]])</f>
        <v>0.34070191781240905</v>
      </c>
      <c r="AA373">
        <v>372</v>
      </c>
    </row>
    <row r="374" spans="1:27" x14ac:dyDescent="0.3">
      <c r="A374">
        <v>409</v>
      </c>
      <c r="B374" t="s">
        <v>142</v>
      </c>
      <c r="C374" t="s">
        <v>280</v>
      </c>
      <c r="D374" t="s">
        <v>151</v>
      </c>
      <c r="E374" t="s">
        <v>280</v>
      </c>
      <c r="F374" t="s">
        <v>155</v>
      </c>
      <c r="G374" t="s">
        <v>219</v>
      </c>
      <c r="H374">
        <v>463.3138458780827</v>
      </c>
      <c r="I374">
        <v>66</v>
      </c>
      <c r="J374">
        <v>1553003.7550482329</v>
      </c>
      <c r="K374">
        <v>47810.212772727275</v>
      </c>
      <c r="L374">
        <v>279540675.90868193</v>
      </c>
      <c r="M374">
        <v>6329638.1068181815</v>
      </c>
      <c r="N374">
        <v>2329505632.5723495</v>
      </c>
      <c r="O374">
        <v>123024000</v>
      </c>
      <c r="P374">
        <v>26.08385065909091</v>
      </c>
      <c r="Q374">
        <v>23217.40613797108</v>
      </c>
      <c r="R374">
        <v>279588486.12145466</v>
      </c>
      <c r="S374">
        <v>2458.8592706791678</v>
      </c>
      <c r="T374">
        <v>23243.489988630172</v>
      </c>
      <c r="U374">
        <f>Sustainable_Friendly_Table[[#This Row],[Total Energy(MJ)]]*AHP!$P$13/TOPSIS!$B$12</f>
        <v>2.3935793262396896E-2</v>
      </c>
      <c r="V374">
        <f>Sustainable_Friendly_Table[[#This Row],[Total Cost(LKR Million)]]*AHP!$P$14/TOPSIS!$C$12</f>
        <v>7.2575949372319717E-3</v>
      </c>
      <c r="W374">
        <f>Sustainable_Friendly_Table[[#This Row],[Total Carbon (Metric T)]]*AHP!$P$15/TOPSIS!$D$12</f>
        <v>1.3174674396988838E-2</v>
      </c>
      <c r="X374">
        <f>((Sustainable_Friendly_Table[[#This Row],[Weighted Energy]]-TOPSIS!$B$13)^2+(Sustainable_Friendly_Table[[#This Row],[Weighted Cost]]-TOPSIS!$C$13)^2+(Sustainable_Friendly_Table[[#This Row],[Weighted Co2]]-TOPSIS!$D$13)^2)^0.5</f>
        <v>3.709913969501284E-3</v>
      </c>
      <c r="Y374">
        <f>((Sustainable_Friendly_Table[[#This Row],[Weighted Energy]]-TOPSIS!$B$14)^2+(Sustainable_Friendly_Table[[#This Row],[Weighted Cost]]-TOPSIS!$C$14)^2+(Sustainable_Friendly_Table[[#This Row],[Weighted Co2]]-TOPSIS!$D$14)^2)^0.5</f>
        <v>1.9057767056131531E-3</v>
      </c>
      <c r="Z374">
        <f>Sustainable_Friendly_Table[[#This Row],[S- Worst-Euclidean Distance]]/(Sustainable_Friendly_Table[[#This Row],[S+ Best-Euclidean Distance]]+Sustainable_Friendly_Table[[#This Row],[S- Worst-Euclidean Distance]])</f>
        <v>0.33936639602648999</v>
      </c>
      <c r="AA374">
        <v>373</v>
      </c>
    </row>
    <row r="375" spans="1:27" x14ac:dyDescent="0.3">
      <c r="A375">
        <v>411</v>
      </c>
      <c r="B375" t="s">
        <v>142</v>
      </c>
      <c r="C375" t="s">
        <v>280</v>
      </c>
      <c r="D375" t="s">
        <v>151</v>
      </c>
      <c r="E375" t="s">
        <v>280</v>
      </c>
      <c r="F375" t="s">
        <v>155</v>
      </c>
      <c r="G375" t="s">
        <v>218</v>
      </c>
      <c r="H375">
        <v>463.3138458780827</v>
      </c>
      <c r="I375">
        <v>33</v>
      </c>
      <c r="J375">
        <v>1553003.7550482329</v>
      </c>
      <c r="K375">
        <v>47810.212772727275</v>
      </c>
      <c r="L375">
        <v>279540675.90868193</v>
      </c>
      <c r="M375">
        <v>6329638.1068181815</v>
      </c>
      <c r="N375">
        <v>2329505632.5723495</v>
      </c>
      <c r="O375">
        <v>123624600</v>
      </c>
      <c r="P375">
        <v>26.08385065909091</v>
      </c>
      <c r="Q375">
        <v>23217.40613797108</v>
      </c>
      <c r="R375">
        <v>279588486.12145466</v>
      </c>
      <c r="S375">
        <v>2459.4598706791676</v>
      </c>
      <c r="T375">
        <v>23243.489988630172</v>
      </c>
      <c r="U375">
        <f>Sustainable_Friendly_Table[[#This Row],[Total Energy(MJ)]]*AHP!$P$13/TOPSIS!$B$12</f>
        <v>2.3935793262396896E-2</v>
      </c>
      <c r="V375">
        <f>Sustainable_Friendly_Table[[#This Row],[Total Cost(LKR Million)]]*AHP!$P$14/TOPSIS!$C$12</f>
        <v>7.2593676745216886E-3</v>
      </c>
      <c r="W375">
        <f>Sustainable_Friendly_Table[[#This Row],[Total Carbon (Metric T)]]*AHP!$P$15/TOPSIS!$D$12</f>
        <v>1.3174674396988838E-2</v>
      </c>
      <c r="X375">
        <f>((Sustainable_Friendly_Table[[#This Row],[Weighted Energy]]-TOPSIS!$B$13)^2+(Sustainable_Friendly_Table[[#This Row],[Weighted Cost]]-TOPSIS!$C$13)^2+(Sustainable_Friendly_Table[[#This Row],[Weighted Co2]]-TOPSIS!$D$13)^2)^0.5</f>
        <v>3.7103825778521606E-3</v>
      </c>
      <c r="Y375">
        <f>((Sustainable_Friendly_Table[[#This Row],[Weighted Energy]]-TOPSIS!$B$14)^2+(Sustainable_Friendly_Table[[#This Row],[Weighted Cost]]-TOPSIS!$C$14)^2+(Sustainable_Friendly_Table[[#This Row],[Weighted Co2]]-TOPSIS!$D$14)^2)^0.5</f>
        <v>1.9053193409088456E-3</v>
      </c>
      <c r="Z375">
        <f>Sustainable_Friendly_Table[[#This Row],[S- Worst-Euclidean Distance]]/(Sustainable_Friendly_Table[[#This Row],[S+ Best-Euclidean Distance]]+Sustainable_Friendly_Table[[#This Row],[S- Worst-Euclidean Distance]])</f>
        <v>0.33928427264693861</v>
      </c>
      <c r="AA375">
        <v>374</v>
      </c>
    </row>
    <row r="376" spans="1:27" x14ac:dyDescent="0.3">
      <c r="A376">
        <v>410</v>
      </c>
      <c r="B376" t="s">
        <v>142</v>
      </c>
      <c r="C376" t="s">
        <v>280</v>
      </c>
      <c r="D376" t="s">
        <v>151</v>
      </c>
      <c r="E376" t="s">
        <v>280</v>
      </c>
      <c r="F376" t="s">
        <v>155</v>
      </c>
      <c r="G376" t="s">
        <v>220</v>
      </c>
      <c r="H376">
        <v>463.3138458780827</v>
      </c>
      <c r="I376">
        <v>33</v>
      </c>
      <c r="J376">
        <v>1553003.7550482329</v>
      </c>
      <c r="K376">
        <v>47810.212772727275</v>
      </c>
      <c r="L376">
        <v>279540675.90868193</v>
      </c>
      <c r="M376">
        <v>6329638.1068181815</v>
      </c>
      <c r="N376">
        <v>2329505632.5723495</v>
      </c>
      <c r="O376">
        <v>128700000</v>
      </c>
      <c r="P376">
        <v>26.08385065909091</v>
      </c>
      <c r="Q376">
        <v>23217.40613797108</v>
      </c>
      <c r="R376">
        <v>279588486.12145466</v>
      </c>
      <c r="S376">
        <v>2464.5352706791678</v>
      </c>
      <c r="T376">
        <v>23243.489988630172</v>
      </c>
      <c r="U376">
        <f>Sustainable_Friendly_Table[[#This Row],[Total Energy(MJ)]]*AHP!$P$13/TOPSIS!$B$12</f>
        <v>2.3935793262396896E-2</v>
      </c>
      <c r="V376">
        <f>Sustainable_Friendly_Table[[#This Row],[Total Cost(LKR Million)]]*AHP!$P$14/TOPSIS!$C$12</f>
        <v>7.2743482786512834E-3</v>
      </c>
      <c r="W376">
        <f>Sustainable_Friendly_Table[[#This Row],[Total Carbon (Metric T)]]*AHP!$P$15/TOPSIS!$D$12</f>
        <v>1.3174674396988838E-2</v>
      </c>
      <c r="X376">
        <f>((Sustainable_Friendly_Table[[#This Row],[Weighted Energy]]-TOPSIS!$B$13)^2+(Sustainable_Friendly_Table[[#This Row],[Weighted Cost]]-TOPSIS!$C$13)^2+(Sustainable_Friendly_Table[[#This Row],[Weighted Co2]]-TOPSIS!$D$13)^2)^0.5</f>
        <v>3.7143739996132988E-3</v>
      </c>
      <c r="Y376">
        <f>((Sustainable_Friendly_Table[[#This Row],[Weighted Energy]]-TOPSIS!$B$14)^2+(Sustainable_Friendly_Table[[#This Row],[Weighted Cost]]-TOPSIS!$C$14)^2+(Sustainable_Friendly_Table[[#This Row],[Weighted Co2]]-TOPSIS!$D$14)^2)^0.5</f>
        <v>1.9015159595419167E-3</v>
      </c>
      <c r="Z376">
        <f>Sustainable_Friendly_Table[[#This Row],[S- Worst-Euclidean Distance]]/(Sustainable_Friendly_Table[[#This Row],[S+ Best-Euclidean Distance]]+Sustainable_Friendly_Table[[#This Row],[S- Worst-Euclidean Distance]])</f>
        <v>0.33859565863501301</v>
      </c>
      <c r="AA376">
        <v>375</v>
      </c>
    </row>
    <row r="377" spans="1:27" x14ac:dyDescent="0.3">
      <c r="A377">
        <v>427</v>
      </c>
      <c r="B377" t="s">
        <v>142</v>
      </c>
      <c r="C377" t="s">
        <v>280</v>
      </c>
      <c r="D377" t="s">
        <v>280</v>
      </c>
      <c r="E377" t="s">
        <v>280</v>
      </c>
      <c r="F377" t="s">
        <v>155</v>
      </c>
      <c r="G377" t="s">
        <v>219</v>
      </c>
      <c r="H377">
        <v>463.77830821649263</v>
      </c>
      <c r="I377">
        <v>66</v>
      </c>
      <c r="J377">
        <v>1553453.3545918136</v>
      </c>
      <c r="K377">
        <v>47810.212772727275</v>
      </c>
      <c r="L377">
        <v>279621603.82652646</v>
      </c>
      <c r="M377">
        <v>6334243.1818181816</v>
      </c>
      <c r="N377">
        <v>2330180031.8877206</v>
      </c>
      <c r="O377">
        <v>123024000</v>
      </c>
      <c r="P377">
        <v>26.074640509090909</v>
      </c>
      <c r="Q377">
        <v>23224.127651147614</v>
      </c>
      <c r="R377">
        <v>279669414.03929919</v>
      </c>
      <c r="S377">
        <v>2459.5382750695385</v>
      </c>
      <c r="T377">
        <v>23250.202291656704</v>
      </c>
      <c r="U377">
        <f>Sustainable_Friendly_Table[[#This Row],[Total Energy(MJ)]]*AHP!$P$13/TOPSIS!$B$12</f>
        <v>2.3942721565981769E-2</v>
      </c>
      <c r="V377">
        <f>Sustainable_Friendly_Table[[#This Row],[Total Cost(LKR Million)]]*AHP!$P$14/TOPSIS!$C$12</f>
        <v>7.2595990937466097E-3</v>
      </c>
      <c r="W377">
        <f>Sustainable_Friendly_Table[[#This Row],[Total Carbon (Metric T)]]*AHP!$P$15/TOPSIS!$D$12</f>
        <v>1.3178479006661126E-2</v>
      </c>
      <c r="X377">
        <f>((Sustainable_Friendly_Table[[#This Row],[Weighted Energy]]-TOPSIS!$B$13)^2+(Sustainable_Friendly_Table[[#This Row],[Weighted Cost]]-TOPSIS!$C$13)^2+(Sustainable_Friendly_Table[[#This Row],[Weighted Co2]]-TOPSIS!$D$13)^2)^0.5</f>
        <v>3.7180668318133187E-3</v>
      </c>
      <c r="Y377">
        <f>((Sustainable_Friendly_Table[[#This Row],[Weighted Energy]]-TOPSIS!$B$14)^2+(Sustainable_Friendly_Table[[#This Row],[Weighted Cost]]-TOPSIS!$C$14)^2+(Sustainable_Friendly_Table[[#This Row],[Weighted Co2]]-TOPSIS!$D$14)^2)^0.5</f>
        <v>1.8976230825846594E-3</v>
      </c>
      <c r="Z377">
        <f>Sustainable_Friendly_Table[[#This Row],[S- Worst-Euclidean Distance]]/(Sustainable_Friendly_Table[[#This Row],[S+ Best-Euclidean Distance]]+Sustainable_Friendly_Table[[#This Row],[S- Worst-Euclidean Distance]])</f>
        <v>0.33791450587742994</v>
      </c>
      <c r="AA377">
        <v>376</v>
      </c>
    </row>
    <row r="378" spans="1:27" x14ac:dyDescent="0.3">
      <c r="A378">
        <v>429</v>
      </c>
      <c r="B378" t="s">
        <v>142</v>
      </c>
      <c r="C378" t="s">
        <v>280</v>
      </c>
      <c r="D378" t="s">
        <v>280</v>
      </c>
      <c r="E378" t="s">
        <v>280</v>
      </c>
      <c r="F378" t="s">
        <v>155</v>
      </c>
      <c r="G378" t="s">
        <v>218</v>
      </c>
      <c r="H378">
        <v>463.77830821649263</v>
      </c>
      <c r="I378">
        <v>33</v>
      </c>
      <c r="J378">
        <v>1553453.3545918136</v>
      </c>
      <c r="K378">
        <v>47810.212772727275</v>
      </c>
      <c r="L378">
        <v>279621603.82652646</v>
      </c>
      <c r="M378">
        <v>6334243.1818181816</v>
      </c>
      <c r="N378">
        <v>2330180031.8877206</v>
      </c>
      <c r="O378">
        <v>123624600</v>
      </c>
      <c r="P378">
        <v>26.074640509090909</v>
      </c>
      <c r="Q378">
        <v>23224.127651147614</v>
      </c>
      <c r="R378">
        <v>279669414.03929919</v>
      </c>
      <c r="S378">
        <v>2460.1388750695387</v>
      </c>
      <c r="T378">
        <v>23250.202291656704</v>
      </c>
      <c r="U378">
        <f>Sustainable_Friendly_Table[[#This Row],[Total Energy(MJ)]]*AHP!$P$13/TOPSIS!$B$12</f>
        <v>2.3942721565981769E-2</v>
      </c>
      <c r="V378">
        <f>Sustainable_Friendly_Table[[#This Row],[Total Cost(LKR Million)]]*AHP!$P$14/TOPSIS!$C$12</f>
        <v>7.2613718310363283E-3</v>
      </c>
      <c r="W378">
        <f>Sustainable_Friendly_Table[[#This Row],[Total Carbon (Metric T)]]*AHP!$P$15/TOPSIS!$D$12</f>
        <v>1.3178479006661126E-2</v>
      </c>
      <c r="X378">
        <f>((Sustainable_Friendly_Table[[#This Row],[Weighted Energy]]-TOPSIS!$B$13)^2+(Sustainable_Friendly_Table[[#This Row],[Weighted Cost]]-TOPSIS!$C$13)^2+(Sustainable_Friendly_Table[[#This Row],[Weighted Co2]]-TOPSIS!$D$13)^2)^0.5</f>
        <v>3.7185353681852191E-3</v>
      </c>
      <c r="Y378">
        <f>((Sustainable_Friendly_Table[[#This Row],[Weighted Energy]]-TOPSIS!$B$14)^2+(Sustainable_Friendly_Table[[#This Row],[Weighted Cost]]-TOPSIS!$C$14)^2+(Sustainable_Friendly_Table[[#This Row],[Weighted Co2]]-TOPSIS!$D$14)^2)^0.5</f>
        <v>1.897165624933067E-3</v>
      </c>
      <c r="Z378">
        <f>Sustainable_Friendly_Table[[#This Row],[S- Worst-Euclidean Distance]]/(Sustainable_Friendly_Table[[#This Row],[S+ Best-Euclidean Distance]]+Sustainable_Friendly_Table[[#This Row],[S- Worst-Euclidean Distance]])</f>
        <v>0.33783237876409961</v>
      </c>
      <c r="AA378">
        <v>377</v>
      </c>
    </row>
    <row r="379" spans="1:27" x14ac:dyDescent="0.3">
      <c r="A379">
        <v>428</v>
      </c>
      <c r="B379" t="s">
        <v>142</v>
      </c>
      <c r="C379" t="s">
        <v>280</v>
      </c>
      <c r="D379" t="s">
        <v>280</v>
      </c>
      <c r="E379" t="s">
        <v>280</v>
      </c>
      <c r="F379" t="s">
        <v>155</v>
      </c>
      <c r="G379" t="s">
        <v>220</v>
      </c>
      <c r="H379">
        <v>463.77830821649263</v>
      </c>
      <c r="I379">
        <v>33</v>
      </c>
      <c r="J379">
        <v>1553453.3545918136</v>
      </c>
      <c r="K379">
        <v>47810.212772727275</v>
      </c>
      <c r="L379">
        <v>279621603.82652646</v>
      </c>
      <c r="M379">
        <v>6334243.1818181816</v>
      </c>
      <c r="N379">
        <v>2330180031.8877206</v>
      </c>
      <c r="O379">
        <v>128700000</v>
      </c>
      <c r="P379">
        <v>26.074640509090909</v>
      </c>
      <c r="Q379">
        <v>23224.127651147614</v>
      </c>
      <c r="R379">
        <v>279669414.03929919</v>
      </c>
      <c r="S379">
        <v>2465.2142750695384</v>
      </c>
      <c r="T379">
        <v>23250.202291656704</v>
      </c>
      <c r="U379">
        <f>Sustainable_Friendly_Table[[#This Row],[Total Energy(MJ)]]*AHP!$P$13/TOPSIS!$B$12</f>
        <v>2.3942721565981769E-2</v>
      </c>
      <c r="V379">
        <f>Sustainable_Friendly_Table[[#This Row],[Total Cost(LKR Million)]]*AHP!$P$14/TOPSIS!$C$12</f>
        <v>7.2763524351659231E-3</v>
      </c>
      <c r="W379">
        <f>Sustainable_Friendly_Table[[#This Row],[Total Carbon (Metric T)]]*AHP!$P$15/TOPSIS!$D$12</f>
        <v>1.3178479006661126E-2</v>
      </c>
      <c r="X379">
        <f>((Sustainable_Friendly_Table[[#This Row],[Weighted Energy]]-TOPSIS!$B$13)^2+(Sustainable_Friendly_Table[[#This Row],[Weighted Cost]]-TOPSIS!$C$13)^2+(Sustainable_Friendly_Table[[#This Row],[Weighted Co2]]-TOPSIS!$D$13)^2)^0.5</f>
        <v>3.7225261135913536E-3</v>
      </c>
      <c r="Y379">
        <f>((Sustainable_Friendly_Table[[#This Row],[Weighted Energy]]-TOPSIS!$B$14)^2+(Sustainable_Friendly_Table[[#This Row],[Weighted Cost]]-TOPSIS!$C$14)^2+(Sustainable_Friendly_Table[[#This Row],[Weighted Co2]]-TOPSIS!$D$14)^2)^0.5</f>
        <v>1.893361721628937E-3</v>
      </c>
      <c r="Z379">
        <f>Sustainable_Friendly_Table[[#This Row],[S- Worst-Euclidean Distance]]/(Sustainable_Friendly_Table[[#This Row],[S+ Best-Euclidean Distance]]+Sustainable_Friendly_Table[[#This Row],[S- Worst-Euclidean Distance]])</f>
        <v>0.33714379225215907</v>
      </c>
      <c r="AA379">
        <v>378</v>
      </c>
    </row>
    <row r="380" spans="1:27" x14ac:dyDescent="0.3">
      <c r="A380">
        <v>145</v>
      </c>
      <c r="B380" t="s">
        <v>140</v>
      </c>
      <c r="C380" t="s">
        <v>148</v>
      </c>
      <c r="D380" t="s">
        <v>151</v>
      </c>
      <c r="E380" t="s">
        <v>152</v>
      </c>
      <c r="F380" t="s">
        <v>154</v>
      </c>
      <c r="G380" t="s">
        <v>219</v>
      </c>
      <c r="H380">
        <v>424.72852500740612</v>
      </c>
      <c r="I380">
        <v>61</v>
      </c>
      <c r="J380">
        <v>1557091.1120802299</v>
      </c>
      <c r="K380">
        <v>43946.449763636367</v>
      </c>
      <c r="L380">
        <v>280276400.1744414</v>
      </c>
      <c r="M380">
        <v>5693401.9422727264</v>
      </c>
      <c r="N380">
        <v>2335636668.1203446</v>
      </c>
      <c r="O380">
        <v>113704000</v>
      </c>
      <c r="P380">
        <v>22.977584668181816</v>
      </c>
      <c r="Q380">
        <v>23278.512125599438</v>
      </c>
      <c r="R380">
        <v>280320346.62420505</v>
      </c>
      <c r="S380">
        <v>2455.0340700626175</v>
      </c>
      <c r="T380">
        <v>23301.489710267619</v>
      </c>
      <c r="U380">
        <f>Sustainable_Friendly_Table[[#This Row],[Total Energy(MJ)]]*AHP!$P$13/TOPSIS!$B$12</f>
        <v>2.3998448423679673E-2</v>
      </c>
      <c r="V380">
        <f>Sustainable_Friendly_Table[[#This Row],[Total Cost(LKR Million)]]*AHP!$P$14/TOPSIS!$C$12</f>
        <v>7.2463044347784071E-3</v>
      </c>
      <c r="W380">
        <f>Sustainable_Friendly_Table[[#This Row],[Total Carbon (Metric T)]]*AHP!$P$15/TOPSIS!$D$12</f>
        <v>1.3207549298652191E-2</v>
      </c>
      <c r="X380">
        <f>((Sustainable_Friendly_Table[[#This Row],[Weighted Energy]]-TOPSIS!$B$13)^2+(Sustainable_Friendly_Table[[#This Row],[Weighted Cost]]-TOPSIS!$C$13)^2+(Sustainable_Friendly_Table[[#This Row],[Weighted Co2]]-TOPSIS!$D$13)^2)^0.5</f>
        <v>3.775278051381704E-3</v>
      </c>
      <c r="Y380">
        <f>((Sustainable_Friendly_Table[[#This Row],[Weighted Energy]]-TOPSIS!$B$14)^2+(Sustainable_Friendly_Table[[#This Row],[Weighted Cost]]-TOPSIS!$C$14)^2+(Sustainable_Friendly_Table[[#This Row],[Weighted Co2]]-TOPSIS!$D$14)^2)^0.5</f>
        <v>1.8405880938309499E-3</v>
      </c>
      <c r="Z380">
        <f>Sustainable_Friendly_Table[[#This Row],[S- Worst-Euclidean Distance]]/(Sustainable_Friendly_Table[[#This Row],[S+ Best-Euclidean Distance]]+Sustainable_Friendly_Table[[#This Row],[S- Worst-Euclidean Distance]])</f>
        <v>0.32774785691784913</v>
      </c>
      <c r="AA380">
        <v>379</v>
      </c>
    </row>
    <row r="381" spans="1:27" x14ac:dyDescent="0.3">
      <c r="A381">
        <v>147</v>
      </c>
      <c r="B381" t="s">
        <v>140</v>
      </c>
      <c r="C381" t="s">
        <v>148</v>
      </c>
      <c r="D381" t="s">
        <v>151</v>
      </c>
      <c r="E381" t="s">
        <v>152</v>
      </c>
      <c r="F381" t="s">
        <v>154</v>
      </c>
      <c r="G381" t="s">
        <v>218</v>
      </c>
      <c r="H381">
        <v>424.72852500740612</v>
      </c>
      <c r="I381">
        <v>31</v>
      </c>
      <c r="J381">
        <v>1557091.1120802299</v>
      </c>
      <c r="K381">
        <v>43946.449763636367</v>
      </c>
      <c r="L381">
        <v>280276400.1744414</v>
      </c>
      <c r="M381">
        <v>5693401.9422727264</v>
      </c>
      <c r="N381">
        <v>2335636668.1203446</v>
      </c>
      <c r="O381">
        <v>116132200</v>
      </c>
      <c r="P381">
        <v>22.977584668181816</v>
      </c>
      <c r="Q381">
        <v>23278.512125599438</v>
      </c>
      <c r="R381">
        <v>280320346.62420505</v>
      </c>
      <c r="S381">
        <v>2457.4622700626173</v>
      </c>
      <c r="T381">
        <v>23301.489710267619</v>
      </c>
      <c r="U381">
        <f>Sustainable_Friendly_Table[[#This Row],[Total Energy(MJ)]]*AHP!$P$13/TOPSIS!$B$12</f>
        <v>2.3998448423679673E-2</v>
      </c>
      <c r="V381">
        <f>Sustainable_Friendly_Table[[#This Row],[Total Cost(LKR Million)]]*AHP!$P$14/TOPSIS!$C$12</f>
        <v>7.2534715354891843E-3</v>
      </c>
      <c r="W381">
        <f>Sustainable_Friendly_Table[[#This Row],[Total Carbon (Metric T)]]*AHP!$P$15/TOPSIS!$D$12</f>
        <v>1.3207549298652191E-2</v>
      </c>
      <c r="X381">
        <f>((Sustainable_Friendly_Table[[#This Row],[Weighted Energy]]-TOPSIS!$B$13)^2+(Sustainable_Friendly_Table[[#This Row],[Weighted Cost]]-TOPSIS!$C$13)^2+(Sustainable_Friendly_Table[[#This Row],[Weighted Co2]]-TOPSIS!$D$13)^2)^0.5</f>
        <v>3.7771231657640516E-3</v>
      </c>
      <c r="Y381">
        <f>((Sustainable_Friendly_Table[[#This Row],[Weighted Energy]]-TOPSIS!$B$14)^2+(Sustainable_Friendly_Table[[#This Row],[Weighted Cost]]-TOPSIS!$C$14)^2+(Sustainable_Friendly_Table[[#This Row],[Weighted Co2]]-TOPSIS!$D$14)^2)^0.5</f>
        <v>1.8386392339874208E-3</v>
      </c>
      <c r="Z381">
        <f>Sustainable_Friendly_Table[[#This Row],[S- Worst-Euclidean Distance]]/(Sustainable_Friendly_Table[[#This Row],[S+ Best-Euclidean Distance]]+Sustainable_Friendly_Table[[#This Row],[S- Worst-Euclidean Distance]])</f>
        <v>0.32740687783884703</v>
      </c>
      <c r="AA381">
        <v>380</v>
      </c>
    </row>
    <row r="382" spans="1:27" x14ac:dyDescent="0.3">
      <c r="A382">
        <v>146</v>
      </c>
      <c r="B382" t="s">
        <v>140</v>
      </c>
      <c r="C382" t="s">
        <v>148</v>
      </c>
      <c r="D382" t="s">
        <v>151</v>
      </c>
      <c r="E382" t="s">
        <v>152</v>
      </c>
      <c r="F382" t="s">
        <v>154</v>
      </c>
      <c r="G382" t="s">
        <v>220</v>
      </c>
      <c r="H382">
        <v>424.72852500740612</v>
      </c>
      <c r="I382">
        <v>31</v>
      </c>
      <c r="J382">
        <v>1557091.1120802299</v>
      </c>
      <c r="K382">
        <v>43946.449763636367</v>
      </c>
      <c r="L382">
        <v>280276400.1744414</v>
      </c>
      <c r="M382">
        <v>5693401.9422727264</v>
      </c>
      <c r="N382">
        <v>2335636668.1203446</v>
      </c>
      <c r="O382">
        <v>120900000</v>
      </c>
      <c r="P382">
        <v>22.977584668181816</v>
      </c>
      <c r="Q382">
        <v>23278.512125599438</v>
      </c>
      <c r="R382">
        <v>280320346.62420505</v>
      </c>
      <c r="S382">
        <v>2462.2300700626174</v>
      </c>
      <c r="T382">
        <v>23301.489710267619</v>
      </c>
      <c r="U382">
        <f>Sustainable_Friendly_Table[[#This Row],[Total Energy(MJ)]]*AHP!$P$13/TOPSIS!$B$12</f>
        <v>2.3998448423679673E-2</v>
      </c>
      <c r="V382">
        <f>Sustainable_Friendly_Table[[#This Row],[Total Cost(LKR Million)]]*AHP!$P$14/TOPSIS!$C$12</f>
        <v>7.2675442242169852E-3</v>
      </c>
      <c r="W382">
        <f>Sustainable_Friendly_Table[[#This Row],[Total Carbon (Metric T)]]*AHP!$P$15/TOPSIS!$D$12</f>
        <v>1.3207549298652191E-2</v>
      </c>
      <c r="X382">
        <f>((Sustainable_Friendly_Table[[#This Row],[Weighted Energy]]-TOPSIS!$B$13)^2+(Sustainable_Friendly_Table[[#This Row],[Weighted Cost]]-TOPSIS!$C$13)^2+(Sustainable_Friendly_Table[[#This Row],[Weighted Co2]]-TOPSIS!$D$13)^2)^0.5</f>
        <v>3.7807829794301753E-3</v>
      </c>
      <c r="Y382">
        <f>((Sustainable_Friendly_Table[[#This Row],[Weighted Energy]]-TOPSIS!$B$14)^2+(Sustainable_Friendly_Table[[#This Row],[Weighted Cost]]-TOPSIS!$C$14)^2+(Sustainable_Friendly_Table[[#This Row],[Weighted Co2]]-TOPSIS!$D$14)^2)^0.5</f>
        <v>1.8348880527937076E-3</v>
      </c>
      <c r="Z382">
        <f>Sustainable_Friendly_Table[[#This Row],[S- Worst-Euclidean Distance]]/(Sustainable_Friendly_Table[[#This Row],[S+ Best-Euclidean Distance]]+Sustainable_Friendly_Table[[#This Row],[S- Worst-Euclidean Distance]])</f>
        <v>0.32674422028369188</v>
      </c>
      <c r="AA382">
        <v>381</v>
      </c>
    </row>
    <row r="383" spans="1:27" x14ac:dyDescent="0.3">
      <c r="A383">
        <v>163</v>
      </c>
      <c r="B383" t="s">
        <v>140</v>
      </c>
      <c r="C383" t="s">
        <v>148</v>
      </c>
      <c r="D383" t="s">
        <v>280</v>
      </c>
      <c r="E383" t="s">
        <v>152</v>
      </c>
      <c r="F383" t="s">
        <v>154</v>
      </c>
      <c r="G383" t="s">
        <v>219</v>
      </c>
      <c r="H383">
        <v>425.19298734581611</v>
      </c>
      <c r="I383">
        <v>61</v>
      </c>
      <c r="J383">
        <v>1557540.7116238109</v>
      </c>
      <c r="K383">
        <v>43946.449763636367</v>
      </c>
      <c r="L383">
        <v>280357328.09228593</v>
      </c>
      <c r="M383">
        <v>5698007.0172727266</v>
      </c>
      <c r="N383">
        <v>2336311067.4357162</v>
      </c>
      <c r="O383">
        <v>113704000</v>
      </c>
      <c r="P383">
        <v>22.968374518181815</v>
      </c>
      <c r="Q383">
        <v>23285.233638775971</v>
      </c>
      <c r="R383">
        <v>280401274.54204959</v>
      </c>
      <c r="S383">
        <v>2455.7130744529891</v>
      </c>
      <c r="T383">
        <v>23308.202013294154</v>
      </c>
      <c r="U383">
        <f>Sustainable_Friendly_Table[[#This Row],[Total Energy(MJ)]]*AHP!$P$13/TOPSIS!$B$12</f>
        <v>2.4005376727264542E-2</v>
      </c>
      <c r="V383">
        <f>Sustainable_Friendly_Table[[#This Row],[Total Cost(LKR Million)]]*AHP!$P$14/TOPSIS!$C$12</f>
        <v>7.2483085912930486E-3</v>
      </c>
      <c r="W383">
        <f>Sustainable_Friendly_Table[[#This Row],[Total Carbon (Metric T)]]*AHP!$P$15/TOPSIS!$D$12</f>
        <v>1.3211353908324482E-2</v>
      </c>
      <c r="X383">
        <f>((Sustainable_Friendly_Table[[#This Row],[Weighted Energy]]-TOPSIS!$B$13)^2+(Sustainable_Friendly_Table[[#This Row],[Weighted Cost]]-TOPSIS!$C$13)^2+(Sustainable_Friendly_Table[[#This Row],[Weighted Co2]]-TOPSIS!$D$13)^2)^0.5</f>
        <v>3.7834318752160236E-3</v>
      </c>
      <c r="Y383">
        <f>((Sustainable_Friendly_Table[[#This Row],[Weighted Energy]]-TOPSIS!$B$14)^2+(Sustainable_Friendly_Table[[#This Row],[Weighted Cost]]-TOPSIS!$C$14)^2+(Sustainable_Friendly_Table[[#This Row],[Weighted Co2]]-TOPSIS!$D$14)^2)^0.5</f>
        <v>1.8324372096962236E-3</v>
      </c>
      <c r="Z383">
        <f>Sustainable_Friendly_Table[[#This Row],[S- Worst-Euclidean Distance]]/(Sustainable_Friendly_Table[[#This Row],[S+ Best-Euclidean Distance]]+Sustainable_Friendly_Table[[#This Row],[S- Worst-Euclidean Distance]])</f>
        <v>0.32629628326260335</v>
      </c>
      <c r="AA383">
        <v>382</v>
      </c>
    </row>
    <row r="384" spans="1:27" x14ac:dyDescent="0.3">
      <c r="A384">
        <v>165</v>
      </c>
      <c r="B384" t="s">
        <v>140</v>
      </c>
      <c r="C384" t="s">
        <v>148</v>
      </c>
      <c r="D384" t="s">
        <v>280</v>
      </c>
      <c r="E384" t="s">
        <v>152</v>
      </c>
      <c r="F384" t="s">
        <v>154</v>
      </c>
      <c r="G384" t="s">
        <v>218</v>
      </c>
      <c r="H384">
        <v>425.19298734581611</v>
      </c>
      <c r="I384">
        <v>31</v>
      </c>
      <c r="J384">
        <v>1557540.7116238109</v>
      </c>
      <c r="K384">
        <v>43946.449763636367</v>
      </c>
      <c r="L384">
        <v>280357328.09228593</v>
      </c>
      <c r="M384">
        <v>5698007.0172727266</v>
      </c>
      <c r="N384">
        <v>2336311067.4357162</v>
      </c>
      <c r="O384">
        <v>116132200</v>
      </c>
      <c r="P384">
        <v>22.968374518181815</v>
      </c>
      <c r="Q384">
        <v>23285.233638775971</v>
      </c>
      <c r="R384">
        <v>280401274.54204959</v>
      </c>
      <c r="S384">
        <v>2458.1412744529889</v>
      </c>
      <c r="T384">
        <v>23308.202013294154</v>
      </c>
      <c r="U384">
        <f>Sustainable_Friendly_Table[[#This Row],[Total Energy(MJ)]]*AHP!$P$13/TOPSIS!$B$12</f>
        <v>2.4005376727264542E-2</v>
      </c>
      <c r="V384">
        <f>Sustainable_Friendly_Table[[#This Row],[Total Cost(LKR Million)]]*AHP!$P$14/TOPSIS!$C$12</f>
        <v>7.2554756920038257E-3</v>
      </c>
      <c r="W384">
        <f>Sustainable_Friendly_Table[[#This Row],[Total Carbon (Metric T)]]*AHP!$P$15/TOPSIS!$D$12</f>
        <v>1.3211353908324482E-2</v>
      </c>
      <c r="X384">
        <f>((Sustainable_Friendly_Table[[#This Row],[Weighted Energy]]-TOPSIS!$B$13)^2+(Sustainable_Friendly_Table[[#This Row],[Weighted Cost]]-TOPSIS!$C$13)^2+(Sustainable_Friendly_Table[[#This Row],[Weighted Co2]]-TOPSIS!$D$13)^2)^0.5</f>
        <v>3.7852768097578829E-3</v>
      </c>
      <c r="Y384">
        <f>((Sustainable_Friendly_Table[[#This Row],[Weighted Energy]]-TOPSIS!$B$14)^2+(Sustainable_Friendly_Table[[#This Row],[Weighted Cost]]-TOPSIS!$C$14)^2+(Sustainable_Friendly_Table[[#This Row],[Weighted Co2]]-TOPSIS!$D$14)^2)^0.5</f>
        <v>1.83048751895992E-3</v>
      </c>
      <c r="Z384">
        <f>Sustainable_Friendly_Table[[#This Row],[S- Worst-Euclidean Distance]]/(Sustainable_Friendly_Table[[#This Row],[S+ Best-Euclidean Distance]]+Sustainable_Friendly_Table[[#This Row],[S- Worst-Euclidean Distance]])</f>
        <v>0.3259551882544649</v>
      </c>
      <c r="AA384">
        <v>383</v>
      </c>
    </row>
    <row r="385" spans="1:27" x14ac:dyDescent="0.3">
      <c r="A385">
        <v>164</v>
      </c>
      <c r="B385" t="s">
        <v>140</v>
      </c>
      <c r="C385" t="s">
        <v>148</v>
      </c>
      <c r="D385" t="s">
        <v>280</v>
      </c>
      <c r="E385" t="s">
        <v>152</v>
      </c>
      <c r="F385" t="s">
        <v>154</v>
      </c>
      <c r="G385" t="s">
        <v>220</v>
      </c>
      <c r="H385">
        <v>425.19298734581611</v>
      </c>
      <c r="I385">
        <v>31</v>
      </c>
      <c r="J385">
        <v>1557540.7116238109</v>
      </c>
      <c r="K385">
        <v>43946.449763636367</v>
      </c>
      <c r="L385">
        <v>280357328.09228593</v>
      </c>
      <c r="M385">
        <v>5698007.0172727266</v>
      </c>
      <c r="N385">
        <v>2336311067.4357162</v>
      </c>
      <c r="O385">
        <v>120900000</v>
      </c>
      <c r="P385">
        <v>22.968374518181815</v>
      </c>
      <c r="Q385">
        <v>23285.233638775971</v>
      </c>
      <c r="R385">
        <v>280401274.54204959</v>
      </c>
      <c r="S385">
        <v>2462.909074452989</v>
      </c>
      <c r="T385">
        <v>23308.202013294154</v>
      </c>
      <c r="U385">
        <f>Sustainable_Friendly_Table[[#This Row],[Total Energy(MJ)]]*AHP!$P$13/TOPSIS!$B$12</f>
        <v>2.4005376727264542E-2</v>
      </c>
      <c r="V385">
        <f>Sustainable_Friendly_Table[[#This Row],[Total Cost(LKR Million)]]*AHP!$P$14/TOPSIS!$C$12</f>
        <v>7.2695483807316275E-3</v>
      </c>
      <c r="W385">
        <f>Sustainable_Friendly_Table[[#This Row],[Total Carbon (Metric T)]]*AHP!$P$15/TOPSIS!$D$12</f>
        <v>1.3211353908324482E-2</v>
      </c>
      <c r="X385">
        <f>((Sustainable_Friendly_Table[[#This Row],[Weighted Energy]]-TOPSIS!$B$13)^2+(Sustainable_Friendly_Table[[#This Row],[Weighted Cost]]-TOPSIS!$C$13)^2+(Sustainable_Friendly_Table[[#This Row],[Weighted Co2]]-TOPSIS!$D$13)^2)^0.5</f>
        <v>3.7889361913906474E-3</v>
      </c>
      <c r="Y385">
        <f>((Sustainable_Friendly_Table[[#This Row],[Weighted Energy]]-TOPSIS!$B$14)^2+(Sustainable_Friendly_Table[[#This Row],[Weighted Cost]]-TOPSIS!$C$14)^2+(Sustainable_Friendly_Table[[#This Row],[Weighted Co2]]-TOPSIS!$D$14)^2)^0.5</f>
        <v>1.8267350378029269E-3</v>
      </c>
      <c r="Z385">
        <f>Sustainable_Friendly_Table[[#This Row],[S- Worst-Euclidean Distance]]/(Sustainable_Friendly_Table[[#This Row],[S+ Best-Euclidean Distance]]+Sustainable_Friendly_Table[[#This Row],[S- Worst-Euclidean Distance]])</f>
        <v>0.32529237614668033</v>
      </c>
      <c r="AA385">
        <v>384</v>
      </c>
    </row>
    <row r="386" spans="1:27" x14ac:dyDescent="0.3">
      <c r="A386">
        <v>46</v>
      </c>
      <c r="B386" t="s">
        <v>139</v>
      </c>
      <c r="C386" t="s">
        <v>148</v>
      </c>
      <c r="D386" t="s">
        <v>151</v>
      </c>
      <c r="E386" t="s">
        <v>280</v>
      </c>
      <c r="F386" t="s">
        <v>154</v>
      </c>
      <c r="G386" t="s">
        <v>219</v>
      </c>
      <c r="H386">
        <v>440.54817871304522</v>
      </c>
      <c r="I386">
        <v>63</v>
      </c>
      <c r="J386">
        <v>1560452.7948791841</v>
      </c>
      <c r="K386">
        <v>58493.933399999994</v>
      </c>
      <c r="L386">
        <v>280881503.07825315</v>
      </c>
      <c r="M386">
        <v>6487568.6877272716</v>
      </c>
      <c r="N386">
        <v>2340679192.3187761</v>
      </c>
      <c r="O386">
        <v>117432000</v>
      </c>
      <c r="P386">
        <v>29.164780849999996</v>
      </c>
      <c r="Q386">
        <v>23328.769283443802</v>
      </c>
      <c r="R386">
        <v>280939997.01165313</v>
      </c>
      <c r="S386">
        <v>2464.5987610065035</v>
      </c>
      <c r="T386">
        <v>23357.9340642938</v>
      </c>
      <c r="U386">
        <f>Sustainable_Friendly_Table[[#This Row],[Total Energy(MJ)]]*AHP!$P$13/TOPSIS!$B$12</f>
        <v>2.4051497187506373E-2</v>
      </c>
      <c r="V386">
        <f>Sustainable_Friendly_Table[[#This Row],[Total Cost(LKR Million)]]*AHP!$P$14/TOPSIS!$C$12</f>
        <v>7.2745356773705715E-3</v>
      </c>
      <c r="W386">
        <f>Sustainable_Friendly_Table[[#This Row],[Total Carbon (Metric T)]]*AHP!$P$15/TOPSIS!$D$12</f>
        <v>1.3239542600269421E-2</v>
      </c>
      <c r="X386">
        <f>((Sustainable_Friendly_Table[[#This Row],[Weighted Energy]]-TOPSIS!$B$13)^2+(Sustainable_Friendly_Table[[#This Row],[Weighted Cost]]-TOPSIS!$C$13)^2+(Sustainable_Friendly_Table[[#This Row],[Weighted Co2]]-TOPSIS!$D$13)^2)^0.5</f>
        <v>3.8423669359033208E-3</v>
      </c>
      <c r="Y386">
        <f>((Sustainable_Friendly_Table[[#This Row],[Weighted Energy]]-TOPSIS!$B$14)^2+(Sustainable_Friendly_Table[[#This Row],[Weighted Cost]]-TOPSIS!$C$14)^2+(Sustainable_Friendly_Table[[#This Row],[Weighted Co2]]-TOPSIS!$D$14)^2)^0.5</f>
        <v>1.7733519867349384E-3</v>
      </c>
      <c r="Z386">
        <f>Sustainable_Friendly_Table[[#This Row],[S- Worst-Euclidean Distance]]/(Sustainable_Friendly_Table[[#This Row],[S+ Best-Euclidean Distance]]+Sustainable_Friendly_Table[[#This Row],[S- Worst-Euclidean Distance]])</f>
        <v>0.31578360868207755</v>
      </c>
      <c r="AA386">
        <v>385</v>
      </c>
    </row>
    <row r="387" spans="1:27" x14ac:dyDescent="0.3">
      <c r="A387">
        <v>48</v>
      </c>
      <c r="B387" t="s">
        <v>139</v>
      </c>
      <c r="C387" t="s">
        <v>148</v>
      </c>
      <c r="D387" t="s">
        <v>151</v>
      </c>
      <c r="E387" t="s">
        <v>280</v>
      </c>
      <c r="F387" t="s">
        <v>154</v>
      </c>
      <c r="G387" t="s">
        <v>218</v>
      </c>
      <c r="H387">
        <v>440.54817871304522</v>
      </c>
      <c r="I387">
        <v>32</v>
      </c>
      <c r="J387">
        <v>1560452.7948791841</v>
      </c>
      <c r="K387">
        <v>58493.933399999994</v>
      </c>
      <c r="L387">
        <v>280881503.07825315</v>
      </c>
      <c r="M387">
        <v>6487568.6877272716</v>
      </c>
      <c r="N387">
        <v>2340679192.3187761</v>
      </c>
      <c r="O387">
        <v>119878400</v>
      </c>
      <c r="P387">
        <v>29.164780849999996</v>
      </c>
      <c r="Q387">
        <v>23328.769283443802</v>
      </c>
      <c r="R387">
        <v>280939997.01165313</v>
      </c>
      <c r="S387">
        <v>2467.0451610065038</v>
      </c>
      <c r="T387">
        <v>23357.9340642938</v>
      </c>
      <c r="U387">
        <f>Sustainable_Friendly_Table[[#This Row],[Total Energy(MJ)]]*AHP!$P$13/TOPSIS!$B$12</f>
        <v>2.4051497187506373E-2</v>
      </c>
      <c r="V387">
        <f>Sustainable_Friendly_Table[[#This Row],[Total Cost(LKR Million)]]*AHP!$P$14/TOPSIS!$C$12</f>
        <v>7.28175649739316E-3</v>
      </c>
      <c r="W387">
        <f>Sustainable_Friendly_Table[[#This Row],[Total Carbon (Metric T)]]*AHP!$P$15/TOPSIS!$D$12</f>
        <v>1.3239542600269421E-2</v>
      </c>
      <c r="X387">
        <f>((Sustainable_Friendly_Table[[#This Row],[Weighted Energy]]-TOPSIS!$B$13)^2+(Sustainable_Friendly_Table[[#This Row],[Weighted Cost]]-TOPSIS!$C$13)^2+(Sustainable_Friendly_Table[[#This Row],[Weighted Co2]]-TOPSIS!$D$13)^2)^0.5</f>
        <v>3.8442465132201521E-3</v>
      </c>
      <c r="Y387">
        <f>((Sustainable_Friendly_Table[[#This Row],[Weighted Energy]]-TOPSIS!$B$14)^2+(Sustainable_Friendly_Table[[#This Row],[Weighted Cost]]-TOPSIS!$C$14)^2+(Sustainable_Friendly_Table[[#This Row],[Weighted Co2]]-TOPSIS!$D$14)^2)^0.5</f>
        <v>1.7714291745717877E-3</v>
      </c>
      <c r="Z387">
        <f>Sustainable_Friendly_Table[[#This Row],[S- Worst-Euclidean Distance]]/(Sustainable_Friendly_Table[[#This Row],[S+ Best-Euclidean Distance]]+Sustainable_Friendly_Table[[#This Row],[S- Worst-Euclidean Distance]])</f>
        <v>0.31544363903042738</v>
      </c>
      <c r="AA387">
        <v>386</v>
      </c>
    </row>
    <row r="388" spans="1:27" x14ac:dyDescent="0.3">
      <c r="A388">
        <v>47</v>
      </c>
      <c r="B388" t="s">
        <v>139</v>
      </c>
      <c r="C388" t="s">
        <v>148</v>
      </c>
      <c r="D388" t="s">
        <v>151</v>
      </c>
      <c r="E388" t="s">
        <v>280</v>
      </c>
      <c r="F388" t="s">
        <v>154</v>
      </c>
      <c r="G388" t="s">
        <v>220</v>
      </c>
      <c r="H388">
        <v>440.54817871304522</v>
      </c>
      <c r="I388">
        <v>32</v>
      </c>
      <c r="J388">
        <v>1560452.7948791841</v>
      </c>
      <c r="K388">
        <v>58493.933399999994</v>
      </c>
      <c r="L388">
        <v>280881503.07825315</v>
      </c>
      <c r="M388">
        <v>6487568.6877272716</v>
      </c>
      <c r="N388">
        <v>2340679192.3187761</v>
      </c>
      <c r="O388">
        <v>124800000</v>
      </c>
      <c r="P388">
        <v>29.164780849999996</v>
      </c>
      <c r="Q388">
        <v>23328.769283443802</v>
      </c>
      <c r="R388">
        <v>280939997.01165313</v>
      </c>
      <c r="S388">
        <v>2471.9667610065035</v>
      </c>
      <c r="T388">
        <v>23357.9340642938</v>
      </c>
      <c r="U388">
        <f>Sustainable_Friendly_Table[[#This Row],[Total Energy(MJ)]]*AHP!$P$13/TOPSIS!$B$12</f>
        <v>2.4051497187506373E-2</v>
      </c>
      <c r="V388">
        <f>Sustainable_Friendly_Table[[#This Row],[Total Cost(LKR Million)]]*AHP!$P$14/TOPSIS!$C$12</f>
        <v>7.2962831438218561E-3</v>
      </c>
      <c r="W388">
        <f>Sustainable_Friendly_Table[[#This Row],[Total Carbon (Metric T)]]*AHP!$P$15/TOPSIS!$D$12</f>
        <v>1.3239542600269421E-2</v>
      </c>
      <c r="X388">
        <f>((Sustainable_Friendly_Table[[#This Row],[Weighted Energy]]-TOPSIS!$B$13)^2+(Sustainable_Friendly_Table[[#This Row],[Weighted Cost]]-TOPSIS!$C$13)^2+(Sustainable_Friendly_Table[[#This Row],[Weighted Co2]]-TOPSIS!$D$13)^2)^0.5</f>
        <v>3.8480660627736854E-3</v>
      </c>
      <c r="Y388">
        <f>((Sustainable_Friendly_Table[[#This Row],[Weighted Energy]]-TOPSIS!$B$14)^2+(Sustainable_Friendly_Table[[#This Row],[Weighted Cost]]-TOPSIS!$C$14)^2+(Sustainable_Friendly_Table[[#This Row],[Weighted Co2]]-TOPSIS!$D$14)^2)^0.5</f>
        <v>1.7676439408270764E-3</v>
      </c>
      <c r="Z388">
        <f>Sustainable_Friendly_Table[[#This Row],[S- Worst-Euclidean Distance]]/(Sustainable_Friendly_Table[[#This Row],[S+ Best-Euclidean Distance]]+Sustainable_Friendly_Table[[#This Row],[S- Worst-Euclidean Distance]])</f>
        <v>0.3147676677915478</v>
      </c>
      <c r="AA388">
        <v>387</v>
      </c>
    </row>
    <row r="389" spans="1:27" x14ac:dyDescent="0.3">
      <c r="A389">
        <v>64</v>
      </c>
      <c r="B389" t="s">
        <v>139</v>
      </c>
      <c r="C389" t="s">
        <v>148</v>
      </c>
      <c r="D389" t="s">
        <v>280</v>
      </c>
      <c r="E389" t="s">
        <v>280</v>
      </c>
      <c r="F389" t="s">
        <v>154</v>
      </c>
      <c r="G389" t="s">
        <v>219</v>
      </c>
      <c r="H389">
        <v>441.01264105145515</v>
      </c>
      <c r="I389">
        <v>63</v>
      </c>
      <c r="J389">
        <v>1560902.3944227649</v>
      </c>
      <c r="K389">
        <v>58493.933399999994</v>
      </c>
      <c r="L389">
        <v>280962430.99609768</v>
      </c>
      <c r="M389">
        <v>6492173.7627272718</v>
      </c>
      <c r="N389">
        <v>2341353591.6341472</v>
      </c>
      <c r="O389">
        <v>117432000</v>
      </c>
      <c r="P389">
        <v>29.155570699999995</v>
      </c>
      <c r="Q389">
        <v>23335.490796620332</v>
      </c>
      <c r="R389">
        <v>281020924.92949766</v>
      </c>
      <c r="S389">
        <v>2465.2777653968742</v>
      </c>
      <c r="T389">
        <v>23364.646367320333</v>
      </c>
      <c r="U389">
        <f>Sustainable_Friendly_Table[[#This Row],[Total Energy(MJ)]]*AHP!$P$13/TOPSIS!$B$12</f>
        <v>2.4058425491091238E-2</v>
      </c>
      <c r="V389">
        <f>Sustainable_Friendly_Table[[#This Row],[Total Cost(LKR Million)]]*AHP!$P$14/TOPSIS!$C$12</f>
        <v>7.2765398338852103E-3</v>
      </c>
      <c r="W389">
        <f>Sustainable_Friendly_Table[[#This Row],[Total Carbon (Metric T)]]*AHP!$P$15/TOPSIS!$D$12</f>
        <v>1.3243347209941709E-2</v>
      </c>
      <c r="X389">
        <f>((Sustainable_Friendly_Table[[#This Row],[Weighted Energy]]-TOPSIS!$B$13)^2+(Sustainable_Friendly_Table[[#This Row],[Weighted Cost]]-TOPSIS!$C$13)^2+(Sustainable_Friendly_Table[[#This Row],[Weighted Co2]]-TOPSIS!$D$13)^2)^0.5</f>
        <v>3.8505204503894662E-3</v>
      </c>
      <c r="Y389">
        <f>((Sustainable_Friendly_Table[[#This Row],[Weighted Energy]]-TOPSIS!$B$14)^2+(Sustainable_Friendly_Table[[#This Row],[Weighted Cost]]-TOPSIS!$C$14)^2+(Sustainable_Friendly_Table[[#This Row],[Weighted Co2]]-TOPSIS!$D$14)^2)^0.5</f>
        <v>1.765199859724691E-3</v>
      </c>
      <c r="Z389">
        <f>Sustainable_Friendly_Table[[#This Row],[S- Worst-Euclidean Distance]]/(Sustainable_Friendly_Table[[#This Row],[S+ Best-Euclidean Distance]]+Sustainable_Friendly_Table[[#This Row],[S- Worst-Euclidean Distance]])</f>
        <v>0.31433186879793301</v>
      </c>
      <c r="AA389">
        <v>388</v>
      </c>
    </row>
    <row r="390" spans="1:27" x14ac:dyDescent="0.3">
      <c r="A390">
        <v>66</v>
      </c>
      <c r="B390" t="s">
        <v>139</v>
      </c>
      <c r="C390" t="s">
        <v>148</v>
      </c>
      <c r="D390" t="s">
        <v>280</v>
      </c>
      <c r="E390" t="s">
        <v>280</v>
      </c>
      <c r="F390" t="s">
        <v>154</v>
      </c>
      <c r="G390" t="s">
        <v>218</v>
      </c>
      <c r="H390">
        <v>441.01264105145515</v>
      </c>
      <c r="I390">
        <v>32</v>
      </c>
      <c r="J390">
        <v>1560902.3944227649</v>
      </c>
      <c r="K390">
        <v>58493.933399999994</v>
      </c>
      <c r="L390">
        <v>280962430.99609768</v>
      </c>
      <c r="M390">
        <v>6492173.7627272718</v>
      </c>
      <c r="N390">
        <v>2341353591.6341472</v>
      </c>
      <c r="O390">
        <v>119878400</v>
      </c>
      <c r="P390">
        <v>29.155570699999995</v>
      </c>
      <c r="Q390">
        <v>23335.490796620332</v>
      </c>
      <c r="R390">
        <v>281020924.92949766</v>
      </c>
      <c r="S390">
        <v>2467.7241653968745</v>
      </c>
      <c r="T390">
        <v>23364.646367320333</v>
      </c>
      <c r="U390">
        <f>Sustainable_Friendly_Table[[#This Row],[Total Energy(MJ)]]*AHP!$P$13/TOPSIS!$B$12</f>
        <v>2.4058425491091238E-2</v>
      </c>
      <c r="V390">
        <f>Sustainable_Friendly_Table[[#This Row],[Total Cost(LKR Million)]]*AHP!$P$14/TOPSIS!$C$12</f>
        <v>7.2837606539077979E-3</v>
      </c>
      <c r="W390">
        <f>Sustainable_Friendly_Table[[#This Row],[Total Carbon (Metric T)]]*AHP!$P$15/TOPSIS!$D$12</f>
        <v>1.3243347209941709E-2</v>
      </c>
      <c r="X390">
        <f>((Sustainable_Friendly_Table[[#This Row],[Weighted Energy]]-TOPSIS!$B$13)^2+(Sustainable_Friendly_Table[[#This Row],[Weighted Cost]]-TOPSIS!$C$13)^2+(Sustainable_Friendly_Table[[#This Row],[Weighted Co2]]-TOPSIS!$D$13)^2)^0.5</f>
        <v>3.8523998061541715E-3</v>
      </c>
      <c r="Y390">
        <f>((Sustainable_Friendly_Table[[#This Row],[Weighted Energy]]-TOPSIS!$B$14)^2+(Sustainable_Friendly_Table[[#This Row],[Weighted Cost]]-TOPSIS!$C$14)^2+(Sustainable_Friendly_Table[[#This Row],[Weighted Co2]]-TOPSIS!$D$14)^2)^0.5</f>
        <v>1.7632763651074044E-3</v>
      </c>
      <c r="Z390">
        <f>Sustainable_Friendly_Table[[#This Row],[S- Worst-Euclidean Distance]]/(Sustainable_Friendly_Table[[#This Row],[S+ Best-Euclidean Distance]]+Sustainable_Friendly_Table[[#This Row],[S- Worst-Euclidean Distance]])</f>
        <v>0.3139918170728993</v>
      </c>
      <c r="AA390">
        <v>389</v>
      </c>
    </row>
    <row r="391" spans="1:27" x14ac:dyDescent="0.3">
      <c r="A391">
        <v>65</v>
      </c>
      <c r="B391" t="s">
        <v>139</v>
      </c>
      <c r="C391" t="s">
        <v>148</v>
      </c>
      <c r="D391" t="s">
        <v>280</v>
      </c>
      <c r="E391" t="s">
        <v>280</v>
      </c>
      <c r="F391" t="s">
        <v>154</v>
      </c>
      <c r="G391" t="s">
        <v>220</v>
      </c>
      <c r="H391">
        <v>441.01264105145515</v>
      </c>
      <c r="I391">
        <v>32</v>
      </c>
      <c r="J391">
        <v>1560902.3944227649</v>
      </c>
      <c r="K391">
        <v>58493.933399999994</v>
      </c>
      <c r="L391">
        <v>280962430.99609768</v>
      </c>
      <c r="M391">
        <v>6492173.7627272718</v>
      </c>
      <c r="N391">
        <v>2341353591.6341472</v>
      </c>
      <c r="O391">
        <v>124800000</v>
      </c>
      <c r="P391">
        <v>29.155570699999995</v>
      </c>
      <c r="Q391">
        <v>23335.490796620332</v>
      </c>
      <c r="R391">
        <v>281020924.92949766</v>
      </c>
      <c r="S391">
        <v>2472.6457653968746</v>
      </c>
      <c r="T391">
        <v>23364.646367320333</v>
      </c>
      <c r="U391">
        <f>Sustainable_Friendly_Table[[#This Row],[Total Energy(MJ)]]*AHP!$P$13/TOPSIS!$B$12</f>
        <v>2.4058425491091238E-2</v>
      </c>
      <c r="V391">
        <f>Sustainable_Friendly_Table[[#This Row],[Total Cost(LKR Million)]]*AHP!$P$14/TOPSIS!$C$12</f>
        <v>7.2982873003364958E-3</v>
      </c>
      <c r="W391">
        <f>Sustainable_Friendly_Table[[#This Row],[Total Carbon (Metric T)]]*AHP!$P$15/TOPSIS!$D$12</f>
        <v>1.3243347209941709E-2</v>
      </c>
      <c r="X391">
        <f>((Sustainable_Friendly_Table[[#This Row],[Weighted Energy]]-TOPSIS!$B$13)^2+(Sustainable_Friendly_Table[[#This Row],[Weighted Cost]]-TOPSIS!$C$13)^2+(Sustainable_Friendly_Table[[#This Row],[Weighted Co2]]-TOPSIS!$D$13)^2)^0.5</f>
        <v>3.8562188297434742E-3</v>
      </c>
      <c r="Y391">
        <f>((Sustainable_Friendly_Table[[#This Row],[Weighted Energy]]-TOPSIS!$B$14)^2+(Sustainable_Friendly_Table[[#This Row],[Weighted Cost]]-TOPSIS!$C$14)^2+(Sustainable_Friendly_Table[[#This Row],[Weighted Co2]]-TOPSIS!$D$14)^2)^0.5</f>
        <v>1.7594901386797034E-3</v>
      </c>
      <c r="Z391">
        <f>Sustainable_Friendly_Table[[#This Row],[S- Worst-Euclidean Distance]]/(Sustainable_Friendly_Table[[#This Row],[S+ Best-Euclidean Distance]]+Sustainable_Friendly_Table[[#This Row],[S- Worst-Euclidean Distance]])</f>
        <v>0.31331576272438971</v>
      </c>
      <c r="AA391">
        <v>390</v>
      </c>
    </row>
    <row r="392" spans="1:27" x14ac:dyDescent="0.3">
      <c r="A392">
        <v>406</v>
      </c>
      <c r="B392" t="s">
        <v>142</v>
      </c>
      <c r="C392" t="s">
        <v>280</v>
      </c>
      <c r="D392" t="s">
        <v>151</v>
      </c>
      <c r="E392" t="s">
        <v>280</v>
      </c>
      <c r="F392" t="s">
        <v>154</v>
      </c>
      <c r="G392" t="s">
        <v>219</v>
      </c>
      <c r="H392">
        <v>468.44252354270407</v>
      </c>
      <c r="I392">
        <v>67</v>
      </c>
      <c r="J392">
        <v>1563984.7994442643</v>
      </c>
      <c r="K392">
        <v>46991.433000000005</v>
      </c>
      <c r="L392">
        <v>281517263.89996755</v>
      </c>
      <c r="M392">
        <v>6302345.4477272723</v>
      </c>
      <c r="N392">
        <v>2345977199.1663961</v>
      </c>
      <c r="O392">
        <v>124888000</v>
      </c>
      <c r="P392">
        <v>26.35677725</v>
      </c>
      <c r="Q392">
        <v>23381.572751691747</v>
      </c>
      <c r="R392">
        <v>281564255.33296758</v>
      </c>
      <c r="S392">
        <v>2477.1675446141235</v>
      </c>
      <c r="T392">
        <v>23407.929528941746</v>
      </c>
      <c r="U392">
        <f>Sustainable_Friendly_Table[[#This Row],[Total Energy(MJ)]]*AHP!$P$13/TOPSIS!$B$12</f>
        <v>2.4104940440226097E-2</v>
      </c>
      <c r="V392">
        <f>Sustainable_Friendly_Table[[#This Row],[Total Cost(LKR Million)]]*AHP!$P$14/TOPSIS!$C$12</f>
        <v>7.3116338315291187E-3</v>
      </c>
      <c r="W392">
        <f>Sustainable_Friendly_Table[[#This Row],[Total Carbon (Metric T)]]*AHP!$P$15/TOPSIS!$D$12</f>
        <v>1.326788059806515E-2</v>
      </c>
      <c r="X392">
        <f>((Sustainable_Friendly_Table[[#This Row],[Weighted Energy]]-TOPSIS!$B$13)^2+(Sustainable_Friendly_Table[[#This Row],[Weighted Cost]]-TOPSIS!$C$13)^2+(Sustainable_Friendly_Table[[#This Row],[Weighted Co2]]-TOPSIS!$D$13)^2)^0.5</f>
        <v>3.9104561971621838E-3</v>
      </c>
      <c r="Y392">
        <f>((Sustainable_Friendly_Table[[#This Row],[Weighted Energy]]-TOPSIS!$B$14)^2+(Sustainable_Friendly_Table[[#This Row],[Weighted Cost]]-TOPSIS!$C$14)^2+(Sustainable_Friendly_Table[[#This Row],[Weighted Co2]]-TOPSIS!$D$14)^2)^0.5</f>
        <v>1.7052461840462382E-3</v>
      </c>
      <c r="Z392">
        <f>Sustainable_Friendly_Table[[#This Row],[S- Worst-Euclidean Distance]]/(Sustainable_Friendly_Table[[#This Row],[S+ Best-Euclidean Distance]]+Sustainable_Friendly_Table[[#This Row],[S- Worst-Euclidean Distance]])</f>
        <v>0.3036567945182474</v>
      </c>
      <c r="AA392">
        <v>391</v>
      </c>
    </row>
    <row r="393" spans="1:27" x14ac:dyDescent="0.3">
      <c r="A393">
        <v>408</v>
      </c>
      <c r="B393" t="s">
        <v>142</v>
      </c>
      <c r="C393" t="s">
        <v>280</v>
      </c>
      <c r="D393" t="s">
        <v>151</v>
      </c>
      <c r="E393" t="s">
        <v>280</v>
      </c>
      <c r="F393" t="s">
        <v>154</v>
      </c>
      <c r="G393" t="s">
        <v>218</v>
      </c>
      <c r="H393">
        <v>468.44252354270407</v>
      </c>
      <c r="I393">
        <v>34</v>
      </c>
      <c r="J393">
        <v>1563984.7994442643</v>
      </c>
      <c r="K393">
        <v>46991.433000000005</v>
      </c>
      <c r="L393">
        <v>281517263.89996755</v>
      </c>
      <c r="M393">
        <v>6302345.4477272723</v>
      </c>
      <c r="N393">
        <v>2345977199.1663961</v>
      </c>
      <c r="O393">
        <v>127370800</v>
      </c>
      <c r="P393">
        <v>26.35677725</v>
      </c>
      <c r="Q393">
        <v>23381.572751691747</v>
      </c>
      <c r="R393">
        <v>281564255.33296758</v>
      </c>
      <c r="S393">
        <v>2479.6503446141232</v>
      </c>
      <c r="T393">
        <v>23407.929528941746</v>
      </c>
      <c r="U393">
        <f>Sustainable_Friendly_Table[[#This Row],[Total Energy(MJ)]]*AHP!$P$13/TOPSIS!$B$12</f>
        <v>2.4104940440226097E-2</v>
      </c>
      <c r="V393">
        <f>Sustainable_Friendly_Table[[#This Row],[Total Cost(LKR Million)]]*AHP!$P$14/TOPSIS!$C$12</f>
        <v>7.3189620901753238E-3</v>
      </c>
      <c r="W393">
        <f>Sustainable_Friendly_Table[[#This Row],[Total Carbon (Metric T)]]*AHP!$P$15/TOPSIS!$D$12</f>
        <v>1.326788059806515E-2</v>
      </c>
      <c r="X393">
        <f>((Sustainable_Friendly_Table[[#This Row],[Weighted Energy]]-TOPSIS!$B$13)^2+(Sustainable_Friendly_Table[[#This Row],[Weighted Cost]]-TOPSIS!$C$13)^2+(Sustainable_Friendly_Table[[#This Row],[Weighted Co2]]-TOPSIS!$D$13)^2)^0.5</f>
        <v>3.912400124856082E-3</v>
      </c>
      <c r="Y393">
        <f>((Sustainable_Friendly_Table[[#This Row],[Weighted Energy]]-TOPSIS!$B$14)^2+(Sustainable_Friendly_Table[[#This Row],[Weighted Cost]]-TOPSIS!$C$14)^2+(Sustainable_Friendly_Table[[#This Row],[Weighted Co2]]-TOPSIS!$D$14)^2)^0.5</f>
        <v>1.703376559194177E-3</v>
      </c>
      <c r="Z393">
        <f>Sustainable_Friendly_Table[[#This Row],[S- Worst-Euclidean Distance]]/(Sustainable_Friendly_Table[[#This Row],[S+ Best-Euclidean Distance]]+Sustainable_Friendly_Table[[#This Row],[S- Worst-Euclidean Distance]])</f>
        <v>0.30331985316154936</v>
      </c>
      <c r="AA393">
        <v>392</v>
      </c>
    </row>
    <row r="394" spans="1:27" x14ac:dyDescent="0.3">
      <c r="A394">
        <v>407</v>
      </c>
      <c r="B394" t="s">
        <v>142</v>
      </c>
      <c r="C394" t="s">
        <v>280</v>
      </c>
      <c r="D394" t="s">
        <v>151</v>
      </c>
      <c r="E394" t="s">
        <v>280</v>
      </c>
      <c r="F394" t="s">
        <v>154</v>
      </c>
      <c r="G394" t="s">
        <v>220</v>
      </c>
      <c r="H394">
        <v>468.44252354270407</v>
      </c>
      <c r="I394">
        <v>34</v>
      </c>
      <c r="J394">
        <v>1563984.7994442643</v>
      </c>
      <c r="K394">
        <v>46991.433000000005</v>
      </c>
      <c r="L394">
        <v>281517263.89996755</v>
      </c>
      <c r="M394">
        <v>6302345.4477272723</v>
      </c>
      <c r="N394">
        <v>2345977199.1663961</v>
      </c>
      <c r="O394">
        <v>132600000</v>
      </c>
      <c r="P394">
        <v>26.35677725</v>
      </c>
      <c r="Q394">
        <v>23381.572751691747</v>
      </c>
      <c r="R394">
        <v>281564255.33296758</v>
      </c>
      <c r="S394">
        <v>2484.8795446141235</v>
      </c>
      <c r="T394">
        <v>23407.929528941746</v>
      </c>
      <c r="U394">
        <f>Sustainable_Friendly_Table[[#This Row],[Total Energy(MJ)]]*AHP!$P$13/TOPSIS!$B$12</f>
        <v>2.4104940440226097E-2</v>
      </c>
      <c r="V394">
        <f>Sustainable_Friendly_Table[[#This Row],[Total Cost(LKR Million)]]*AHP!$P$14/TOPSIS!$C$12</f>
        <v>7.3343966520058156E-3</v>
      </c>
      <c r="W394">
        <f>Sustainable_Friendly_Table[[#This Row],[Total Carbon (Metric T)]]*AHP!$P$15/TOPSIS!$D$12</f>
        <v>1.326788059806515E-2</v>
      </c>
      <c r="X394">
        <f>((Sustainable_Friendly_Table[[#This Row],[Weighted Energy]]-TOPSIS!$B$13)^2+(Sustainable_Friendly_Table[[#This Row],[Weighted Cost]]-TOPSIS!$C$13)^2+(Sustainable_Friendly_Table[[#This Row],[Weighted Co2]]-TOPSIS!$D$13)^2)^0.5</f>
        <v>3.9165360647422393E-3</v>
      </c>
      <c r="Y394">
        <f>((Sustainable_Friendly_Table[[#This Row],[Weighted Energy]]-TOPSIS!$B$14)^2+(Sustainable_Friendly_Table[[#This Row],[Weighted Cost]]-TOPSIS!$C$14)^2+(Sustainable_Friendly_Table[[#This Row],[Weighted Co2]]-TOPSIS!$D$14)^2)^0.5</f>
        <v>1.6995354474283035E-3</v>
      </c>
      <c r="Z394">
        <f>Sustainable_Friendly_Table[[#This Row],[S- Worst-Euclidean Distance]]/(Sustainable_Friendly_Table[[#This Row],[S+ Best-Euclidean Distance]]+Sustainable_Friendly_Table[[#This Row],[S- Worst-Euclidean Distance]])</f>
        <v>0.30261997977505345</v>
      </c>
      <c r="AA394">
        <v>393</v>
      </c>
    </row>
    <row r="395" spans="1:27" x14ac:dyDescent="0.3">
      <c r="A395">
        <v>151</v>
      </c>
      <c r="B395" t="s">
        <v>140</v>
      </c>
      <c r="C395" t="s">
        <v>148</v>
      </c>
      <c r="D395" t="s">
        <v>151</v>
      </c>
      <c r="E395" t="s">
        <v>152</v>
      </c>
      <c r="F395" t="s">
        <v>280</v>
      </c>
      <c r="G395" t="s">
        <v>219</v>
      </c>
      <c r="H395">
        <v>427.32661420307517</v>
      </c>
      <c r="I395">
        <v>61</v>
      </c>
      <c r="J395">
        <v>1564921.4519178378</v>
      </c>
      <c r="K395">
        <v>46129.862490909087</v>
      </c>
      <c r="L395">
        <v>281685861.34521085</v>
      </c>
      <c r="M395">
        <v>5682484.878636363</v>
      </c>
      <c r="N395">
        <v>2347382177.8767567</v>
      </c>
      <c r="O395">
        <v>113704000</v>
      </c>
      <c r="P395">
        <v>22.977584668181816</v>
      </c>
      <c r="Q395">
        <v>23395.575706171676</v>
      </c>
      <c r="R395">
        <v>281731991.20770174</v>
      </c>
      <c r="S395">
        <v>2466.7686627553931</v>
      </c>
      <c r="T395">
        <v>23418.553290839856</v>
      </c>
      <c r="U395">
        <f>Sustainable_Friendly_Table[[#This Row],[Total Energy(MJ)]]*AHP!$P$13/TOPSIS!$B$12</f>
        <v>2.4119300442227681E-2</v>
      </c>
      <c r="V395">
        <f>Sustainable_Friendly_Table[[#This Row],[Total Cost(LKR Million)]]*AHP!$P$14/TOPSIS!$C$12</f>
        <v>7.280940382241168E-3</v>
      </c>
      <c r="W395">
        <f>Sustainable_Friendly_Table[[#This Row],[Total Carbon (Metric T)]]*AHP!$P$15/TOPSIS!$D$12</f>
        <v>1.327390226709795E-2</v>
      </c>
      <c r="X395">
        <f>((Sustainable_Friendly_Table[[#This Row],[Weighted Energy]]-TOPSIS!$B$13)^2+(Sustainable_Friendly_Table[[#This Row],[Weighted Cost]]-TOPSIS!$C$13)^2+(Sustainable_Friendly_Table[[#This Row],[Weighted Co2]]-TOPSIS!$D$13)^2)^0.5</f>
        <v>3.9174192111915912E-3</v>
      </c>
      <c r="Y395">
        <f>((Sustainable_Friendly_Table[[#This Row],[Weighted Energy]]-TOPSIS!$B$14)^2+(Sustainable_Friendly_Table[[#This Row],[Weighted Cost]]-TOPSIS!$C$14)^2+(Sustainable_Friendly_Table[[#This Row],[Weighted Co2]]-TOPSIS!$D$14)^2)^0.5</f>
        <v>1.6985097067912145E-3</v>
      </c>
      <c r="Z395">
        <f>Sustainable_Friendly_Table[[#This Row],[S- Worst-Euclidean Distance]]/(Sustainable_Friendly_Table[[#This Row],[S+ Best-Euclidean Distance]]+Sustainable_Friendly_Table[[#This Row],[S- Worst-Euclidean Distance]])</f>
        <v>0.30244501516969075</v>
      </c>
      <c r="AA395">
        <v>394</v>
      </c>
    </row>
    <row r="396" spans="1:27" x14ac:dyDescent="0.3">
      <c r="A396">
        <v>424</v>
      </c>
      <c r="B396" t="s">
        <v>142</v>
      </c>
      <c r="C396" t="s">
        <v>280</v>
      </c>
      <c r="D396" t="s">
        <v>280</v>
      </c>
      <c r="E396" t="s">
        <v>280</v>
      </c>
      <c r="F396" t="s">
        <v>154</v>
      </c>
      <c r="G396" t="s">
        <v>219</v>
      </c>
      <c r="H396">
        <v>468.90698588111405</v>
      </c>
      <c r="I396">
        <v>67</v>
      </c>
      <c r="J396">
        <v>1564434.3989878455</v>
      </c>
      <c r="K396">
        <v>46991.433000000005</v>
      </c>
      <c r="L396">
        <v>281598191.8178122</v>
      </c>
      <c r="M396">
        <v>6306950.5227272725</v>
      </c>
      <c r="N396">
        <v>2346651598.4817681</v>
      </c>
      <c r="O396">
        <v>124888000</v>
      </c>
      <c r="P396">
        <v>26.347567099999999</v>
      </c>
      <c r="Q396">
        <v>23388.294264868287</v>
      </c>
      <c r="R396">
        <v>281645183.25081223</v>
      </c>
      <c r="S396">
        <v>2477.8465490044955</v>
      </c>
      <c r="T396">
        <v>23414.641831968289</v>
      </c>
      <c r="U396">
        <f>Sustainable_Friendly_Table[[#This Row],[Total Energy(MJ)]]*AHP!$P$13/TOPSIS!$B$12</f>
        <v>2.4111868743810976E-2</v>
      </c>
      <c r="V396">
        <f>Sustainable_Friendly_Table[[#This Row],[Total Cost(LKR Million)]]*AHP!$P$14/TOPSIS!$C$12</f>
        <v>7.313637988043761E-3</v>
      </c>
      <c r="W396">
        <f>Sustainable_Friendly_Table[[#This Row],[Total Carbon (Metric T)]]*AHP!$P$15/TOPSIS!$D$12</f>
        <v>1.3271685207737444E-2</v>
      </c>
      <c r="X396">
        <f>((Sustainable_Friendly_Table[[#This Row],[Weighted Energy]]-TOPSIS!$B$13)^2+(Sustainable_Friendly_Table[[#This Row],[Weighted Cost]]-TOPSIS!$C$13)^2+(Sustainable_Friendly_Table[[#This Row],[Weighted Co2]]-TOPSIS!$D$13)^2)^0.5</f>
        <v>3.9186090149290441E-3</v>
      </c>
      <c r="Y396">
        <f>((Sustainable_Friendly_Table[[#This Row],[Weighted Energy]]-TOPSIS!$B$14)^2+(Sustainable_Friendly_Table[[#This Row],[Weighted Cost]]-TOPSIS!$C$14)^2+(Sustainable_Friendly_Table[[#This Row],[Weighted Co2]]-TOPSIS!$D$14)^2)^0.5</f>
        <v>1.6970924245114116E-3</v>
      </c>
      <c r="Z396">
        <f>Sustainable_Friendly_Table[[#This Row],[S- Worst-Euclidean Distance]]/(Sustainable_Friendly_Table[[#This Row],[S+ Best-Euclidean Distance]]+Sustainable_Friendly_Table[[#This Row],[S- Worst-Euclidean Distance]])</f>
        <v>0.30220488799356626</v>
      </c>
      <c r="AA396">
        <v>395</v>
      </c>
    </row>
    <row r="397" spans="1:27" x14ac:dyDescent="0.3">
      <c r="A397">
        <v>153</v>
      </c>
      <c r="B397" t="s">
        <v>140</v>
      </c>
      <c r="C397" t="s">
        <v>148</v>
      </c>
      <c r="D397" t="s">
        <v>151</v>
      </c>
      <c r="E397" t="s">
        <v>152</v>
      </c>
      <c r="F397" t="s">
        <v>280</v>
      </c>
      <c r="G397" t="s">
        <v>218</v>
      </c>
      <c r="H397">
        <v>427.32661420307517</v>
      </c>
      <c r="I397">
        <v>31</v>
      </c>
      <c r="J397">
        <v>1564921.4519178378</v>
      </c>
      <c r="K397">
        <v>46129.862490909087</v>
      </c>
      <c r="L397">
        <v>281685861.34521085</v>
      </c>
      <c r="M397">
        <v>5682484.878636363</v>
      </c>
      <c r="N397">
        <v>2347382177.8767567</v>
      </c>
      <c r="O397">
        <v>116132200</v>
      </c>
      <c r="P397">
        <v>22.977584668181816</v>
      </c>
      <c r="Q397">
        <v>23395.575706171676</v>
      </c>
      <c r="R397">
        <v>281731991.20770174</v>
      </c>
      <c r="S397">
        <v>2469.1968627553929</v>
      </c>
      <c r="T397">
        <v>23418.553290839856</v>
      </c>
      <c r="U397">
        <f>Sustainable_Friendly_Table[[#This Row],[Total Energy(MJ)]]*AHP!$P$13/TOPSIS!$B$12</f>
        <v>2.4119300442227681E-2</v>
      </c>
      <c r="V397">
        <f>Sustainable_Friendly_Table[[#This Row],[Total Cost(LKR Million)]]*AHP!$P$14/TOPSIS!$C$12</f>
        <v>7.2881074829519452E-3</v>
      </c>
      <c r="W397">
        <f>Sustainable_Friendly_Table[[#This Row],[Total Carbon (Metric T)]]*AHP!$P$15/TOPSIS!$D$12</f>
        <v>1.327390226709795E-2</v>
      </c>
      <c r="X397">
        <f>((Sustainable_Friendly_Table[[#This Row],[Weighted Energy]]-TOPSIS!$B$13)^2+(Sustainable_Friendly_Table[[#This Row],[Weighted Cost]]-TOPSIS!$C$13)^2+(Sustainable_Friendly_Table[[#This Row],[Weighted Co2]]-TOPSIS!$D$13)^2)^0.5</f>
        <v>3.9192607464887206E-3</v>
      </c>
      <c r="Y397">
        <f>((Sustainable_Friendly_Table[[#This Row],[Weighted Energy]]-TOPSIS!$B$14)^2+(Sustainable_Friendly_Table[[#This Row],[Weighted Cost]]-TOPSIS!$C$14)^2+(Sustainable_Friendly_Table[[#This Row],[Weighted Co2]]-TOPSIS!$D$14)^2)^0.5</f>
        <v>1.6965439588519169E-3</v>
      </c>
      <c r="Z397">
        <f>Sustainable_Friendly_Table[[#This Row],[S- Worst-Euclidean Distance]]/(Sustainable_Friendly_Table[[#This Row],[S+ Best-Euclidean Distance]]+Sustainable_Friendly_Table[[#This Row],[S- Worst-Euclidean Distance]])</f>
        <v>0.30210166625604007</v>
      </c>
      <c r="AA397">
        <v>396</v>
      </c>
    </row>
    <row r="398" spans="1:27" x14ac:dyDescent="0.3">
      <c r="A398">
        <v>426</v>
      </c>
      <c r="B398" t="s">
        <v>142</v>
      </c>
      <c r="C398" t="s">
        <v>280</v>
      </c>
      <c r="D398" t="s">
        <v>280</v>
      </c>
      <c r="E398" t="s">
        <v>280</v>
      </c>
      <c r="F398" t="s">
        <v>154</v>
      </c>
      <c r="G398" t="s">
        <v>218</v>
      </c>
      <c r="H398">
        <v>468.90698588111405</v>
      </c>
      <c r="I398">
        <v>34</v>
      </c>
      <c r="J398">
        <v>1564434.3989878455</v>
      </c>
      <c r="K398">
        <v>46991.433000000005</v>
      </c>
      <c r="L398">
        <v>281598191.8178122</v>
      </c>
      <c r="M398">
        <v>6306950.5227272725</v>
      </c>
      <c r="N398">
        <v>2346651598.4817681</v>
      </c>
      <c r="O398">
        <v>127370800</v>
      </c>
      <c r="P398">
        <v>26.347567099999999</v>
      </c>
      <c r="Q398">
        <v>23388.294264868287</v>
      </c>
      <c r="R398">
        <v>281645183.25081223</v>
      </c>
      <c r="S398">
        <v>2480.3293490044957</v>
      </c>
      <c r="T398">
        <v>23414.641831968289</v>
      </c>
      <c r="U398">
        <f>Sustainable_Friendly_Table[[#This Row],[Total Energy(MJ)]]*AHP!$P$13/TOPSIS!$B$12</f>
        <v>2.4111868743810976E-2</v>
      </c>
      <c r="V398">
        <f>Sustainable_Friendly_Table[[#This Row],[Total Cost(LKR Million)]]*AHP!$P$14/TOPSIS!$C$12</f>
        <v>7.3209662466899679E-3</v>
      </c>
      <c r="W398">
        <f>Sustainable_Friendly_Table[[#This Row],[Total Carbon (Metric T)]]*AHP!$P$15/TOPSIS!$D$12</f>
        <v>1.3271685207737444E-2</v>
      </c>
      <c r="X398">
        <f>((Sustainable_Friendly_Table[[#This Row],[Weighted Energy]]-TOPSIS!$B$13)^2+(Sustainable_Friendly_Table[[#This Row],[Weighted Cost]]-TOPSIS!$C$13)^2+(Sustainable_Friendly_Table[[#This Row],[Weighted Co2]]-TOPSIS!$D$13)^2)^0.5</f>
        <v>3.9205526463609117E-3</v>
      </c>
      <c r="Y398">
        <f>((Sustainable_Friendly_Table[[#This Row],[Weighted Energy]]-TOPSIS!$B$14)^2+(Sustainable_Friendly_Table[[#This Row],[Weighted Cost]]-TOPSIS!$C$14)^2+(Sustainable_Friendly_Table[[#This Row],[Weighted Co2]]-TOPSIS!$D$14)^2)^0.5</f>
        <v>1.6952224707974378E-3</v>
      </c>
      <c r="Z398">
        <f>Sustainable_Friendly_Table[[#This Row],[S- Worst-Euclidean Distance]]/(Sustainable_Friendly_Table[[#This Row],[S+ Best-Euclidean Distance]]+Sustainable_Friendly_Table[[#This Row],[S- Worst-Euclidean Distance]])</f>
        <v>0.30186794083293722</v>
      </c>
      <c r="AA398">
        <v>397</v>
      </c>
    </row>
    <row r="399" spans="1:27" x14ac:dyDescent="0.3">
      <c r="A399">
        <v>152</v>
      </c>
      <c r="B399" t="s">
        <v>140</v>
      </c>
      <c r="C399" t="s">
        <v>148</v>
      </c>
      <c r="D399" t="s">
        <v>151</v>
      </c>
      <c r="E399" t="s">
        <v>152</v>
      </c>
      <c r="F399" t="s">
        <v>280</v>
      </c>
      <c r="G399" t="s">
        <v>220</v>
      </c>
      <c r="H399">
        <v>427.32661420307517</v>
      </c>
      <c r="I399">
        <v>31</v>
      </c>
      <c r="J399">
        <v>1564921.4519178378</v>
      </c>
      <c r="K399">
        <v>46129.862490909087</v>
      </c>
      <c r="L399">
        <v>281685861.34521085</v>
      </c>
      <c r="M399">
        <v>5682484.878636363</v>
      </c>
      <c r="N399">
        <v>2347382177.8767567</v>
      </c>
      <c r="O399">
        <v>120900000</v>
      </c>
      <c r="P399">
        <v>22.977584668181816</v>
      </c>
      <c r="Q399">
        <v>23395.575706171676</v>
      </c>
      <c r="R399">
        <v>281731991.20770174</v>
      </c>
      <c r="S399">
        <v>2473.964662755393</v>
      </c>
      <c r="T399">
        <v>23418.553290839856</v>
      </c>
      <c r="U399">
        <f>Sustainable_Friendly_Table[[#This Row],[Total Energy(MJ)]]*AHP!$P$13/TOPSIS!$B$12</f>
        <v>2.4119300442227681E-2</v>
      </c>
      <c r="V399">
        <f>Sustainable_Friendly_Table[[#This Row],[Total Cost(LKR Million)]]*AHP!$P$14/TOPSIS!$C$12</f>
        <v>7.3021801716797461E-3</v>
      </c>
      <c r="W399">
        <f>Sustainable_Friendly_Table[[#This Row],[Total Carbon (Metric T)]]*AHP!$P$15/TOPSIS!$D$12</f>
        <v>1.327390226709795E-2</v>
      </c>
      <c r="X399">
        <f>((Sustainable_Friendly_Table[[#This Row],[Weighted Energy]]-TOPSIS!$B$13)^2+(Sustainable_Friendly_Table[[#This Row],[Weighted Cost]]-TOPSIS!$C$13)^2+(Sustainable_Friendly_Table[[#This Row],[Weighted Co2]]-TOPSIS!$D$13)^2)^0.5</f>
        <v>3.9229122051072799E-3</v>
      </c>
      <c r="Y399">
        <f>((Sustainable_Friendly_Table[[#This Row],[Weighted Energy]]-TOPSIS!$B$14)^2+(Sustainable_Friendly_Table[[#This Row],[Weighted Cost]]-TOPSIS!$C$14)^2+(Sustainable_Friendly_Table[[#This Row],[Weighted Co2]]-TOPSIS!$D$14)^2)^0.5</f>
        <v>1.6927658372199743E-3</v>
      </c>
      <c r="Z399">
        <f>Sustainable_Friendly_Table[[#This Row],[S- Worst-Euclidean Distance]]/(Sustainable_Friendly_Table[[#This Row],[S+ Best-Euclidean Distance]]+Sustainable_Friendly_Table[[#This Row],[S- Worst-Euclidean Distance]])</f>
        <v>0.30143569920872043</v>
      </c>
      <c r="AA399">
        <v>398</v>
      </c>
    </row>
    <row r="400" spans="1:27" x14ac:dyDescent="0.3">
      <c r="A400">
        <v>425</v>
      </c>
      <c r="B400" t="s">
        <v>142</v>
      </c>
      <c r="C400" t="s">
        <v>280</v>
      </c>
      <c r="D400" t="s">
        <v>280</v>
      </c>
      <c r="E400" t="s">
        <v>280</v>
      </c>
      <c r="F400" t="s">
        <v>154</v>
      </c>
      <c r="G400" t="s">
        <v>220</v>
      </c>
      <c r="H400">
        <v>468.90698588111405</v>
      </c>
      <c r="I400">
        <v>34</v>
      </c>
      <c r="J400">
        <v>1564434.3989878455</v>
      </c>
      <c r="K400">
        <v>46991.433000000005</v>
      </c>
      <c r="L400">
        <v>281598191.8178122</v>
      </c>
      <c r="M400">
        <v>6306950.5227272725</v>
      </c>
      <c r="N400">
        <v>2346651598.4817681</v>
      </c>
      <c r="O400">
        <v>132600000</v>
      </c>
      <c r="P400">
        <v>26.347567099999999</v>
      </c>
      <c r="Q400">
        <v>23388.294264868287</v>
      </c>
      <c r="R400">
        <v>281645183.25081223</v>
      </c>
      <c r="S400">
        <v>2485.5585490044955</v>
      </c>
      <c r="T400">
        <v>23414.641831968289</v>
      </c>
      <c r="U400">
        <f>Sustainable_Friendly_Table[[#This Row],[Total Energy(MJ)]]*AHP!$P$13/TOPSIS!$B$12</f>
        <v>2.4111868743810976E-2</v>
      </c>
      <c r="V400">
        <f>Sustainable_Friendly_Table[[#This Row],[Total Cost(LKR Million)]]*AHP!$P$14/TOPSIS!$C$12</f>
        <v>7.3364008085204579E-3</v>
      </c>
      <c r="W400">
        <f>Sustainable_Friendly_Table[[#This Row],[Total Carbon (Metric T)]]*AHP!$P$15/TOPSIS!$D$12</f>
        <v>1.3271685207737444E-2</v>
      </c>
      <c r="X400">
        <f>((Sustainable_Friendly_Table[[#This Row],[Weighted Energy]]-TOPSIS!$B$13)^2+(Sustainable_Friendly_Table[[#This Row],[Weighted Cost]]-TOPSIS!$C$13)^2+(Sustainable_Friendly_Table[[#This Row],[Weighted Co2]]-TOPSIS!$D$13)^2)^0.5</f>
        <v>3.9246878766209629E-3</v>
      </c>
      <c r="Y400">
        <f>((Sustainable_Friendly_Table[[#This Row],[Weighted Energy]]-TOPSIS!$B$14)^2+(Sustainable_Friendly_Table[[#This Row],[Weighted Cost]]-TOPSIS!$C$14)^2+(Sustainable_Friendly_Table[[#This Row],[Weighted Co2]]-TOPSIS!$D$14)^2)^0.5</f>
        <v>1.6913811299364161E-3</v>
      </c>
      <c r="Z400">
        <f>Sustainable_Friendly_Table[[#This Row],[S- Worst-Euclidean Distance]]/(Sustainable_Friendly_Table[[#This Row],[S+ Best-Euclidean Distance]]+Sustainable_Friendly_Table[[#This Row],[S- Worst-Euclidean Distance]])</f>
        <v>0.30116815301976207</v>
      </c>
      <c r="AA400">
        <v>399</v>
      </c>
    </row>
    <row r="401" spans="1:27" x14ac:dyDescent="0.3">
      <c r="A401">
        <v>169</v>
      </c>
      <c r="B401" t="s">
        <v>140</v>
      </c>
      <c r="C401" t="s">
        <v>148</v>
      </c>
      <c r="D401" t="s">
        <v>280</v>
      </c>
      <c r="E401" t="s">
        <v>152</v>
      </c>
      <c r="F401" t="s">
        <v>280</v>
      </c>
      <c r="G401" t="s">
        <v>219</v>
      </c>
      <c r="H401">
        <v>427.79107654148515</v>
      </c>
      <c r="I401">
        <v>61</v>
      </c>
      <c r="J401">
        <v>1565371.0514614184</v>
      </c>
      <c r="K401">
        <v>46129.862490909087</v>
      </c>
      <c r="L401">
        <v>281766789.26305532</v>
      </c>
      <c r="M401">
        <v>5687089.9536363631</v>
      </c>
      <c r="N401">
        <v>2348056577.1921272</v>
      </c>
      <c r="O401">
        <v>113704000</v>
      </c>
      <c r="P401">
        <v>22.968374518181815</v>
      </c>
      <c r="Q401">
        <v>23402.297219348202</v>
      </c>
      <c r="R401">
        <v>281812919.12554622</v>
      </c>
      <c r="S401">
        <v>2467.4476671457633</v>
      </c>
      <c r="T401">
        <v>23425.265593866385</v>
      </c>
      <c r="U401">
        <f>Sustainable_Friendly_Table[[#This Row],[Total Energy(MJ)]]*AHP!$P$13/TOPSIS!$B$12</f>
        <v>2.4126228745812543E-2</v>
      </c>
      <c r="V401">
        <f>Sustainable_Friendly_Table[[#This Row],[Total Cost(LKR Million)]]*AHP!$P$14/TOPSIS!$C$12</f>
        <v>7.282944538755806E-3</v>
      </c>
      <c r="W401">
        <f>Sustainable_Friendly_Table[[#This Row],[Total Carbon (Metric T)]]*AHP!$P$15/TOPSIS!$D$12</f>
        <v>1.3277706876770237E-2</v>
      </c>
      <c r="X401">
        <f>((Sustainable_Friendly_Table[[#This Row],[Weighted Energy]]-TOPSIS!$B$13)^2+(Sustainable_Friendly_Table[[#This Row],[Weighted Cost]]-TOPSIS!$C$13)^2+(Sustainable_Friendly_Table[[#This Row],[Weighted Co2]]-TOPSIS!$D$13)^2)^0.5</f>
        <v>3.925573077950063E-3</v>
      </c>
      <c r="Y401">
        <f>((Sustainable_Friendly_Table[[#This Row],[Weighted Energy]]-TOPSIS!$B$14)^2+(Sustainable_Friendly_Table[[#This Row],[Weighted Cost]]-TOPSIS!$C$14)^2+(Sustainable_Friendly_Table[[#This Row],[Weighted Co2]]-TOPSIS!$D$14)^2)^0.5</f>
        <v>1.6903594722272226E-3</v>
      </c>
      <c r="Z401">
        <f>Sustainable_Friendly_Table[[#This Row],[S- Worst-Euclidean Distance]]/(Sustainable_Friendly_Table[[#This Row],[S+ Best-Euclidean Distance]]+Sustainable_Friendly_Table[[#This Row],[S- Worst-Euclidean Distance]])</f>
        <v>0.30099354953503865</v>
      </c>
      <c r="AA401">
        <v>400</v>
      </c>
    </row>
    <row r="402" spans="1:27" x14ac:dyDescent="0.3">
      <c r="A402">
        <v>171</v>
      </c>
      <c r="B402" t="s">
        <v>140</v>
      </c>
      <c r="C402" t="s">
        <v>148</v>
      </c>
      <c r="D402" t="s">
        <v>280</v>
      </c>
      <c r="E402" t="s">
        <v>152</v>
      </c>
      <c r="F402" t="s">
        <v>280</v>
      </c>
      <c r="G402" t="s">
        <v>218</v>
      </c>
      <c r="H402">
        <v>427.79107654148515</v>
      </c>
      <c r="I402">
        <v>31</v>
      </c>
      <c r="J402">
        <v>1565371.0514614184</v>
      </c>
      <c r="K402">
        <v>46129.862490909087</v>
      </c>
      <c r="L402">
        <v>281766789.26305532</v>
      </c>
      <c r="M402">
        <v>5687089.9536363631</v>
      </c>
      <c r="N402">
        <v>2348056577.1921272</v>
      </c>
      <c r="O402">
        <v>116132200</v>
      </c>
      <c r="P402">
        <v>22.968374518181815</v>
      </c>
      <c r="Q402">
        <v>23402.297219348202</v>
      </c>
      <c r="R402">
        <v>281812919.12554622</v>
      </c>
      <c r="S402">
        <v>2469.8758671457636</v>
      </c>
      <c r="T402">
        <v>23425.265593866385</v>
      </c>
      <c r="U402">
        <f>Sustainable_Friendly_Table[[#This Row],[Total Energy(MJ)]]*AHP!$P$13/TOPSIS!$B$12</f>
        <v>2.4126228745812543E-2</v>
      </c>
      <c r="V402">
        <f>Sustainable_Friendly_Table[[#This Row],[Total Cost(LKR Million)]]*AHP!$P$14/TOPSIS!$C$12</f>
        <v>7.2901116394665849E-3</v>
      </c>
      <c r="W402">
        <f>Sustainable_Friendly_Table[[#This Row],[Total Carbon (Metric T)]]*AHP!$P$15/TOPSIS!$D$12</f>
        <v>1.3277706876770237E-2</v>
      </c>
      <c r="X402">
        <f>((Sustainable_Friendly_Table[[#This Row],[Weighted Energy]]-TOPSIS!$B$13)^2+(Sustainable_Friendly_Table[[#This Row],[Weighted Cost]]-TOPSIS!$C$13)^2+(Sustainable_Friendly_Table[[#This Row],[Weighted Co2]]-TOPSIS!$D$13)^2)^0.5</f>
        <v>3.9274144473258575E-3</v>
      </c>
      <c r="Y402">
        <f>((Sustainable_Friendly_Table[[#This Row],[Weighted Energy]]-TOPSIS!$B$14)^2+(Sustainable_Friendly_Table[[#This Row],[Weighted Cost]]-TOPSIS!$C$14)^2+(Sustainable_Friendly_Table[[#This Row],[Weighted Co2]]-TOPSIS!$D$14)^2)^0.5</f>
        <v>1.688392742694783E-3</v>
      </c>
      <c r="Z402">
        <f>Sustainable_Friendly_Table[[#This Row],[S- Worst-Euclidean Distance]]/(Sustainable_Friendly_Table[[#This Row],[S+ Best-Euclidean Distance]]+Sustainable_Friendly_Table[[#This Row],[S- Worst-Euclidean Distance]])</f>
        <v>0.30065005538207901</v>
      </c>
      <c r="AA402">
        <v>401</v>
      </c>
    </row>
    <row r="403" spans="1:27" x14ac:dyDescent="0.3">
      <c r="A403">
        <v>170</v>
      </c>
      <c r="B403" t="s">
        <v>140</v>
      </c>
      <c r="C403" t="s">
        <v>148</v>
      </c>
      <c r="D403" t="s">
        <v>280</v>
      </c>
      <c r="E403" t="s">
        <v>152</v>
      </c>
      <c r="F403" t="s">
        <v>280</v>
      </c>
      <c r="G403" t="s">
        <v>220</v>
      </c>
      <c r="H403">
        <v>427.79107654148515</v>
      </c>
      <c r="I403">
        <v>31</v>
      </c>
      <c r="J403">
        <v>1565371.0514614184</v>
      </c>
      <c r="K403">
        <v>46129.862490909087</v>
      </c>
      <c r="L403">
        <v>281766789.26305532</v>
      </c>
      <c r="M403">
        <v>5687089.9536363631</v>
      </c>
      <c r="N403">
        <v>2348056577.1921272</v>
      </c>
      <c r="O403">
        <v>120900000</v>
      </c>
      <c r="P403">
        <v>22.968374518181815</v>
      </c>
      <c r="Q403">
        <v>23402.297219348202</v>
      </c>
      <c r="R403">
        <v>281812919.12554622</v>
      </c>
      <c r="S403">
        <v>2474.6436671457632</v>
      </c>
      <c r="T403">
        <v>23425.265593866385</v>
      </c>
      <c r="U403">
        <f>Sustainable_Friendly_Table[[#This Row],[Total Energy(MJ)]]*AHP!$P$13/TOPSIS!$B$12</f>
        <v>2.4126228745812543E-2</v>
      </c>
      <c r="V403">
        <f>Sustainable_Friendly_Table[[#This Row],[Total Cost(LKR Million)]]*AHP!$P$14/TOPSIS!$C$12</f>
        <v>7.304184328194384E-3</v>
      </c>
      <c r="W403">
        <f>Sustainable_Friendly_Table[[#This Row],[Total Carbon (Metric T)]]*AHP!$P$15/TOPSIS!$D$12</f>
        <v>1.3277706876770237E-2</v>
      </c>
      <c r="X403">
        <f>((Sustainable_Friendly_Table[[#This Row],[Weighted Energy]]-TOPSIS!$B$13)^2+(Sustainable_Friendly_Table[[#This Row],[Weighted Cost]]-TOPSIS!$C$13)^2+(Sustainable_Friendly_Table[[#This Row],[Weighted Co2]]-TOPSIS!$D$13)^2)^0.5</f>
        <v>3.9310655068082734E-3</v>
      </c>
      <c r="Y403">
        <f>((Sustainable_Friendly_Table[[#This Row],[Weighted Energy]]-TOPSIS!$B$14)^2+(Sustainable_Friendly_Table[[#This Row],[Weighted Cost]]-TOPSIS!$C$14)^2+(Sustainable_Friendly_Table[[#This Row],[Weighted Co2]]-TOPSIS!$D$14)^2)^0.5</f>
        <v>1.6846130821847798E-3</v>
      </c>
      <c r="Z403">
        <f>Sustainable_Friendly_Table[[#This Row],[S- Worst-Euclidean Distance]]/(Sustainable_Friendly_Table[[#This Row],[S+ Best-Euclidean Distance]]+Sustainable_Friendly_Table[[#This Row],[S- Worst-Euclidean Distance]])</f>
        <v>0.29998388538238041</v>
      </c>
      <c r="AA403">
        <v>402</v>
      </c>
    </row>
    <row r="404" spans="1:27" x14ac:dyDescent="0.3">
      <c r="A404">
        <v>157</v>
      </c>
      <c r="B404" t="s">
        <v>140</v>
      </c>
      <c r="C404" t="s">
        <v>148</v>
      </c>
      <c r="D404" t="s">
        <v>151</v>
      </c>
      <c r="E404" t="s">
        <v>280</v>
      </c>
      <c r="F404" t="s">
        <v>155</v>
      </c>
      <c r="G404" t="s">
        <v>219</v>
      </c>
      <c r="H404">
        <v>441.44205324260287</v>
      </c>
      <c r="I404">
        <v>63</v>
      </c>
      <c r="J404">
        <v>1567253.3229952222</v>
      </c>
      <c r="K404">
        <v>55682.293172727266</v>
      </c>
      <c r="L404">
        <v>282105598.13914001</v>
      </c>
      <c r="M404">
        <v>6877903.3468181808</v>
      </c>
      <c r="N404">
        <v>2350879984.4928331</v>
      </c>
      <c r="O404">
        <v>117432000</v>
      </c>
      <c r="P404">
        <v>29.254896259090906</v>
      </c>
      <c r="Q404">
        <v>23430.437178778571</v>
      </c>
      <c r="R404">
        <v>282161280.43231273</v>
      </c>
      <c r="S404">
        <v>2475.189887839651</v>
      </c>
      <c r="T404">
        <v>23459.692075037663</v>
      </c>
      <c r="U404">
        <f>Sustainable_Friendly_Table[[#This Row],[Total Energy(MJ)]]*AHP!$P$13/TOPSIS!$B$12</f>
        <v>2.4156052235095146E-2</v>
      </c>
      <c r="V404">
        <f>Sustainable_Friendly_Table[[#This Row],[Total Cost(LKR Million)]]*AHP!$P$14/TOPSIS!$C$12</f>
        <v>7.3057965589510779E-3</v>
      </c>
      <c r="W404">
        <f>Sustainable_Friendly_Table[[#This Row],[Total Carbon (Metric T)]]*AHP!$P$15/TOPSIS!$D$12</f>
        <v>1.3297220197716769E-2</v>
      </c>
      <c r="X404">
        <f>((Sustainable_Friendly_Table[[#This Row],[Weighted Energy]]-TOPSIS!$B$13)^2+(Sustainable_Friendly_Table[[#This Row],[Weighted Cost]]-TOPSIS!$C$13)^2+(Sustainable_Friendly_Table[[#This Row],[Weighted Co2]]-TOPSIS!$D$13)^2)^0.5</f>
        <v>3.965797480748148E-3</v>
      </c>
      <c r="Y404">
        <f>((Sustainable_Friendly_Table[[#This Row],[Weighted Energy]]-TOPSIS!$B$14)^2+(Sustainable_Friendly_Table[[#This Row],[Weighted Cost]]-TOPSIS!$C$14)^2+(Sustainable_Friendly_Table[[#This Row],[Weighted Co2]]-TOPSIS!$D$14)^2)^0.5</f>
        <v>1.6499349171212113E-3</v>
      </c>
      <c r="Z404">
        <f>Sustainable_Friendly_Table[[#This Row],[S- Worst-Euclidean Distance]]/(Sustainable_Friendly_Table[[#This Row],[S+ Best-Euclidean Distance]]+Sustainable_Friendly_Table[[#This Row],[S- Worst-Euclidean Distance]])</f>
        <v>0.29380582980542413</v>
      </c>
      <c r="AA404">
        <v>403</v>
      </c>
    </row>
    <row r="405" spans="1:27" x14ac:dyDescent="0.3">
      <c r="A405">
        <v>159</v>
      </c>
      <c r="B405" t="s">
        <v>140</v>
      </c>
      <c r="C405" t="s">
        <v>148</v>
      </c>
      <c r="D405" t="s">
        <v>151</v>
      </c>
      <c r="E405" t="s">
        <v>280</v>
      </c>
      <c r="F405" t="s">
        <v>155</v>
      </c>
      <c r="G405" t="s">
        <v>218</v>
      </c>
      <c r="H405">
        <v>441.44205324260287</v>
      </c>
      <c r="I405">
        <v>32</v>
      </c>
      <c r="J405">
        <v>1567253.3229952222</v>
      </c>
      <c r="K405">
        <v>55682.293172727266</v>
      </c>
      <c r="L405">
        <v>282105598.13914001</v>
      </c>
      <c r="M405">
        <v>6877903.3468181808</v>
      </c>
      <c r="N405">
        <v>2350879984.4928331</v>
      </c>
      <c r="O405">
        <v>119878400</v>
      </c>
      <c r="P405">
        <v>29.254896259090906</v>
      </c>
      <c r="Q405">
        <v>23430.437178778571</v>
      </c>
      <c r="R405">
        <v>282161280.43231273</v>
      </c>
      <c r="S405">
        <v>2477.6362878396512</v>
      </c>
      <c r="T405">
        <v>23459.692075037663</v>
      </c>
      <c r="U405">
        <f>Sustainable_Friendly_Table[[#This Row],[Total Energy(MJ)]]*AHP!$P$13/TOPSIS!$B$12</f>
        <v>2.4156052235095146E-2</v>
      </c>
      <c r="V405">
        <f>Sustainable_Friendly_Table[[#This Row],[Total Cost(LKR Million)]]*AHP!$P$14/TOPSIS!$C$12</f>
        <v>7.3130173789736656E-3</v>
      </c>
      <c r="W405">
        <f>Sustainable_Friendly_Table[[#This Row],[Total Carbon (Metric T)]]*AHP!$P$15/TOPSIS!$D$12</f>
        <v>1.3297220197716769E-2</v>
      </c>
      <c r="X405">
        <f>((Sustainable_Friendly_Table[[#This Row],[Weighted Energy]]-TOPSIS!$B$13)^2+(Sustainable_Friendly_Table[[#This Row],[Weighted Cost]]-TOPSIS!$C$13)^2+(Sustainable_Friendly_Table[[#This Row],[Weighted Co2]]-TOPSIS!$D$13)^2)^0.5</f>
        <v>3.9676754782857256E-3</v>
      </c>
      <c r="Y405">
        <f>((Sustainable_Friendly_Table[[#This Row],[Weighted Energy]]-TOPSIS!$B$14)^2+(Sustainable_Friendly_Table[[#This Row],[Weighted Cost]]-TOPSIS!$C$14)^2+(Sustainable_Friendly_Table[[#This Row],[Weighted Co2]]-TOPSIS!$D$14)^2)^0.5</f>
        <v>1.6480050791191124E-3</v>
      </c>
      <c r="Z405">
        <f>Sustainable_Friendly_Table[[#This Row],[S- Worst-Euclidean Distance]]/(Sustainable_Friendly_Table[[#This Row],[S+ Best-Euclidean Distance]]+Sustainable_Friendly_Table[[#This Row],[S- Worst-Euclidean Distance]])</f>
        <v>0.29346489036774936</v>
      </c>
      <c r="AA405">
        <v>404</v>
      </c>
    </row>
    <row r="406" spans="1:27" x14ac:dyDescent="0.3">
      <c r="A406">
        <v>158</v>
      </c>
      <c r="B406" t="s">
        <v>140</v>
      </c>
      <c r="C406" t="s">
        <v>148</v>
      </c>
      <c r="D406" t="s">
        <v>151</v>
      </c>
      <c r="E406" t="s">
        <v>280</v>
      </c>
      <c r="F406" t="s">
        <v>155</v>
      </c>
      <c r="G406" t="s">
        <v>220</v>
      </c>
      <c r="H406">
        <v>441.44205324260287</v>
      </c>
      <c r="I406">
        <v>32</v>
      </c>
      <c r="J406">
        <v>1567253.3229952222</v>
      </c>
      <c r="K406">
        <v>55682.293172727266</v>
      </c>
      <c r="L406">
        <v>282105598.13914001</v>
      </c>
      <c r="M406">
        <v>6877903.3468181808</v>
      </c>
      <c r="N406">
        <v>2350879984.4928331</v>
      </c>
      <c r="O406">
        <v>124800000</v>
      </c>
      <c r="P406">
        <v>29.254896259090906</v>
      </c>
      <c r="Q406">
        <v>23430.437178778571</v>
      </c>
      <c r="R406">
        <v>282161280.43231273</v>
      </c>
      <c r="S406">
        <v>2482.5578878396509</v>
      </c>
      <c r="T406">
        <v>23459.692075037663</v>
      </c>
      <c r="U406">
        <f>Sustainable_Friendly_Table[[#This Row],[Total Energy(MJ)]]*AHP!$P$13/TOPSIS!$B$12</f>
        <v>2.4156052235095146E-2</v>
      </c>
      <c r="V406">
        <f>Sustainable_Friendly_Table[[#This Row],[Total Cost(LKR Million)]]*AHP!$P$14/TOPSIS!$C$12</f>
        <v>7.3275440254023626E-3</v>
      </c>
      <c r="W406">
        <f>Sustainable_Friendly_Table[[#This Row],[Total Carbon (Metric T)]]*AHP!$P$15/TOPSIS!$D$12</f>
        <v>1.3297220197716769E-2</v>
      </c>
      <c r="X406">
        <f>((Sustainable_Friendly_Table[[#This Row],[Weighted Energy]]-TOPSIS!$B$13)^2+(Sustainable_Friendly_Table[[#This Row],[Weighted Cost]]-TOPSIS!$C$13)^2+(Sustainable_Friendly_Table[[#This Row],[Weighted Co2]]-TOPSIS!$D$13)^2)^0.5</f>
        <v>3.9714906649270468E-3</v>
      </c>
      <c r="Y406">
        <f>((Sustainable_Friendly_Table[[#This Row],[Weighted Energy]]-TOPSIS!$B$14)^2+(Sustainable_Friendly_Table[[#This Row],[Weighted Cost]]-TOPSIS!$C$14)^2+(Sustainable_Friendly_Table[[#This Row],[Weighted Co2]]-TOPSIS!$D$14)^2)^0.5</f>
        <v>1.6442118943033226E-3</v>
      </c>
      <c r="Z406">
        <f>Sustainable_Friendly_Table[[#This Row],[S- Worst-Euclidean Distance]]/(Sustainable_Friendly_Table[[#This Row],[S+ Best-Euclidean Distance]]+Sustainable_Friendly_Table[[#This Row],[S- Worst-Euclidean Distance]])</f>
        <v>0.292788280177122</v>
      </c>
      <c r="AA406">
        <v>405</v>
      </c>
    </row>
    <row r="407" spans="1:27" x14ac:dyDescent="0.3">
      <c r="A407">
        <v>175</v>
      </c>
      <c r="B407" t="s">
        <v>140</v>
      </c>
      <c r="C407" t="s">
        <v>148</v>
      </c>
      <c r="D407" t="s">
        <v>280</v>
      </c>
      <c r="E407" t="s">
        <v>280</v>
      </c>
      <c r="F407" t="s">
        <v>155</v>
      </c>
      <c r="G407" t="s">
        <v>219</v>
      </c>
      <c r="H407">
        <v>441.90651558101291</v>
      </c>
      <c r="I407">
        <v>63</v>
      </c>
      <c r="J407">
        <v>1567702.9225388032</v>
      </c>
      <c r="K407">
        <v>55682.293172727266</v>
      </c>
      <c r="L407">
        <v>282186526.0569846</v>
      </c>
      <c r="M407">
        <v>6882508.4218181809</v>
      </c>
      <c r="N407">
        <v>2351554383.8082047</v>
      </c>
      <c r="O407">
        <v>117432000</v>
      </c>
      <c r="P407">
        <v>29.245686109090908</v>
      </c>
      <c r="Q407">
        <v>23437.158691955108</v>
      </c>
      <c r="R407">
        <v>282242208.35015732</v>
      </c>
      <c r="S407">
        <v>2475.868892230023</v>
      </c>
      <c r="T407">
        <v>23466.404378064199</v>
      </c>
      <c r="U407">
        <f>Sustainable_Friendly_Table[[#This Row],[Total Energy(MJ)]]*AHP!$P$13/TOPSIS!$B$12</f>
        <v>2.4162980538680018E-2</v>
      </c>
      <c r="V407">
        <f>Sustainable_Friendly_Table[[#This Row],[Total Cost(LKR Million)]]*AHP!$P$14/TOPSIS!$C$12</f>
        <v>7.307800715465722E-3</v>
      </c>
      <c r="W407">
        <f>Sustainable_Friendly_Table[[#This Row],[Total Carbon (Metric T)]]*AHP!$P$15/TOPSIS!$D$12</f>
        <v>1.330102480738906E-2</v>
      </c>
      <c r="X407">
        <f>((Sustainable_Friendly_Table[[#This Row],[Weighted Energy]]-TOPSIS!$B$13)^2+(Sustainable_Friendly_Table[[#This Row],[Weighted Cost]]-TOPSIS!$C$13)^2+(Sustainable_Friendly_Table[[#This Row],[Weighted Co2]]-TOPSIS!$D$13)^2)^0.5</f>
        <v>3.9739510175849039E-3</v>
      </c>
      <c r="Y407">
        <f>((Sustainable_Friendly_Table[[#This Row],[Weighted Energy]]-TOPSIS!$B$14)^2+(Sustainable_Friendly_Table[[#This Row],[Weighted Cost]]-TOPSIS!$C$14)^2+(Sustainable_Friendly_Table[[#This Row],[Weighted Co2]]-TOPSIS!$D$14)^2)^0.5</f>
        <v>1.6417830154324005E-3</v>
      </c>
      <c r="Z407">
        <f>Sustainable_Friendly_Table[[#This Row],[S- Worst-Euclidean Distance]]/(Sustainable_Friendly_Table[[#This Row],[S+ Best-Euclidean Distance]]+Sustainable_Friendly_Table[[#This Row],[S- Worst-Euclidean Distance]])</f>
        <v>0.29235412606431416</v>
      </c>
      <c r="AA407">
        <v>406</v>
      </c>
    </row>
    <row r="408" spans="1:27" x14ac:dyDescent="0.3">
      <c r="A408">
        <v>177</v>
      </c>
      <c r="B408" t="s">
        <v>140</v>
      </c>
      <c r="C408" t="s">
        <v>148</v>
      </c>
      <c r="D408" t="s">
        <v>280</v>
      </c>
      <c r="E408" t="s">
        <v>280</v>
      </c>
      <c r="F408" t="s">
        <v>155</v>
      </c>
      <c r="G408" t="s">
        <v>218</v>
      </c>
      <c r="H408">
        <v>441.90651558101291</v>
      </c>
      <c r="I408">
        <v>32</v>
      </c>
      <c r="J408">
        <v>1567702.9225388032</v>
      </c>
      <c r="K408">
        <v>55682.293172727266</v>
      </c>
      <c r="L408">
        <v>282186526.0569846</v>
      </c>
      <c r="M408">
        <v>6882508.4218181809</v>
      </c>
      <c r="N408">
        <v>2351554383.8082047</v>
      </c>
      <c r="O408">
        <v>119878400</v>
      </c>
      <c r="P408">
        <v>29.245686109090908</v>
      </c>
      <c r="Q408">
        <v>23437.158691955108</v>
      </c>
      <c r="R408">
        <v>282242208.35015732</v>
      </c>
      <c r="S408">
        <v>2478.3152922300228</v>
      </c>
      <c r="T408">
        <v>23466.404378064199</v>
      </c>
      <c r="U408">
        <f>Sustainable_Friendly_Table[[#This Row],[Total Energy(MJ)]]*AHP!$P$13/TOPSIS!$B$12</f>
        <v>2.4162980538680018E-2</v>
      </c>
      <c r="V408">
        <f>Sustainable_Friendly_Table[[#This Row],[Total Cost(LKR Million)]]*AHP!$P$14/TOPSIS!$C$12</f>
        <v>7.3150215354883079E-3</v>
      </c>
      <c r="W408">
        <f>Sustainable_Friendly_Table[[#This Row],[Total Carbon (Metric T)]]*AHP!$P$15/TOPSIS!$D$12</f>
        <v>1.330102480738906E-2</v>
      </c>
      <c r="X408">
        <f>((Sustainable_Friendly_Table[[#This Row],[Weighted Energy]]-TOPSIS!$B$13)^2+(Sustainable_Friendly_Table[[#This Row],[Weighted Cost]]-TOPSIS!$C$13)^2+(Sustainable_Friendly_Table[[#This Row],[Weighted Co2]]-TOPSIS!$D$13)^2)^0.5</f>
        <v>3.9758288036776139E-3</v>
      </c>
      <c r="Y408">
        <f>((Sustainable_Friendly_Table[[#This Row],[Weighted Energy]]-TOPSIS!$B$14)^2+(Sustainable_Friendly_Table[[#This Row],[Weighted Cost]]-TOPSIS!$C$14)^2+(Sustainable_Friendly_Table[[#This Row],[Weighted Co2]]-TOPSIS!$D$14)^2)^0.5</f>
        <v>1.6398524089490185E-3</v>
      </c>
      <c r="Z408">
        <f>Sustainable_Friendly_Table[[#This Row],[S- Worst-Euclidean Distance]]/(Sustainable_Friendly_Table[[#This Row],[S+ Best-Euclidean Distance]]+Sustainable_Friendly_Table[[#This Row],[S- Worst-Euclidean Distance]])</f>
        <v>0.29201308743485593</v>
      </c>
      <c r="AA408">
        <v>407</v>
      </c>
    </row>
    <row r="409" spans="1:27" x14ac:dyDescent="0.3">
      <c r="A409">
        <v>176</v>
      </c>
      <c r="B409" t="s">
        <v>140</v>
      </c>
      <c r="C409" t="s">
        <v>148</v>
      </c>
      <c r="D409" t="s">
        <v>280</v>
      </c>
      <c r="E409" t="s">
        <v>280</v>
      </c>
      <c r="F409" t="s">
        <v>155</v>
      </c>
      <c r="G409" t="s">
        <v>220</v>
      </c>
      <c r="H409">
        <v>441.90651558101291</v>
      </c>
      <c r="I409">
        <v>32</v>
      </c>
      <c r="J409">
        <v>1567702.9225388032</v>
      </c>
      <c r="K409">
        <v>55682.293172727266</v>
      </c>
      <c r="L409">
        <v>282186526.0569846</v>
      </c>
      <c r="M409">
        <v>6882508.4218181809</v>
      </c>
      <c r="N409">
        <v>2351554383.8082047</v>
      </c>
      <c r="O409">
        <v>124800000</v>
      </c>
      <c r="P409">
        <v>29.245686109090908</v>
      </c>
      <c r="Q409">
        <v>23437.158691955108</v>
      </c>
      <c r="R409">
        <v>282242208.35015732</v>
      </c>
      <c r="S409">
        <v>2483.2368922300229</v>
      </c>
      <c r="T409">
        <v>23466.404378064199</v>
      </c>
      <c r="U409">
        <f>Sustainable_Friendly_Table[[#This Row],[Total Energy(MJ)]]*AHP!$P$13/TOPSIS!$B$12</f>
        <v>2.4162980538680018E-2</v>
      </c>
      <c r="V409">
        <f>Sustainable_Friendly_Table[[#This Row],[Total Cost(LKR Million)]]*AHP!$P$14/TOPSIS!$C$12</f>
        <v>7.3295481819170066E-3</v>
      </c>
      <c r="W409">
        <f>Sustainable_Friendly_Table[[#This Row],[Total Carbon (Metric T)]]*AHP!$P$15/TOPSIS!$D$12</f>
        <v>1.330102480738906E-2</v>
      </c>
      <c r="X409">
        <f>((Sustainable_Friendly_Table[[#This Row],[Weighted Energy]]-TOPSIS!$B$13)^2+(Sustainable_Friendly_Table[[#This Row],[Weighted Cost]]-TOPSIS!$C$13)^2+(Sustainable_Friendly_Table[[#This Row],[Weighted Co2]]-TOPSIS!$D$13)^2)^0.5</f>
        <v>3.9796434895743539E-3</v>
      </c>
      <c r="Y409">
        <f>((Sustainable_Friendly_Table[[#This Row],[Weighted Energy]]-TOPSIS!$B$14)^2+(Sustainable_Friendly_Table[[#This Row],[Weighted Cost]]-TOPSIS!$C$14)^2+(Sustainable_Friendly_Table[[#This Row],[Weighted Co2]]-TOPSIS!$D$14)^2)^0.5</f>
        <v>1.6360581172587293E-3</v>
      </c>
      <c r="Z409">
        <f>Sustainable_Friendly_Table[[#This Row],[S- Worst-Euclidean Distance]]/(Sustainable_Friendly_Table[[#This Row],[S+ Best-Euclidean Distance]]+Sustainable_Friendly_Table[[#This Row],[S- Worst-Euclidean Distance]])</f>
        <v>0.29133636930922469</v>
      </c>
      <c r="AA409">
        <v>408</v>
      </c>
    </row>
    <row r="410" spans="1:27" x14ac:dyDescent="0.3">
      <c r="A410">
        <v>52</v>
      </c>
      <c r="B410" t="s">
        <v>139</v>
      </c>
      <c r="C410" t="s">
        <v>148</v>
      </c>
      <c r="D410" t="s">
        <v>151</v>
      </c>
      <c r="E410" t="s">
        <v>280</v>
      </c>
      <c r="F410" t="s">
        <v>280</v>
      </c>
      <c r="G410" t="s">
        <v>219</v>
      </c>
      <c r="H410">
        <v>443.14626790871426</v>
      </c>
      <c r="I410">
        <v>64</v>
      </c>
      <c r="J410">
        <v>1568283.134716792</v>
      </c>
      <c r="K410">
        <v>60677.346127272715</v>
      </c>
      <c r="L410">
        <v>282290964.2490226</v>
      </c>
      <c r="M410">
        <v>6476651.6240909081</v>
      </c>
      <c r="N410">
        <v>2352424702.0751882</v>
      </c>
      <c r="O410">
        <v>119296000</v>
      </c>
      <c r="P410">
        <v>29.164780849999996</v>
      </c>
      <c r="Q410">
        <v>23445.83286401604</v>
      </c>
      <c r="R410">
        <v>282351641.59514987</v>
      </c>
      <c r="S410">
        <v>2478.1973536992787</v>
      </c>
      <c r="T410">
        <v>23474.997644866038</v>
      </c>
      <c r="U410">
        <f>Sustainable_Friendly_Table[[#This Row],[Total Energy(MJ)]]*AHP!$P$13/TOPSIS!$B$12</f>
        <v>2.4172349206054388E-2</v>
      </c>
      <c r="V410">
        <f>Sustainable_Friendly_Table[[#This Row],[Total Cost(LKR Million)]]*AHP!$P$14/TOPSIS!$C$12</f>
        <v>7.3146734268780111E-3</v>
      </c>
      <c r="W410">
        <f>Sustainable_Friendly_Table[[#This Row],[Total Carbon (Metric T)]]*AHP!$P$15/TOPSIS!$D$12</f>
        <v>1.3305895568715181E-2</v>
      </c>
      <c r="X410">
        <f>((Sustainable_Friendly_Table[[#This Row],[Weighted Energy]]-TOPSIS!$B$13)^2+(Sustainable_Friendly_Table[[#This Row],[Weighted Cost]]-TOPSIS!$C$13)^2+(Sustainable_Friendly_Table[[#This Row],[Weighted Co2]]-TOPSIS!$D$13)^2)^0.5</f>
        <v>3.9859297296842592E-3</v>
      </c>
      <c r="Y410">
        <f>((Sustainable_Friendly_Table[[#This Row],[Weighted Energy]]-TOPSIS!$B$14)^2+(Sustainable_Friendly_Table[[#This Row],[Weighted Cost]]-TOPSIS!$C$14)^2+(Sustainable_Friendly_Table[[#This Row],[Weighted Co2]]-TOPSIS!$D$14)^2)^0.5</f>
        <v>1.6297698431600068E-3</v>
      </c>
      <c r="Z410">
        <f>Sustainable_Friendly_Table[[#This Row],[S- Worst-Euclidean Distance]]/(Sustainable_Friendly_Table[[#This Row],[S+ Best-Euclidean Distance]]+Sustainable_Friendly_Table[[#This Row],[S- Worst-Euclidean Distance]])</f>
        <v>0.29021670800216137</v>
      </c>
      <c r="AA410">
        <v>409</v>
      </c>
    </row>
    <row r="411" spans="1:27" x14ac:dyDescent="0.3">
      <c r="A411">
        <v>54</v>
      </c>
      <c r="B411" t="s">
        <v>139</v>
      </c>
      <c r="C411" t="s">
        <v>148</v>
      </c>
      <c r="D411" t="s">
        <v>151</v>
      </c>
      <c r="E411" t="s">
        <v>280</v>
      </c>
      <c r="F411" t="s">
        <v>280</v>
      </c>
      <c r="G411" t="s">
        <v>218</v>
      </c>
      <c r="H411">
        <v>443.14626790871426</v>
      </c>
      <c r="I411">
        <v>32</v>
      </c>
      <c r="J411">
        <v>1568283.134716792</v>
      </c>
      <c r="K411">
        <v>60677.346127272715</v>
      </c>
      <c r="L411">
        <v>282290964.2490226</v>
      </c>
      <c r="M411">
        <v>6476651.6240909081</v>
      </c>
      <c r="N411">
        <v>2352424702.0751882</v>
      </c>
      <c r="O411">
        <v>119878400</v>
      </c>
      <c r="P411">
        <v>29.164780849999996</v>
      </c>
      <c r="Q411">
        <v>23445.83286401604</v>
      </c>
      <c r="R411">
        <v>282351641.59514987</v>
      </c>
      <c r="S411">
        <v>2478.7797536992789</v>
      </c>
      <c r="T411">
        <v>23474.997644866038</v>
      </c>
      <c r="U411">
        <f>Sustainable_Friendly_Table[[#This Row],[Total Energy(MJ)]]*AHP!$P$13/TOPSIS!$B$12</f>
        <v>2.4172349206054388E-2</v>
      </c>
      <c r="V411">
        <f>Sustainable_Friendly_Table[[#This Row],[Total Cost(LKR Million)]]*AHP!$P$14/TOPSIS!$C$12</f>
        <v>7.3163924448559191E-3</v>
      </c>
      <c r="W411">
        <f>Sustainable_Friendly_Table[[#This Row],[Total Carbon (Metric T)]]*AHP!$P$15/TOPSIS!$D$12</f>
        <v>1.3305895568715181E-2</v>
      </c>
      <c r="X411">
        <f>((Sustainable_Friendly_Table[[#This Row],[Weighted Energy]]-TOPSIS!$B$13)^2+(Sustainable_Friendly_Table[[#This Row],[Weighted Cost]]-TOPSIS!$C$13)^2+(Sustainable_Friendly_Table[[#This Row],[Weighted Co2]]-TOPSIS!$D$13)^2)^0.5</f>
        <v>3.9863772774758072E-3</v>
      </c>
      <c r="Y411">
        <f>((Sustainable_Friendly_Table[[#This Row],[Weighted Energy]]-TOPSIS!$B$14)^2+(Sustainable_Friendly_Table[[#This Row],[Weighted Cost]]-TOPSIS!$C$14)^2+(Sustainable_Friendly_Table[[#This Row],[Weighted Co2]]-TOPSIS!$D$14)^2)^0.5</f>
        <v>1.6293114025370875E-3</v>
      </c>
      <c r="Z411">
        <f>Sustainable_Friendly_Table[[#This Row],[S- Worst-Euclidean Distance]]/(Sustainable_Friendly_Table[[#This Row],[S+ Best-Euclidean Distance]]+Sustainable_Friendly_Table[[#This Row],[S- Worst-Euclidean Distance]])</f>
        <v>0.29013563524916525</v>
      </c>
      <c r="AA411">
        <v>410</v>
      </c>
    </row>
    <row r="412" spans="1:27" x14ac:dyDescent="0.3">
      <c r="A412">
        <v>53</v>
      </c>
      <c r="B412" t="s">
        <v>139</v>
      </c>
      <c r="C412" t="s">
        <v>148</v>
      </c>
      <c r="D412" t="s">
        <v>151</v>
      </c>
      <c r="E412" t="s">
        <v>280</v>
      </c>
      <c r="F412" t="s">
        <v>280</v>
      </c>
      <c r="G412" t="s">
        <v>220</v>
      </c>
      <c r="H412">
        <v>443.14626790871426</v>
      </c>
      <c r="I412">
        <v>32</v>
      </c>
      <c r="J412">
        <v>1568283.134716792</v>
      </c>
      <c r="K412">
        <v>60677.346127272715</v>
      </c>
      <c r="L412">
        <v>282290964.2490226</v>
      </c>
      <c r="M412">
        <v>6476651.6240909081</v>
      </c>
      <c r="N412">
        <v>2352424702.0751882</v>
      </c>
      <c r="O412">
        <v>124800000</v>
      </c>
      <c r="P412">
        <v>29.164780849999996</v>
      </c>
      <c r="Q412">
        <v>23445.83286401604</v>
      </c>
      <c r="R412">
        <v>282351641.59514987</v>
      </c>
      <c r="S412">
        <v>2483.701353699279</v>
      </c>
      <c r="T412">
        <v>23474.997644866038</v>
      </c>
      <c r="U412">
        <f>Sustainable_Friendly_Table[[#This Row],[Total Energy(MJ)]]*AHP!$P$13/TOPSIS!$B$12</f>
        <v>2.4172349206054388E-2</v>
      </c>
      <c r="V412">
        <f>Sustainable_Friendly_Table[[#This Row],[Total Cost(LKR Million)]]*AHP!$P$14/TOPSIS!$C$12</f>
        <v>7.330919091284617E-3</v>
      </c>
      <c r="W412">
        <f>Sustainable_Friendly_Table[[#This Row],[Total Carbon (Metric T)]]*AHP!$P$15/TOPSIS!$D$12</f>
        <v>1.3305895568715181E-2</v>
      </c>
      <c r="X412">
        <f>((Sustainable_Friendly_Table[[#This Row],[Weighted Energy]]-TOPSIS!$B$13)^2+(Sustainable_Friendly_Table[[#This Row],[Weighted Cost]]-TOPSIS!$C$13)^2+(Sustainable_Friendly_Table[[#This Row],[Weighted Co2]]-TOPSIS!$D$13)^2)^0.5</f>
        <v>3.9901868697801279E-3</v>
      </c>
      <c r="Y412">
        <f>((Sustainable_Friendly_Table[[#This Row],[Weighted Energy]]-TOPSIS!$B$14)^2+(Sustainable_Friendly_Table[[#This Row],[Weighted Cost]]-TOPSIS!$C$14)^2+(Sustainable_Friendly_Table[[#This Row],[Weighted Co2]]-TOPSIS!$D$14)^2)^0.5</f>
        <v>1.6255047572311162E-3</v>
      </c>
      <c r="Z412">
        <f>Sustainable_Friendly_Table[[#This Row],[S- Worst-Euclidean Distance]]/(Sustainable_Friendly_Table[[#This Row],[S+ Best-Euclidean Distance]]+Sustainable_Friendly_Table[[#This Row],[S- Worst-Euclidean Distance]])</f>
        <v>0.28945762431336253</v>
      </c>
      <c r="AA412">
        <v>411</v>
      </c>
    </row>
    <row r="413" spans="1:27" x14ac:dyDescent="0.3">
      <c r="A413">
        <v>70</v>
      </c>
      <c r="B413" t="s">
        <v>139</v>
      </c>
      <c r="C413" t="s">
        <v>148</v>
      </c>
      <c r="D413" t="s">
        <v>280</v>
      </c>
      <c r="E413" t="s">
        <v>280</v>
      </c>
      <c r="F413" t="s">
        <v>280</v>
      </c>
      <c r="G413" t="s">
        <v>219</v>
      </c>
      <c r="H413">
        <v>443.6107302471242</v>
      </c>
      <c r="I413">
        <v>64</v>
      </c>
      <c r="J413">
        <v>1568732.7342603733</v>
      </c>
      <c r="K413">
        <v>60677.346127272715</v>
      </c>
      <c r="L413">
        <v>282371892.1668672</v>
      </c>
      <c r="M413">
        <v>6481256.6990909083</v>
      </c>
      <c r="N413">
        <v>2353099101.3905602</v>
      </c>
      <c r="O413">
        <v>119296000</v>
      </c>
      <c r="P413">
        <v>29.155570699999995</v>
      </c>
      <c r="Q413">
        <v>23452.554377192584</v>
      </c>
      <c r="R413">
        <v>282432569.51299447</v>
      </c>
      <c r="S413">
        <v>2478.8763580896511</v>
      </c>
      <c r="T413">
        <v>23481.709947892585</v>
      </c>
      <c r="U413">
        <f>Sustainable_Friendly_Table[[#This Row],[Total Energy(MJ)]]*AHP!$P$13/TOPSIS!$B$12</f>
        <v>2.4179277509639257E-2</v>
      </c>
      <c r="V413">
        <f>Sustainable_Friendly_Table[[#This Row],[Total Cost(LKR Million)]]*AHP!$P$14/TOPSIS!$C$12</f>
        <v>7.3166775833926542E-3</v>
      </c>
      <c r="W413">
        <f>Sustainable_Friendly_Table[[#This Row],[Total Carbon (Metric T)]]*AHP!$P$15/TOPSIS!$D$12</f>
        <v>1.3309700178387476E-2</v>
      </c>
      <c r="X413">
        <f>((Sustainable_Friendly_Table[[#This Row],[Weighted Energy]]-TOPSIS!$B$13)^2+(Sustainable_Friendly_Table[[#This Row],[Weighted Cost]]-TOPSIS!$C$13)^2+(Sustainable_Friendly_Table[[#This Row],[Weighted Co2]]-TOPSIS!$D$13)^2)^0.5</f>
        <v>3.9940831559479827E-3</v>
      </c>
      <c r="Y413">
        <f>((Sustainable_Friendly_Table[[#This Row],[Weighted Energy]]-TOPSIS!$B$14)^2+(Sustainable_Friendly_Table[[#This Row],[Weighted Cost]]-TOPSIS!$C$14)^2+(Sustainable_Friendly_Table[[#This Row],[Weighted Co2]]-TOPSIS!$D$14)^2)^0.5</f>
        <v>1.6216175244154083E-3</v>
      </c>
      <c r="Z413">
        <f>Sustainable_Friendly_Table[[#This Row],[S- Worst-Euclidean Distance]]/(Sustainable_Friendly_Table[[#This Row],[S+ Best-Euclidean Distance]]+Sustainable_Friendly_Table[[#This Row],[S- Worst-Euclidean Distance]])</f>
        <v>0.28876494968575744</v>
      </c>
      <c r="AA413">
        <v>412</v>
      </c>
    </row>
    <row r="414" spans="1:27" x14ac:dyDescent="0.3">
      <c r="A414">
        <v>72</v>
      </c>
      <c r="B414" t="s">
        <v>139</v>
      </c>
      <c r="C414" t="s">
        <v>148</v>
      </c>
      <c r="D414" t="s">
        <v>280</v>
      </c>
      <c r="E414" t="s">
        <v>280</v>
      </c>
      <c r="F414" t="s">
        <v>280</v>
      </c>
      <c r="G414" t="s">
        <v>218</v>
      </c>
      <c r="H414">
        <v>443.6107302471242</v>
      </c>
      <c r="I414">
        <v>32</v>
      </c>
      <c r="J414">
        <v>1568732.7342603733</v>
      </c>
      <c r="K414">
        <v>60677.346127272715</v>
      </c>
      <c r="L414">
        <v>282371892.1668672</v>
      </c>
      <c r="M414">
        <v>6481256.6990909083</v>
      </c>
      <c r="N414">
        <v>2353099101.3905602</v>
      </c>
      <c r="O414">
        <v>119878400</v>
      </c>
      <c r="P414">
        <v>29.155570699999995</v>
      </c>
      <c r="Q414">
        <v>23452.554377192584</v>
      </c>
      <c r="R414">
        <v>282432569.51299447</v>
      </c>
      <c r="S414">
        <v>2479.4587580896509</v>
      </c>
      <c r="T414">
        <v>23481.709947892585</v>
      </c>
      <c r="U414">
        <f>Sustainable_Friendly_Table[[#This Row],[Total Energy(MJ)]]*AHP!$P$13/TOPSIS!$B$12</f>
        <v>2.4179277509639257E-2</v>
      </c>
      <c r="V414">
        <f>Sustainable_Friendly_Table[[#This Row],[Total Cost(LKR Million)]]*AHP!$P$14/TOPSIS!$C$12</f>
        <v>7.3183966013705623E-3</v>
      </c>
      <c r="W414">
        <f>Sustainable_Friendly_Table[[#This Row],[Total Carbon (Metric T)]]*AHP!$P$15/TOPSIS!$D$12</f>
        <v>1.3309700178387476E-2</v>
      </c>
      <c r="X414">
        <f>((Sustainable_Friendly_Table[[#This Row],[Weighted Energy]]-TOPSIS!$B$13)^2+(Sustainable_Friendly_Table[[#This Row],[Weighted Cost]]-TOPSIS!$C$13)^2+(Sustainable_Friendly_Table[[#This Row],[Weighted Co2]]-TOPSIS!$D$13)^2)^0.5</f>
        <v>3.9945306527030362E-3</v>
      </c>
      <c r="Y414">
        <f>((Sustainable_Friendly_Table[[#This Row],[Weighted Energy]]-TOPSIS!$B$14)^2+(Sustainable_Friendly_Table[[#This Row],[Weighted Cost]]-TOPSIS!$C$14)^2+(Sustainable_Friendly_Table[[#This Row],[Weighted Co2]]-TOPSIS!$D$14)^2)^0.5</f>
        <v>1.6211589035677208E-3</v>
      </c>
      <c r="Z414">
        <f>Sustainable_Friendly_Table[[#This Row],[S- Worst-Euclidean Distance]]/(Sustainable_Friendly_Table[[#This Row],[S+ Best-Euclidean Distance]]+Sustainable_Friendly_Table[[#This Row],[S- Worst-Euclidean Distance]])</f>
        <v>0.28868385392804602</v>
      </c>
      <c r="AA414">
        <v>413</v>
      </c>
    </row>
    <row r="415" spans="1:27" x14ac:dyDescent="0.3">
      <c r="A415">
        <v>71</v>
      </c>
      <c r="B415" t="s">
        <v>139</v>
      </c>
      <c r="C415" t="s">
        <v>148</v>
      </c>
      <c r="D415" t="s">
        <v>280</v>
      </c>
      <c r="E415" t="s">
        <v>280</v>
      </c>
      <c r="F415" t="s">
        <v>280</v>
      </c>
      <c r="G415" t="s">
        <v>220</v>
      </c>
      <c r="H415">
        <v>443.6107302471242</v>
      </c>
      <c r="I415">
        <v>32</v>
      </c>
      <c r="J415">
        <v>1568732.7342603733</v>
      </c>
      <c r="K415">
        <v>60677.346127272715</v>
      </c>
      <c r="L415">
        <v>282371892.1668672</v>
      </c>
      <c r="M415">
        <v>6481256.6990909083</v>
      </c>
      <c r="N415">
        <v>2353099101.3905602</v>
      </c>
      <c r="O415">
        <v>124800000</v>
      </c>
      <c r="P415">
        <v>29.155570699999995</v>
      </c>
      <c r="Q415">
        <v>23452.554377192584</v>
      </c>
      <c r="R415">
        <v>282432569.51299447</v>
      </c>
      <c r="S415">
        <v>2484.3803580896511</v>
      </c>
      <c r="T415">
        <v>23481.709947892585</v>
      </c>
      <c r="U415">
        <f>Sustainable_Friendly_Table[[#This Row],[Total Energy(MJ)]]*AHP!$P$13/TOPSIS!$B$12</f>
        <v>2.4179277509639257E-2</v>
      </c>
      <c r="V415">
        <f>Sustainable_Friendly_Table[[#This Row],[Total Cost(LKR Million)]]*AHP!$P$14/TOPSIS!$C$12</f>
        <v>7.3329232477992601E-3</v>
      </c>
      <c r="W415">
        <f>Sustainable_Friendly_Table[[#This Row],[Total Carbon (Metric T)]]*AHP!$P$15/TOPSIS!$D$12</f>
        <v>1.3309700178387476E-2</v>
      </c>
      <c r="X415">
        <f>((Sustainable_Friendly_Table[[#This Row],[Weighted Energy]]-TOPSIS!$B$13)^2+(Sustainable_Friendly_Table[[#This Row],[Weighted Cost]]-TOPSIS!$C$13)^2+(Sustainable_Friendly_Table[[#This Row],[Weighted Co2]]-TOPSIS!$D$13)^2)^0.5</f>
        <v>3.9983397579646234E-3</v>
      </c>
      <c r="Y415">
        <f>((Sustainable_Friendly_Table[[#This Row],[Weighted Energy]]-TOPSIS!$B$14)^2+(Sustainable_Friendly_Table[[#This Row],[Weighted Cost]]-TOPSIS!$C$14)^2+(Sustainable_Friendly_Table[[#This Row],[Weighted Co2]]-TOPSIS!$D$14)^2)^0.5</f>
        <v>1.6173510711365868E-3</v>
      </c>
      <c r="Z415">
        <f>Sustainable_Friendly_Table[[#This Row],[S- Worst-Euclidean Distance]]/(Sustainable_Friendly_Table[[#This Row],[S+ Best-Euclidean Distance]]+Sustainable_Friendly_Table[[#This Row],[S- Worst-Euclidean Distance]])</f>
        <v>0.28800571832681243</v>
      </c>
      <c r="AA415">
        <v>414</v>
      </c>
    </row>
    <row r="416" spans="1:27" x14ac:dyDescent="0.3">
      <c r="A416">
        <v>256</v>
      </c>
      <c r="B416" t="s">
        <v>141</v>
      </c>
      <c r="C416" t="s">
        <v>148</v>
      </c>
      <c r="D416" t="s">
        <v>151</v>
      </c>
      <c r="E416" t="s">
        <v>152</v>
      </c>
      <c r="F416" t="s">
        <v>155</v>
      </c>
      <c r="G416" t="s">
        <v>219</v>
      </c>
      <c r="H416">
        <v>427.25867526001252</v>
      </c>
      <c r="I416">
        <v>61</v>
      </c>
      <c r="J416">
        <v>1569711.3900404281</v>
      </c>
      <c r="K416">
        <v>41134.809536363631</v>
      </c>
      <c r="L416">
        <v>282548050.20727706</v>
      </c>
      <c r="M416">
        <v>5448413.1013636356</v>
      </c>
      <c r="N416">
        <v>2354567085.0606422</v>
      </c>
      <c r="O416">
        <v>113704000</v>
      </c>
      <c r="P416">
        <v>21.252490077272725</v>
      </c>
      <c r="Q416">
        <v>23467.185281104397</v>
      </c>
      <c r="R416">
        <v>282589185.0168134</v>
      </c>
      <c r="S416">
        <v>2473.7194981620059</v>
      </c>
      <c r="T416">
        <v>23488.437771181671</v>
      </c>
      <c r="U416">
        <f>Sustainable_Friendly_Table[[#This Row],[Total Energy(MJ)]]*AHP!$P$13/TOPSIS!$B$12</f>
        <v>2.4192685487818544E-2</v>
      </c>
      <c r="V416">
        <f>Sustainable_Friendly_Table[[#This Row],[Total Cost(LKR Million)]]*AHP!$P$14/TOPSIS!$C$12</f>
        <v>7.3014565412821185E-3</v>
      </c>
      <c r="W416">
        <f>Sustainable_Friendly_Table[[#This Row],[Total Carbon (Metric T)]]*AHP!$P$15/TOPSIS!$D$12</f>
        <v>1.3313513585121041E-2</v>
      </c>
      <c r="X416">
        <f>((Sustainable_Friendly_Table[[#This Row],[Weighted Energy]]-TOPSIS!$B$13)^2+(Sustainable_Friendly_Table[[#This Row],[Weighted Cost]]-TOPSIS!$C$13)^2+(Sustainable_Friendly_Table[[#This Row],[Weighted Co2]]-TOPSIS!$D$13)^2)^0.5</f>
        <v>4.0032833658269389E-3</v>
      </c>
      <c r="Y416">
        <f>((Sustainable_Friendly_Table[[#This Row],[Weighted Energy]]-TOPSIS!$B$14)^2+(Sustainable_Friendly_Table[[#This Row],[Weighted Cost]]-TOPSIS!$C$14)^2+(Sustainable_Friendly_Table[[#This Row],[Weighted Co2]]-TOPSIS!$D$14)^2)^0.5</f>
        <v>1.6127012403647997E-3</v>
      </c>
      <c r="Z416">
        <f>Sustainable_Friendly_Table[[#This Row],[S- Worst-Euclidean Distance]]/(Sustainable_Friendly_Table[[#This Row],[S+ Best-Euclidean Distance]]+Sustainable_Friendly_Table[[#This Row],[S- Worst-Euclidean Distance]])</f>
        <v>0.28716268890530139</v>
      </c>
      <c r="AA416">
        <v>415</v>
      </c>
    </row>
    <row r="417" spans="1:27" x14ac:dyDescent="0.3">
      <c r="A417">
        <v>258</v>
      </c>
      <c r="B417" t="s">
        <v>141</v>
      </c>
      <c r="C417" t="s">
        <v>148</v>
      </c>
      <c r="D417" t="s">
        <v>151</v>
      </c>
      <c r="E417" t="s">
        <v>152</v>
      </c>
      <c r="F417" t="s">
        <v>155</v>
      </c>
      <c r="G417" t="s">
        <v>218</v>
      </c>
      <c r="H417">
        <v>427.25867526001252</v>
      </c>
      <c r="I417">
        <v>31</v>
      </c>
      <c r="J417">
        <v>1569711.3900404281</v>
      </c>
      <c r="K417">
        <v>41134.809536363631</v>
      </c>
      <c r="L417">
        <v>282548050.20727706</v>
      </c>
      <c r="M417">
        <v>5448413.1013636356</v>
      </c>
      <c r="N417">
        <v>2354567085.0606422</v>
      </c>
      <c r="O417">
        <v>116132200</v>
      </c>
      <c r="P417">
        <v>21.252490077272725</v>
      </c>
      <c r="Q417">
        <v>23467.185281104397</v>
      </c>
      <c r="R417">
        <v>282589185.0168134</v>
      </c>
      <c r="S417">
        <v>2476.1476981620058</v>
      </c>
      <c r="T417">
        <v>23488.437771181671</v>
      </c>
      <c r="U417">
        <f>Sustainable_Friendly_Table[[#This Row],[Total Energy(MJ)]]*AHP!$P$13/TOPSIS!$B$12</f>
        <v>2.4192685487818544E-2</v>
      </c>
      <c r="V417">
        <f>Sustainable_Friendly_Table[[#This Row],[Total Cost(LKR Million)]]*AHP!$P$14/TOPSIS!$C$12</f>
        <v>7.3086236419928957E-3</v>
      </c>
      <c r="W417">
        <f>Sustainable_Friendly_Table[[#This Row],[Total Carbon (Metric T)]]*AHP!$P$15/TOPSIS!$D$12</f>
        <v>1.3313513585121041E-2</v>
      </c>
      <c r="X417">
        <f>((Sustainable_Friendly_Table[[#This Row],[Weighted Energy]]-TOPSIS!$B$13)^2+(Sustainable_Friendly_Table[[#This Row],[Weighted Cost]]-TOPSIS!$C$13)^2+(Sustainable_Friendly_Table[[#This Row],[Weighted Co2]]-TOPSIS!$D$13)^2)^0.5</f>
        <v>4.0051221345443547E-3</v>
      </c>
      <c r="Y417">
        <f>((Sustainable_Friendly_Table[[#This Row],[Weighted Energy]]-TOPSIS!$B$14)^2+(Sustainable_Friendly_Table[[#This Row],[Weighted Cost]]-TOPSIS!$C$14)^2+(Sustainable_Friendly_Table[[#This Row],[Weighted Co2]]-TOPSIS!$D$14)^2)^0.5</f>
        <v>1.6107220597245233E-3</v>
      </c>
      <c r="Z417">
        <f>Sustainable_Friendly_Table[[#This Row],[S- Worst-Euclidean Distance]]/(Sustainable_Friendly_Table[[#This Row],[S+ Best-Euclidean Distance]]+Sustainable_Friendly_Table[[#This Row],[S- Worst-Euclidean Distance]])</f>
        <v>0.28681744079871535</v>
      </c>
      <c r="AA417">
        <v>416</v>
      </c>
    </row>
    <row r="418" spans="1:27" x14ac:dyDescent="0.3">
      <c r="A418">
        <v>257</v>
      </c>
      <c r="B418" t="s">
        <v>141</v>
      </c>
      <c r="C418" t="s">
        <v>148</v>
      </c>
      <c r="D418" t="s">
        <v>151</v>
      </c>
      <c r="E418" t="s">
        <v>152</v>
      </c>
      <c r="F418" t="s">
        <v>155</v>
      </c>
      <c r="G418" t="s">
        <v>220</v>
      </c>
      <c r="H418">
        <v>427.25867526001252</v>
      </c>
      <c r="I418">
        <v>31</v>
      </c>
      <c r="J418">
        <v>1569711.3900404281</v>
      </c>
      <c r="K418">
        <v>41134.809536363631</v>
      </c>
      <c r="L418">
        <v>282548050.20727706</v>
      </c>
      <c r="M418">
        <v>5448413.1013636356</v>
      </c>
      <c r="N418">
        <v>2354567085.0606422</v>
      </c>
      <c r="O418">
        <v>120900000</v>
      </c>
      <c r="P418">
        <v>21.252490077272725</v>
      </c>
      <c r="Q418">
        <v>23467.185281104397</v>
      </c>
      <c r="R418">
        <v>282589185.0168134</v>
      </c>
      <c r="S418">
        <v>2480.9154981620059</v>
      </c>
      <c r="T418">
        <v>23488.437771181671</v>
      </c>
      <c r="U418">
        <f>Sustainable_Friendly_Table[[#This Row],[Total Energy(MJ)]]*AHP!$P$13/TOPSIS!$B$12</f>
        <v>2.4192685487818544E-2</v>
      </c>
      <c r="V418">
        <f>Sustainable_Friendly_Table[[#This Row],[Total Cost(LKR Million)]]*AHP!$P$14/TOPSIS!$C$12</f>
        <v>7.3226963307206957E-3</v>
      </c>
      <c r="W418">
        <f>Sustainable_Friendly_Table[[#This Row],[Total Carbon (Metric T)]]*AHP!$P$15/TOPSIS!$D$12</f>
        <v>1.3313513585121041E-2</v>
      </c>
      <c r="X418">
        <f>((Sustainable_Friendly_Table[[#This Row],[Weighted Energy]]-TOPSIS!$B$13)^2+(Sustainable_Friendly_Table[[#This Row],[Weighted Cost]]-TOPSIS!$C$13)^2+(Sustainable_Friendly_Table[[#This Row],[Weighted Co2]]-TOPSIS!$D$13)^2)^0.5</f>
        <v>4.0087674062820869E-3</v>
      </c>
      <c r="Y418">
        <f>((Sustainable_Friendly_Table[[#This Row],[Weighted Energy]]-TOPSIS!$B$14)^2+(Sustainable_Friendly_Table[[#This Row],[Weighted Cost]]-TOPSIS!$C$14)^2+(Sustainable_Friendly_Table[[#This Row],[Weighted Co2]]-TOPSIS!$D$14)^2)^0.5</f>
        <v>1.6069218288595943E-3</v>
      </c>
      <c r="Z418">
        <f>Sustainable_Friendly_Table[[#This Row],[S- Worst-Euclidean Distance]]/(Sustainable_Friendly_Table[[#This Row],[S+ Best-Euclidean Distance]]+Sustainable_Friendly_Table[[#This Row],[S- Worst-Euclidean Distance]])</f>
        <v>0.28614863849727473</v>
      </c>
      <c r="AA418">
        <v>417</v>
      </c>
    </row>
    <row r="419" spans="1:27" x14ac:dyDescent="0.3">
      <c r="A419">
        <v>274</v>
      </c>
      <c r="B419" t="s">
        <v>141</v>
      </c>
      <c r="C419" t="s">
        <v>148</v>
      </c>
      <c r="D419" t="s">
        <v>280</v>
      </c>
      <c r="E419" t="s">
        <v>152</v>
      </c>
      <c r="F419" t="s">
        <v>155</v>
      </c>
      <c r="G419" t="s">
        <v>219</v>
      </c>
      <c r="H419">
        <v>427.72313759842245</v>
      </c>
      <c r="I419">
        <v>61</v>
      </c>
      <c r="J419">
        <v>1570160.9895840092</v>
      </c>
      <c r="K419">
        <v>41134.809536363631</v>
      </c>
      <c r="L419">
        <v>282628978.12512165</v>
      </c>
      <c r="M419">
        <v>5453018.1763636358</v>
      </c>
      <c r="N419">
        <v>2355241484.3760138</v>
      </c>
      <c r="O419">
        <v>113704000</v>
      </c>
      <c r="P419">
        <v>21.243279927272724</v>
      </c>
      <c r="Q419">
        <v>23473.906794280934</v>
      </c>
      <c r="R419">
        <v>282670112.93465799</v>
      </c>
      <c r="S419">
        <v>2474.3985025523771</v>
      </c>
      <c r="T419">
        <v>23495.150074208206</v>
      </c>
      <c r="U419">
        <f>Sustainable_Friendly_Table[[#This Row],[Total Energy(MJ)]]*AHP!$P$13/TOPSIS!$B$12</f>
        <v>2.4199613791403413E-2</v>
      </c>
      <c r="V419">
        <f>Sustainable_Friendly_Table[[#This Row],[Total Cost(LKR Million)]]*AHP!$P$14/TOPSIS!$C$12</f>
        <v>7.3034606977967582E-3</v>
      </c>
      <c r="W419">
        <f>Sustainable_Friendly_Table[[#This Row],[Total Carbon (Metric T)]]*AHP!$P$15/TOPSIS!$D$12</f>
        <v>1.3317318194793332E-2</v>
      </c>
      <c r="X419">
        <f>((Sustainable_Friendly_Table[[#This Row],[Weighted Energy]]-TOPSIS!$B$13)^2+(Sustainable_Friendly_Table[[#This Row],[Weighted Cost]]-TOPSIS!$C$13)^2+(Sustainable_Friendly_Table[[#This Row],[Weighted Co2]]-TOPSIS!$D$13)^2)^0.5</f>
        <v>4.0114372655401164E-3</v>
      </c>
      <c r="Y419">
        <f>((Sustainable_Friendly_Table[[#This Row],[Weighted Energy]]-TOPSIS!$B$14)^2+(Sustainable_Friendly_Table[[#This Row],[Weighted Cost]]-TOPSIS!$C$14)^2+(Sustainable_Friendly_Table[[#This Row],[Weighted Co2]]-TOPSIS!$D$14)^2)^0.5</f>
        <v>1.6045515654232799E-3</v>
      </c>
      <c r="Z419">
        <f>Sustainable_Friendly_Table[[#This Row],[S- Worst-Euclidean Distance]]/(Sustainable_Friendly_Table[[#This Row],[S+ Best-Euclidean Distance]]+Sustainable_Friendly_Table[[#This Row],[S- Worst-Euclidean Distance]])</f>
        <v>0.28571131704833302</v>
      </c>
      <c r="AA419">
        <v>418</v>
      </c>
    </row>
    <row r="420" spans="1:27" x14ac:dyDescent="0.3">
      <c r="A420">
        <v>276</v>
      </c>
      <c r="B420" t="s">
        <v>141</v>
      </c>
      <c r="C420" t="s">
        <v>148</v>
      </c>
      <c r="D420" t="s">
        <v>280</v>
      </c>
      <c r="E420" t="s">
        <v>152</v>
      </c>
      <c r="F420" t="s">
        <v>155</v>
      </c>
      <c r="G420" t="s">
        <v>218</v>
      </c>
      <c r="H420">
        <v>427.72313759842245</v>
      </c>
      <c r="I420">
        <v>31</v>
      </c>
      <c r="J420">
        <v>1570160.9895840092</v>
      </c>
      <c r="K420">
        <v>41134.809536363631</v>
      </c>
      <c r="L420">
        <v>282628978.12512165</v>
      </c>
      <c r="M420">
        <v>5453018.1763636358</v>
      </c>
      <c r="N420">
        <v>2355241484.3760138</v>
      </c>
      <c r="O420">
        <v>116132200</v>
      </c>
      <c r="P420">
        <v>21.243279927272724</v>
      </c>
      <c r="Q420">
        <v>23473.906794280934</v>
      </c>
      <c r="R420">
        <v>282670112.93465799</v>
      </c>
      <c r="S420">
        <v>2476.8267025523774</v>
      </c>
      <c r="T420">
        <v>23495.150074208206</v>
      </c>
      <c r="U420">
        <f>Sustainable_Friendly_Table[[#This Row],[Total Energy(MJ)]]*AHP!$P$13/TOPSIS!$B$12</f>
        <v>2.4199613791403413E-2</v>
      </c>
      <c r="V420">
        <f>Sustainable_Friendly_Table[[#This Row],[Total Cost(LKR Million)]]*AHP!$P$14/TOPSIS!$C$12</f>
        <v>7.3106277985075371E-3</v>
      </c>
      <c r="W420">
        <f>Sustainable_Friendly_Table[[#This Row],[Total Carbon (Metric T)]]*AHP!$P$15/TOPSIS!$D$12</f>
        <v>1.3317318194793332E-2</v>
      </c>
      <c r="X420">
        <f>((Sustainable_Friendly_Table[[#This Row],[Weighted Energy]]-TOPSIS!$B$13)^2+(Sustainable_Friendly_Table[[#This Row],[Weighted Cost]]-TOPSIS!$C$13)^2+(Sustainable_Friendly_Table[[#This Row],[Weighted Co2]]-TOPSIS!$D$13)^2)^0.5</f>
        <v>4.0132758774918016E-3</v>
      </c>
      <c r="Y420">
        <f>((Sustainable_Friendly_Table[[#This Row],[Weighted Energy]]-TOPSIS!$B$14)^2+(Sustainable_Friendly_Table[[#This Row],[Weighted Cost]]-TOPSIS!$C$14)^2+(Sustainable_Friendly_Table[[#This Row],[Weighted Co2]]-TOPSIS!$D$14)^2)^0.5</f>
        <v>1.6025712829994504E-3</v>
      </c>
      <c r="Z420">
        <f>Sustainable_Friendly_Table[[#This Row],[S- Worst-Euclidean Distance]]/(Sustainable_Friendly_Table[[#This Row],[S+ Best-Euclidean Distance]]+Sustainable_Friendly_Table[[#This Row],[S- Worst-Euclidean Distance]])</f>
        <v>0.28536590067370415</v>
      </c>
      <c r="AA420">
        <v>419</v>
      </c>
    </row>
    <row r="421" spans="1:27" x14ac:dyDescent="0.3">
      <c r="A421">
        <v>275</v>
      </c>
      <c r="B421" t="s">
        <v>141</v>
      </c>
      <c r="C421" t="s">
        <v>148</v>
      </c>
      <c r="D421" t="s">
        <v>280</v>
      </c>
      <c r="E421" t="s">
        <v>152</v>
      </c>
      <c r="F421" t="s">
        <v>155</v>
      </c>
      <c r="G421" t="s">
        <v>220</v>
      </c>
      <c r="H421">
        <v>427.72313759842245</v>
      </c>
      <c r="I421">
        <v>31</v>
      </c>
      <c r="J421">
        <v>1570160.9895840092</v>
      </c>
      <c r="K421">
        <v>41134.809536363631</v>
      </c>
      <c r="L421">
        <v>282628978.12512165</v>
      </c>
      <c r="M421">
        <v>5453018.1763636358</v>
      </c>
      <c r="N421">
        <v>2355241484.3760138</v>
      </c>
      <c r="O421">
        <v>120900000</v>
      </c>
      <c r="P421">
        <v>21.243279927272724</v>
      </c>
      <c r="Q421">
        <v>23473.906794280934</v>
      </c>
      <c r="R421">
        <v>282670112.93465799</v>
      </c>
      <c r="S421">
        <v>2481.5945025523774</v>
      </c>
      <c r="T421">
        <v>23495.150074208206</v>
      </c>
      <c r="U421">
        <f>Sustainable_Friendly_Table[[#This Row],[Total Energy(MJ)]]*AHP!$P$13/TOPSIS!$B$12</f>
        <v>2.4199613791403413E-2</v>
      </c>
      <c r="V421">
        <f>Sustainable_Friendly_Table[[#This Row],[Total Cost(LKR Million)]]*AHP!$P$14/TOPSIS!$C$12</f>
        <v>7.3247004872353371E-3</v>
      </c>
      <c r="W421">
        <f>Sustainable_Friendly_Table[[#This Row],[Total Carbon (Metric T)]]*AHP!$P$15/TOPSIS!$D$12</f>
        <v>1.3317318194793332E-2</v>
      </c>
      <c r="X421">
        <f>((Sustainable_Friendly_Table[[#This Row],[Weighted Energy]]-TOPSIS!$B$13)^2+(Sustainable_Friendly_Table[[#This Row],[Weighted Cost]]-TOPSIS!$C$13)^2+(Sustainable_Friendly_Table[[#This Row],[Weighted Co2]]-TOPSIS!$D$13)^2)^0.5</f>
        <v>4.0169207711444419E-3</v>
      </c>
      <c r="Y421">
        <f>((Sustainable_Friendly_Table[[#This Row],[Weighted Energy]]-TOPSIS!$B$14)^2+(Sustainable_Friendly_Table[[#This Row],[Weighted Cost]]-TOPSIS!$C$14)^2+(Sustainable_Friendly_Table[[#This Row],[Weighted Co2]]-TOPSIS!$D$14)^2)^0.5</f>
        <v>1.5987693189507804E-3</v>
      </c>
      <c r="Z421">
        <f>Sustainable_Friendly_Table[[#This Row],[S- Worst-Euclidean Distance]]/(Sustainable_Friendly_Table[[#This Row],[S+ Best-Euclidean Distance]]+Sustainable_Friendly_Table[[#This Row],[S- Worst-Euclidean Distance]])</f>
        <v>0.28469685707383308</v>
      </c>
      <c r="AA421">
        <v>420</v>
      </c>
    </row>
    <row r="422" spans="1:27" x14ac:dyDescent="0.3">
      <c r="A422">
        <v>412</v>
      </c>
      <c r="B422" t="s">
        <v>142</v>
      </c>
      <c r="C422" t="s">
        <v>280</v>
      </c>
      <c r="D422" t="s">
        <v>151</v>
      </c>
      <c r="E422" t="s">
        <v>280</v>
      </c>
      <c r="F422" t="s">
        <v>280</v>
      </c>
      <c r="G422" t="s">
        <v>219</v>
      </c>
      <c r="H422">
        <v>471.04061273837311</v>
      </c>
      <c r="I422">
        <v>67</v>
      </c>
      <c r="J422">
        <v>1571815.1392818727</v>
      </c>
      <c r="K422">
        <v>49174.845727272725</v>
      </c>
      <c r="L422">
        <v>282926725.07073706</v>
      </c>
      <c r="M422">
        <v>6291428.3840909088</v>
      </c>
      <c r="N422">
        <v>2357722708.9228086</v>
      </c>
      <c r="O422">
        <v>124888000</v>
      </c>
      <c r="P422">
        <v>26.35677725</v>
      </c>
      <c r="Q422">
        <v>23498.636332263992</v>
      </c>
      <c r="R422">
        <v>282975899.91646433</v>
      </c>
      <c r="S422">
        <v>2488.9021373068995</v>
      </c>
      <c r="T422">
        <v>23524.993109513991</v>
      </c>
      <c r="U422">
        <f>Sustainable_Friendly_Table[[#This Row],[Total Energy(MJ)]]*AHP!$P$13/TOPSIS!$B$12</f>
        <v>2.4225792458774108E-2</v>
      </c>
      <c r="V422">
        <f>Sustainable_Friendly_Table[[#This Row],[Total Cost(LKR Million)]]*AHP!$P$14/TOPSIS!$C$12</f>
        <v>7.3462697789918804E-3</v>
      </c>
      <c r="W422">
        <f>Sustainable_Friendly_Table[[#This Row],[Total Carbon (Metric T)]]*AHP!$P$15/TOPSIS!$D$12</f>
        <v>1.3334233566510914E-2</v>
      </c>
      <c r="X422">
        <f>((Sustainable_Friendly_Table[[#This Row],[Weighted Energy]]-TOPSIS!$B$13)^2+(Sustainable_Friendly_Table[[#This Row],[Weighted Cost]]-TOPSIS!$C$13)^2+(Sustainable_Friendly_Table[[#This Row],[Weighted Co2]]-TOPSIS!$D$13)^2)^0.5</f>
        <v>4.0525779380451389E-3</v>
      </c>
      <c r="Y422">
        <f>((Sustainable_Friendly_Table[[#This Row],[Weighted Energy]]-TOPSIS!$B$14)^2+(Sustainable_Friendly_Table[[#This Row],[Weighted Cost]]-TOPSIS!$C$14)^2+(Sustainable_Friendly_Table[[#This Row],[Weighted Co2]]-TOPSIS!$D$14)^2)^0.5</f>
        <v>1.5631079950385637E-3</v>
      </c>
      <c r="Z422">
        <f>Sustainable_Friendly_Table[[#This Row],[S- Worst-Euclidean Distance]]/(Sustainable_Friendly_Table[[#This Row],[S+ Best-Euclidean Distance]]+Sustainable_Friendly_Table[[#This Row],[S- Worst-Euclidean Distance]])</f>
        <v>0.27834676184966511</v>
      </c>
      <c r="AA422">
        <v>421</v>
      </c>
    </row>
    <row r="423" spans="1:27" x14ac:dyDescent="0.3">
      <c r="A423">
        <v>414</v>
      </c>
      <c r="B423" t="s">
        <v>142</v>
      </c>
      <c r="C423" t="s">
        <v>280</v>
      </c>
      <c r="D423" t="s">
        <v>151</v>
      </c>
      <c r="E423" t="s">
        <v>280</v>
      </c>
      <c r="F423" t="s">
        <v>280</v>
      </c>
      <c r="G423" t="s">
        <v>218</v>
      </c>
      <c r="H423">
        <v>471.04061273837311</v>
      </c>
      <c r="I423">
        <v>34</v>
      </c>
      <c r="J423">
        <v>1571815.1392818727</v>
      </c>
      <c r="K423">
        <v>49174.845727272725</v>
      </c>
      <c r="L423">
        <v>282926725.07073706</v>
      </c>
      <c r="M423">
        <v>6291428.3840909088</v>
      </c>
      <c r="N423">
        <v>2357722708.9228086</v>
      </c>
      <c r="O423">
        <v>127370800</v>
      </c>
      <c r="P423">
        <v>26.35677725</v>
      </c>
      <c r="Q423">
        <v>23498.636332263992</v>
      </c>
      <c r="R423">
        <v>282975899.91646433</v>
      </c>
      <c r="S423">
        <v>2491.3849373068997</v>
      </c>
      <c r="T423">
        <v>23524.993109513991</v>
      </c>
      <c r="U423">
        <f>Sustainable_Friendly_Table[[#This Row],[Total Energy(MJ)]]*AHP!$P$13/TOPSIS!$B$12</f>
        <v>2.4225792458774108E-2</v>
      </c>
      <c r="V423">
        <f>Sustainable_Friendly_Table[[#This Row],[Total Cost(LKR Million)]]*AHP!$P$14/TOPSIS!$C$12</f>
        <v>7.3535980376380882E-3</v>
      </c>
      <c r="W423">
        <f>Sustainable_Friendly_Table[[#This Row],[Total Carbon (Metric T)]]*AHP!$P$15/TOPSIS!$D$12</f>
        <v>1.3334233566510914E-2</v>
      </c>
      <c r="X423">
        <f>((Sustainable_Friendly_Table[[#This Row],[Weighted Energy]]-TOPSIS!$B$13)^2+(Sustainable_Friendly_Table[[#This Row],[Weighted Cost]]-TOPSIS!$C$13)^2+(Sustainable_Friendly_Table[[#This Row],[Weighted Co2]]-TOPSIS!$D$13)^2)^0.5</f>
        <v>4.0545163279166697E-3</v>
      </c>
      <c r="Y423">
        <f>((Sustainable_Friendly_Table[[#This Row],[Weighted Energy]]-TOPSIS!$B$14)^2+(Sustainable_Friendly_Table[[#This Row],[Weighted Cost]]-TOPSIS!$C$14)^2+(Sustainable_Friendly_Table[[#This Row],[Weighted Co2]]-TOPSIS!$D$14)^2)^0.5</f>
        <v>1.5612307326991549E-3</v>
      </c>
      <c r="Z423">
        <f>Sustainable_Friendly_Table[[#This Row],[S- Worst-Euclidean Distance]]/(Sustainable_Friendly_Table[[#This Row],[S+ Best-Euclidean Distance]]+Sustainable_Friendly_Table[[#This Row],[S- Worst-Euclidean Distance]])</f>
        <v>0.27800944662346488</v>
      </c>
      <c r="AA423">
        <v>422</v>
      </c>
    </row>
    <row r="424" spans="1:27" x14ac:dyDescent="0.3">
      <c r="A424">
        <v>413</v>
      </c>
      <c r="B424" t="s">
        <v>142</v>
      </c>
      <c r="C424" t="s">
        <v>280</v>
      </c>
      <c r="D424" t="s">
        <v>151</v>
      </c>
      <c r="E424" t="s">
        <v>280</v>
      </c>
      <c r="F424" t="s">
        <v>280</v>
      </c>
      <c r="G424" t="s">
        <v>220</v>
      </c>
      <c r="H424">
        <v>471.04061273837311</v>
      </c>
      <c r="I424">
        <v>34</v>
      </c>
      <c r="J424">
        <v>1571815.1392818727</v>
      </c>
      <c r="K424">
        <v>49174.845727272725</v>
      </c>
      <c r="L424">
        <v>282926725.07073706</v>
      </c>
      <c r="M424">
        <v>6291428.3840909088</v>
      </c>
      <c r="N424">
        <v>2357722708.9228086</v>
      </c>
      <c r="O424">
        <v>132600000</v>
      </c>
      <c r="P424">
        <v>26.35677725</v>
      </c>
      <c r="Q424">
        <v>23498.636332263992</v>
      </c>
      <c r="R424">
        <v>282975899.91646433</v>
      </c>
      <c r="S424">
        <v>2496.6141373068995</v>
      </c>
      <c r="T424">
        <v>23524.993109513991</v>
      </c>
      <c r="U424">
        <f>Sustainable_Friendly_Table[[#This Row],[Total Energy(MJ)]]*AHP!$P$13/TOPSIS!$B$12</f>
        <v>2.4225792458774108E-2</v>
      </c>
      <c r="V424">
        <f>Sustainable_Friendly_Table[[#This Row],[Total Cost(LKR Million)]]*AHP!$P$14/TOPSIS!$C$12</f>
        <v>7.3690325994685774E-3</v>
      </c>
      <c r="W424">
        <f>Sustainable_Friendly_Table[[#This Row],[Total Carbon (Metric T)]]*AHP!$P$15/TOPSIS!$D$12</f>
        <v>1.3334233566510914E-2</v>
      </c>
      <c r="X424">
        <f>((Sustainable_Friendly_Table[[#This Row],[Weighted Energy]]-TOPSIS!$B$13)^2+(Sustainable_Friendly_Table[[#This Row],[Weighted Cost]]-TOPSIS!$C$13)^2+(Sustainable_Friendly_Table[[#This Row],[Weighted Co2]]-TOPSIS!$D$13)^2)^0.5</f>
        <v>4.0586391616083527E-3</v>
      </c>
      <c r="Y424">
        <f>((Sustainable_Friendly_Table[[#This Row],[Weighted Energy]]-TOPSIS!$B$14)^2+(Sustainable_Friendly_Table[[#This Row],[Weighted Cost]]-TOPSIS!$C$14)^2+(Sustainable_Friendly_Table[[#This Row],[Weighted Co2]]-TOPSIS!$D$14)^2)^0.5</f>
        <v>1.5573822962660182E-3</v>
      </c>
      <c r="Z424">
        <f>Sustainable_Friendly_Table[[#This Row],[S- Worst-Euclidean Distance]]/(Sustainable_Friendly_Table[[#This Row],[S+ Best-Euclidean Distance]]+Sustainable_Friendly_Table[[#This Row],[S- Worst-Euclidean Distance]])</f>
        <v>0.27731060287926279</v>
      </c>
      <c r="AA424">
        <v>423</v>
      </c>
    </row>
    <row r="425" spans="1:27" x14ac:dyDescent="0.3">
      <c r="A425">
        <v>430</v>
      </c>
      <c r="B425" t="s">
        <v>142</v>
      </c>
      <c r="C425" t="s">
        <v>280</v>
      </c>
      <c r="D425" t="s">
        <v>280</v>
      </c>
      <c r="E425" t="s">
        <v>280</v>
      </c>
      <c r="F425" t="s">
        <v>280</v>
      </c>
      <c r="G425" t="s">
        <v>219</v>
      </c>
      <c r="H425">
        <v>471.5050750767831</v>
      </c>
      <c r="I425">
        <v>68</v>
      </c>
      <c r="J425">
        <v>1572264.7388254532</v>
      </c>
      <c r="K425">
        <v>49174.845727272725</v>
      </c>
      <c r="L425">
        <v>283007652.9885816</v>
      </c>
      <c r="M425">
        <v>6296033.459090909</v>
      </c>
      <c r="N425">
        <v>2358397108.2381797</v>
      </c>
      <c r="O425">
        <v>126752000</v>
      </c>
      <c r="P425">
        <v>26.347567099999999</v>
      </c>
      <c r="Q425">
        <v>23505.357845440525</v>
      </c>
      <c r="R425">
        <v>283056827.83430886</v>
      </c>
      <c r="S425">
        <v>2491.4451416972702</v>
      </c>
      <c r="T425">
        <v>23531.705412540527</v>
      </c>
      <c r="U425">
        <f>Sustainable_Friendly_Table[[#This Row],[Total Energy(MJ)]]*AHP!$P$13/TOPSIS!$B$12</f>
        <v>2.4232720762358977E-2</v>
      </c>
      <c r="V425">
        <f>Sustainable_Friendly_Table[[#This Row],[Total Cost(LKR Million)]]*AHP!$P$14/TOPSIS!$C$12</f>
        <v>7.353775737551198E-3</v>
      </c>
      <c r="W425">
        <f>Sustainable_Friendly_Table[[#This Row],[Total Carbon (Metric T)]]*AHP!$P$15/TOPSIS!$D$12</f>
        <v>1.3338038176183203E-2</v>
      </c>
      <c r="X425">
        <f>((Sustainable_Friendly_Table[[#This Row],[Weighted Energy]]-TOPSIS!$B$13)^2+(Sustainable_Friendly_Table[[#This Row],[Weighted Cost]]-TOPSIS!$C$13)^2+(Sustainable_Friendly_Table[[#This Row],[Weighted Co2]]-TOPSIS!$D$13)^2)^0.5</f>
        <v>4.0621847905979776E-3</v>
      </c>
      <c r="Y425">
        <f>((Sustainable_Friendly_Table[[#This Row],[Weighted Energy]]-TOPSIS!$B$14)^2+(Sustainable_Friendly_Table[[#This Row],[Weighted Cost]]-TOPSIS!$C$14)^2+(Sustainable_Friendly_Table[[#This Row],[Weighted Co2]]-TOPSIS!$D$14)^2)^0.5</f>
        <v>1.5535416606502054E-3</v>
      </c>
      <c r="Z425">
        <f>Sustainable_Friendly_Table[[#This Row],[S- Worst-Euclidean Distance]]/(Sustainable_Friendly_Table[[#This Row],[S+ Best-Euclidean Distance]]+Sustainable_Friendly_Table[[#This Row],[S- Worst-Euclidean Distance]])</f>
        <v>0.27664126344774265</v>
      </c>
      <c r="AA425">
        <v>424</v>
      </c>
    </row>
    <row r="426" spans="1:27" x14ac:dyDescent="0.3">
      <c r="A426">
        <v>432</v>
      </c>
      <c r="B426" t="s">
        <v>142</v>
      </c>
      <c r="C426" t="s">
        <v>280</v>
      </c>
      <c r="D426" t="s">
        <v>280</v>
      </c>
      <c r="E426" t="s">
        <v>280</v>
      </c>
      <c r="F426" t="s">
        <v>280</v>
      </c>
      <c r="G426" t="s">
        <v>218</v>
      </c>
      <c r="H426">
        <v>471.5050750767831</v>
      </c>
      <c r="I426">
        <v>34</v>
      </c>
      <c r="J426">
        <v>1572264.7388254532</v>
      </c>
      <c r="K426">
        <v>49174.845727272725</v>
      </c>
      <c r="L426">
        <v>283007652.9885816</v>
      </c>
      <c r="M426">
        <v>6296033.459090909</v>
      </c>
      <c r="N426">
        <v>2358397108.2381797</v>
      </c>
      <c r="O426">
        <v>127370800</v>
      </c>
      <c r="P426">
        <v>26.347567099999999</v>
      </c>
      <c r="Q426">
        <v>23505.357845440525</v>
      </c>
      <c r="R426">
        <v>283056827.83430886</v>
      </c>
      <c r="S426">
        <v>2492.0639416972704</v>
      </c>
      <c r="T426">
        <v>23531.705412540527</v>
      </c>
      <c r="U426">
        <f>Sustainable_Friendly_Table[[#This Row],[Total Energy(MJ)]]*AHP!$P$13/TOPSIS!$B$12</f>
        <v>2.4232720762358977E-2</v>
      </c>
      <c r="V426">
        <f>Sustainable_Friendly_Table[[#This Row],[Total Cost(LKR Million)]]*AHP!$P$14/TOPSIS!$C$12</f>
        <v>7.355602194152727E-3</v>
      </c>
      <c r="W426">
        <f>Sustainable_Friendly_Table[[#This Row],[Total Carbon (Metric T)]]*AHP!$P$15/TOPSIS!$D$12</f>
        <v>1.3338038176183203E-2</v>
      </c>
      <c r="X426">
        <f>((Sustainable_Friendly_Table[[#This Row],[Weighted Energy]]-TOPSIS!$B$13)^2+(Sustainable_Friendly_Table[[#This Row],[Weighted Cost]]-TOPSIS!$C$13)^2+(Sustainable_Friendly_Table[[#This Row],[Weighted Co2]]-TOPSIS!$D$13)^2)^0.5</f>
        <v>4.0626689865424304E-3</v>
      </c>
      <c r="Y426">
        <f>((Sustainable_Friendly_Table[[#This Row],[Weighted Energy]]-TOPSIS!$B$14)^2+(Sustainable_Friendly_Table[[#This Row],[Weighted Cost]]-TOPSIS!$C$14)^2+(Sustainable_Friendly_Table[[#This Row],[Weighted Co2]]-TOPSIS!$D$14)^2)^0.5</f>
        <v>1.5530767040832238E-3</v>
      </c>
      <c r="Z426">
        <f>Sustainable_Friendly_Table[[#This Row],[S- Worst-Euclidean Distance]]/(Sustainable_Friendly_Table[[#This Row],[S+ Best-Euclidean Distance]]+Sustainable_Friendly_Table[[#This Row],[S- Worst-Euclidean Distance]])</f>
        <v>0.27655752052230032</v>
      </c>
      <c r="AA426">
        <v>425</v>
      </c>
    </row>
    <row r="427" spans="1:27" x14ac:dyDescent="0.3">
      <c r="A427">
        <v>431</v>
      </c>
      <c r="B427" t="s">
        <v>142</v>
      </c>
      <c r="C427" t="s">
        <v>280</v>
      </c>
      <c r="D427" t="s">
        <v>280</v>
      </c>
      <c r="E427" t="s">
        <v>280</v>
      </c>
      <c r="F427" t="s">
        <v>280</v>
      </c>
      <c r="G427" t="s">
        <v>220</v>
      </c>
      <c r="H427">
        <v>471.5050750767831</v>
      </c>
      <c r="I427">
        <v>34</v>
      </c>
      <c r="J427">
        <v>1572264.7388254532</v>
      </c>
      <c r="K427">
        <v>49174.845727272725</v>
      </c>
      <c r="L427">
        <v>283007652.9885816</v>
      </c>
      <c r="M427">
        <v>6296033.459090909</v>
      </c>
      <c r="N427">
        <v>2358397108.2381797</v>
      </c>
      <c r="O427">
        <v>132600000</v>
      </c>
      <c r="P427">
        <v>26.347567099999999</v>
      </c>
      <c r="Q427">
        <v>23505.357845440525</v>
      </c>
      <c r="R427">
        <v>283056827.83430886</v>
      </c>
      <c r="S427">
        <v>2497.2931416972706</v>
      </c>
      <c r="T427">
        <v>23531.705412540527</v>
      </c>
      <c r="U427">
        <f>Sustainable_Friendly_Table[[#This Row],[Total Energy(MJ)]]*AHP!$P$13/TOPSIS!$B$12</f>
        <v>2.4232720762358977E-2</v>
      </c>
      <c r="V427">
        <f>Sustainable_Friendly_Table[[#This Row],[Total Cost(LKR Million)]]*AHP!$P$14/TOPSIS!$C$12</f>
        <v>7.3710367559832179E-3</v>
      </c>
      <c r="W427">
        <f>Sustainable_Friendly_Table[[#This Row],[Total Carbon (Metric T)]]*AHP!$P$15/TOPSIS!$D$12</f>
        <v>1.3338038176183203E-2</v>
      </c>
      <c r="X427">
        <f>((Sustainable_Friendly_Table[[#This Row],[Weighted Energy]]-TOPSIS!$B$13)^2+(Sustainable_Friendly_Table[[#This Row],[Weighted Cost]]-TOPSIS!$C$13)^2+(Sustainable_Friendly_Table[[#This Row],[Weighted Co2]]-TOPSIS!$D$13)^2)^0.5</f>
        <v>4.0667911615384269E-3</v>
      </c>
      <c r="Y427">
        <f>((Sustainable_Friendly_Table[[#This Row],[Weighted Energy]]-TOPSIS!$B$14)^2+(Sustainable_Friendly_Table[[#This Row],[Weighted Cost]]-TOPSIS!$C$14)^2+(Sustainable_Friendly_Table[[#This Row],[Weighted Co2]]-TOPSIS!$D$14)^2)^0.5</f>
        <v>1.5492279791301763E-3</v>
      </c>
      <c r="Z427">
        <f>Sustainable_Friendly_Table[[#This Row],[S- Worst-Euclidean Distance]]/(Sustainable_Friendly_Table[[#This Row],[S+ Best-Euclidean Distance]]+Sustainable_Friendly_Table[[#This Row],[S- Worst-Euclidean Distance]])</f>
        <v>0.27585874270110416</v>
      </c>
      <c r="AA427">
        <v>426</v>
      </c>
    </row>
    <row r="428" spans="1:27" x14ac:dyDescent="0.3">
      <c r="A428">
        <v>154</v>
      </c>
      <c r="B428" t="s">
        <v>140</v>
      </c>
      <c r="C428" t="s">
        <v>148</v>
      </c>
      <c r="D428" t="s">
        <v>151</v>
      </c>
      <c r="E428" t="s">
        <v>280</v>
      </c>
      <c r="F428" t="s">
        <v>154</v>
      </c>
      <c r="G428" t="s">
        <v>219</v>
      </c>
      <c r="H428">
        <v>446.57073090722423</v>
      </c>
      <c r="I428">
        <v>64</v>
      </c>
      <c r="J428">
        <v>1578234.3673912538</v>
      </c>
      <c r="K428">
        <v>54863.513399999996</v>
      </c>
      <c r="L428">
        <v>284082186.13042569</v>
      </c>
      <c r="M428">
        <v>6850610.6877272716</v>
      </c>
      <c r="N428">
        <v>2367351551.0868807</v>
      </c>
      <c r="O428">
        <v>119296000</v>
      </c>
      <c r="P428">
        <v>29.527822849999996</v>
      </c>
      <c r="Q428">
        <v>23594.603792499242</v>
      </c>
      <c r="R428">
        <v>284137049.64382571</v>
      </c>
      <c r="S428">
        <v>2493.498161774608</v>
      </c>
      <c r="T428">
        <v>23624.131615349241</v>
      </c>
      <c r="U428">
        <f>Sustainable_Friendly_Table[[#This Row],[Total Energy(MJ)]]*AHP!$P$13/TOPSIS!$B$12</f>
        <v>2.432519941292435E-2</v>
      </c>
      <c r="V428">
        <f>Sustainable_Friendly_Table[[#This Row],[Total Cost(LKR Million)]]*AHP!$P$14/TOPSIS!$C$12</f>
        <v>7.3598354532482292E-3</v>
      </c>
      <c r="W428">
        <f>Sustainable_Friendly_Table[[#This Row],[Total Carbon (Metric T)]]*AHP!$P$15/TOPSIS!$D$12</f>
        <v>1.3390426398793084E-2</v>
      </c>
      <c r="X428">
        <f>((Sustainable_Friendly_Table[[#This Row],[Weighted Energy]]-TOPSIS!$B$13)^2+(Sustainable_Friendly_Table[[#This Row],[Weighted Cost]]-TOPSIS!$C$13)^2+(Sustainable_Friendly_Table[[#This Row],[Weighted Co2]]-TOPSIS!$D$13)^2)^0.5</f>
        <v>4.166331913823978E-3</v>
      </c>
      <c r="Y428">
        <f>((Sustainable_Friendly_Table[[#This Row],[Weighted Energy]]-TOPSIS!$B$14)^2+(Sustainable_Friendly_Table[[#This Row],[Weighted Cost]]-TOPSIS!$C$14)^2+(Sustainable_Friendly_Table[[#This Row],[Weighted Co2]]-TOPSIS!$D$14)^2)^0.5</f>
        <v>1.4493898289620712E-3</v>
      </c>
      <c r="Z428">
        <f>Sustainable_Friendly_Table[[#This Row],[S- Worst-Euclidean Distance]]/(Sustainable_Friendly_Table[[#This Row],[S+ Best-Euclidean Distance]]+Sustainable_Friendly_Table[[#This Row],[S- Worst-Euclidean Distance]])</f>
        <v>0.25809502239386345</v>
      </c>
      <c r="AA428">
        <v>427</v>
      </c>
    </row>
    <row r="429" spans="1:27" x14ac:dyDescent="0.3">
      <c r="A429">
        <v>156</v>
      </c>
      <c r="B429" t="s">
        <v>140</v>
      </c>
      <c r="C429" t="s">
        <v>148</v>
      </c>
      <c r="D429" t="s">
        <v>151</v>
      </c>
      <c r="E429" t="s">
        <v>280</v>
      </c>
      <c r="F429" t="s">
        <v>154</v>
      </c>
      <c r="G429" t="s">
        <v>218</v>
      </c>
      <c r="H429">
        <v>446.57073090722423</v>
      </c>
      <c r="I429">
        <v>32</v>
      </c>
      <c r="J429">
        <v>1578234.3673912538</v>
      </c>
      <c r="K429">
        <v>54863.513399999996</v>
      </c>
      <c r="L429">
        <v>284082186.13042569</v>
      </c>
      <c r="M429">
        <v>6850610.6877272716</v>
      </c>
      <c r="N429">
        <v>2367351551.0868807</v>
      </c>
      <c r="O429">
        <v>119878400</v>
      </c>
      <c r="P429">
        <v>29.527822849999996</v>
      </c>
      <c r="Q429">
        <v>23594.603792499242</v>
      </c>
      <c r="R429">
        <v>284137049.64382571</v>
      </c>
      <c r="S429">
        <v>2494.0805617746082</v>
      </c>
      <c r="T429">
        <v>23624.131615349241</v>
      </c>
      <c r="U429">
        <f>Sustainable_Friendly_Table[[#This Row],[Total Energy(MJ)]]*AHP!$P$13/TOPSIS!$B$12</f>
        <v>2.432519941292435E-2</v>
      </c>
      <c r="V429">
        <f>Sustainable_Friendly_Table[[#This Row],[Total Cost(LKR Million)]]*AHP!$P$14/TOPSIS!$C$12</f>
        <v>7.3615544712261373E-3</v>
      </c>
      <c r="W429">
        <f>Sustainable_Friendly_Table[[#This Row],[Total Carbon (Metric T)]]*AHP!$P$15/TOPSIS!$D$12</f>
        <v>1.3390426398793084E-2</v>
      </c>
      <c r="X429">
        <f>((Sustainable_Friendly_Table[[#This Row],[Weighted Energy]]-TOPSIS!$B$13)^2+(Sustainable_Friendly_Table[[#This Row],[Weighted Cost]]-TOPSIS!$C$13)^2+(Sustainable_Friendly_Table[[#This Row],[Weighted Co2]]-TOPSIS!$D$13)^2)^0.5</f>
        <v>4.1667787166123011E-3</v>
      </c>
      <c r="Y429">
        <f>((Sustainable_Friendly_Table[[#This Row],[Weighted Energy]]-TOPSIS!$B$14)^2+(Sustainable_Friendly_Table[[#This Row],[Weighted Cost]]-TOPSIS!$C$14)^2+(Sustainable_Friendly_Table[[#This Row],[Weighted Co2]]-TOPSIS!$D$14)^2)^0.5</f>
        <v>1.4489278966645575E-3</v>
      </c>
      <c r="Z429">
        <f>Sustainable_Friendly_Table[[#This Row],[S- Worst-Euclidean Distance]]/(Sustainable_Friendly_Table[[#This Row],[S+ Best-Euclidean Distance]]+Sustainable_Friendly_Table[[#This Row],[S- Worst-Euclidean Distance]])</f>
        <v>0.25801346053922214</v>
      </c>
      <c r="AA429">
        <v>428</v>
      </c>
    </row>
    <row r="430" spans="1:27" x14ac:dyDescent="0.3">
      <c r="A430">
        <v>155</v>
      </c>
      <c r="B430" t="s">
        <v>140</v>
      </c>
      <c r="C430" t="s">
        <v>148</v>
      </c>
      <c r="D430" t="s">
        <v>151</v>
      </c>
      <c r="E430" t="s">
        <v>280</v>
      </c>
      <c r="F430" t="s">
        <v>154</v>
      </c>
      <c r="G430" t="s">
        <v>220</v>
      </c>
      <c r="H430">
        <v>446.57073090722423</v>
      </c>
      <c r="I430">
        <v>32</v>
      </c>
      <c r="J430">
        <v>1578234.3673912538</v>
      </c>
      <c r="K430">
        <v>54863.513399999996</v>
      </c>
      <c r="L430">
        <v>284082186.13042569</v>
      </c>
      <c r="M430">
        <v>6850610.6877272716</v>
      </c>
      <c r="N430">
        <v>2367351551.0868807</v>
      </c>
      <c r="O430">
        <v>124800000</v>
      </c>
      <c r="P430">
        <v>29.527822849999996</v>
      </c>
      <c r="Q430">
        <v>23594.603792499242</v>
      </c>
      <c r="R430">
        <v>284137049.64382571</v>
      </c>
      <c r="S430">
        <v>2499.0021617746083</v>
      </c>
      <c r="T430">
        <v>23624.131615349241</v>
      </c>
      <c r="U430">
        <f>Sustainable_Friendly_Table[[#This Row],[Total Energy(MJ)]]*AHP!$P$13/TOPSIS!$B$12</f>
        <v>2.432519941292435E-2</v>
      </c>
      <c r="V430">
        <f>Sustainable_Friendly_Table[[#This Row],[Total Cost(LKR Million)]]*AHP!$P$14/TOPSIS!$C$12</f>
        <v>7.3760811176548351E-3</v>
      </c>
      <c r="W430">
        <f>Sustainable_Friendly_Table[[#This Row],[Total Carbon (Metric T)]]*AHP!$P$15/TOPSIS!$D$12</f>
        <v>1.3390426398793084E-2</v>
      </c>
      <c r="X430">
        <f>((Sustainable_Friendly_Table[[#This Row],[Weighted Energy]]-TOPSIS!$B$13)^2+(Sustainable_Friendly_Table[[#This Row],[Weighted Cost]]-TOPSIS!$C$13)^2+(Sustainable_Friendly_Table[[#This Row],[Weighted Co2]]-TOPSIS!$D$13)^2)^0.5</f>
        <v>4.1705808271968224E-3</v>
      </c>
      <c r="Y430">
        <f>((Sustainable_Friendly_Table[[#This Row],[Weighted Energy]]-TOPSIS!$B$14)^2+(Sustainable_Friendly_Table[[#This Row],[Weighted Cost]]-TOPSIS!$C$14)^2+(Sustainable_Friendly_Table[[#This Row],[Weighted Co2]]-TOPSIS!$D$14)^2)^0.5</f>
        <v>1.445100074269794E-3</v>
      </c>
      <c r="Z430">
        <f>Sustainable_Friendly_Table[[#This Row],[S- Worst-Euclidean Distance]]/(Sustainable_Friendly_Table[[#This Row],[S+ Best-Euclidean Distance]]+Sustainable_Friendly_Table[[#This Row],[S- Worst-Euclidean Distance]])</f>
        <v>0.2573330108362078</v>
      </c>
      <c r="AA430">
        <v>429</v>
      </c>
    </row>
    <row r="431" spans="1:27" x14ac:dyDescent="0.3">
      <c r="A431">
        <v>172</v>
      </c>
      <c r="B431" t="s">
        <v>140</v>
      </c>
      <c r="C431" t="s">
        <v>148</v>
      </c>
      <c r="D431" t="s">
        <v>280</v>
      </c>
      <c r="E431" t="s">
        <v>280</v>
      </c>
      <c r="F431" t="s">
        <v>154</v>
      </c>
      <c r="G431" t="s">
        <v>219</v>
      </c>
      <c r="H431">
        <v>447.03519324563433</v>
      </c>
      <c r="I431">
        <v>64</v>
      </c>
      <c r="J431">
        <v>1578683.9669348348</v>
      </c>
      <c r="K431">
        <v>54863.513399999996</v>
      </c>
      <c r="L431">
        <v>284163114.04827029</v>
      </c>
      <c r="M431">
        <v>6855215.7627272718</v>
      </c>
      <c r="N431">
        <v>2368025950.4022522</v>
      </c>
      <c r="O431">
        <v>119296000</v>
      </c>
      <c r="P431">
        <v>29.518612699999998</v>
      </c>
      <c r="Q431">
        <v>23601.325305675779</v>
      </c>
      <c r="R431">
        <v>284217977.5616703</v>
      </c>
      <c r="S431">
        <v>2494.1771661649796</v>
      </c>
      <c r="T431">
        <v>23630.84391837578</v>
      </c>
      <c r="U431">
        <f>Sustainable_Friendly_Table[[#This Row],[Total Energy(MJ)]]*AHP!$P$13/TOPSIS!$B$12</f>
        <v>2.4332127716509222E-2</v>
      </c>
      <c r="V431">
        <f>Sustainable_Friendly_Table[[#This Row],[Total Cost(LKR Million)]]*AHP!$P$14/TOPSIS!$C$12</f>
        <v>7.3618396097628706E-3</v>
      </c>
      <c r="W431">
        <f>Sustainable_Friendly_Table[[#This Row],[Total Carbon (Metric T)]]*AHP!$P$15/TOPSIS!$D$12</f>
        <v>1.3394231008465375E-2</v>
      </c>
      <c r="X431">
        <f>((Sustainable_Friendly_Table[[#This Row],[Weighted Energy]]-TOPSIS!$B$13)^2+(Sustainable_Friendly_Table[[#This Row],[Weighted Cost]]-TOPSIS!$C$13)^2+(Sustainable_Friendly_Table[[#This Row],[Weighted Co2]]-TOPSIS!$D$13)^2)^0.5</f>
        <v>4.1744853916660567E-3</v>
      </c>
      <c r="Y431">
        <f>((Sustainable_Friendly_Table[[#This Row],[Weighted Energy]]-TOPSIS!$B$14)^2+(Sustainable_Friendly_Table[[#This Row],[Weighted Cost]]-TOPSIS!$C$14)^2+(Sustainable_Friendly_Table[[#This Row],[Weighted Co2]]-TOPSIS!$D$14)^2)^0.5</f>
        <v>1.4412379236457269E-3</v>
      </c>
      <c r="Z431">
        <f>Sustainable_Friendly_Table[[#This Row],[S- Worst-Euclidean Distance]]/(Sustainable_Friendly_Table[[#This Row],[S+ Best-Euclidean Distance]]+Sustainable_Friendly_Table[[#This Row],[S- Worst-Euclidean Distance]])</f>
        <v>0.25664332851229688</v>
      </c>
      <c r="AA431">
        <v>430</v>
      </c>
    </row>
    <row r="432" spans="1:27" x14ac:dyDescent="0.3">
      <c r="A432">
        <v>174</v>
      </c>
      <c r="B432" t="s">
        <v>140</v>
      </c>
      <c r="C432" t="s">
        <v>148</v>
      </c>
      <c r="D432" t="s">
        <v>280</v>
      </c>
      <c r="E432" t="s">
        <v>280</v>
      </c>
      <c r="F432" t="s">
        <v>154</v>
      </c>
      <c r="G432" t="s">
        <v>218</v>
      </c>
      <c r="H432">
        <v>447.03519324563433</v>
      </c>
      <c r="I432">
        <v>32</v>
      </c>
      <c r="J432">
        <v>1578683.9669348348</v>
      </c>
      <c r="K432">
        <v>54863.513399999996</v>
      </c>
      <c r="L432">
        <v>284163114.04827029</v>
      </c>
      <c r="M432">
        <v>6855215.7627272718</v>
      </c>
      <c r="N432">
        <v>2368025950.4022522</v>
      </c>
      <c r="O432">
        <v>119878400</v>
      </c>
      <c r="P432">
        <v>29.518612699999998</v>
      </c>
      <c r="Q432">
        <v>23601.325305675779</v>
      </c>
      <c r="R432">
        <v>284217977.5616703</v>
      </c>
      <c r="S432">
        <v>2494.7595661649793</v>
      </c>
      <c r="T432">
        <v>23630.84391837578</v>
      </c>
      <c r="U432">
        <f>Sustainable_Friendly_Table[[#This Row],[Total Energy(MJ)]]*AHP!$P$13/TOPSIS!$B$12</f>
        <v>2.4332127716509222E-2</v>
      </c>
      <c r="V432">
        <f>Sustainable_Friendly_Table[[#This Row],[Total Cost(LKR Million)]]*AHP!$P$14/TOPSIS!$C$12</f>
        <v>7.3635586277407787E-3</v>
      </c>
      <c r="W432">
        <f>Sustainable_Friendly_Table[[#This Row],[Total Carbon (Metric T)]]*AHP!$P$15/TOPSIS!$D$12</f>
        <v>1.3394231008465375E-2</v>
      </c>
      <c r="X432">
        <f>((Sustainable_Friendly_Table[[#This Row],[Weighted Energy]]-TOPSIS!$B$13)^2+(Sustainable_Friendly_Table[[#This Row],[Weighted Cost]]-TOPSIS!$C$13)^2+(Sustainable_Friendly_Table[[#This Row],[Weighted Co2]]-TOPSIS!$D$13)^2)^0.5</f>
        <v>4.1749321470726398E-3</v>
      </c>
      <c r="Y432">
        <f>((Sustainable_Friendly_Table[[#This Row],[Weighted Energy]]-TOPSIS!$B$14)^2+(Sustainable_Friendly_Table[[#This Row],[Weighted Cost]]-TOPSIS!$C$14)^2+(Sustainable_Friendly_Table[[#This Row],[Weighted Co2]]-TOPSIS!$D$14)^2)^0.5</f>
        <v>1.4407757689352224E-3</v>
      </c>
      <c r="Z432">
        <f>Sustainable_Friendly_Table[[#This Row],[S- Worst-Euclidean Distance]]/(Sustainable_Friendly_Table[[#This Row],[S+ Best-Euclidean Distance]]+Sustainable_Friendly_Table[[#This Row],[S- Worst-Euclidean Distance]])</f>
        <v>0.25656173548987782</v>
      </c>
      <c r="AA432">
        <v>431</v>
      </c>
    </row>
    <row r="433" spans="1:27" x14ac:dyDescent="0.3">
      <c r="A433">
        <v>173</v>
      </c>
      <c r="B433" t="s">
        <v>140</v>
      </c>
      <c r="C433" t="s">
        <v>148</v>
      </c>
      <c r="D433" t="s">
        <v>280</v>
      </c>
      <c r="E433" t="s">
        <v>280</v>
      </c>
      <c r="F433" t="s">
        <v>154</v>
      </c>
      <c r="G433" t="s">
        <v>220</v>
      </c>
      <c r="H433">
        <v>447.03519324563433</v>
      </c>
      <c r="I433">
        <v>32</v>
      </c>
      <c r="J433">
        <v>1578683.9669348348</v>
      </c>
      <c r="K433">
        <v>54863.513399999996</v>
      </c>
      <c r="L433">
        <v>284163114.04827029</v>
      </c>
      <c r="M433">
        <v>6855215.7627272718</v>
      </c>
      <c r="N433">
        <v>2368025950.4022522</v>
      </c>
      <c r="O433">
        <v>124800000</v>
      </c>
      <c r="P433">
        <v>29.518612699999998</v>
      </c>
      <c r="Q433">
        <v>23601.325305675779</v>
      </c>
      <c r="R433">
        <v>284217977.5616703</v>
      </c>
      <c r="S433">
        <v>2499.6811661649795</v>
      </c>
      <c r="T433">
        <v>23630.84391837578</v>
      </c>
      <c r="U433">
        <f>Sustainable_Friendly_Table[[#This Row],[Total Energy(MJ)]]*AHP!$P$13/TOPSIS!$B$12</f>
        <v>2.4332127716509222E-2</v>
      </c>
      <c r="V433">
        <f>Sustainable_Friendly_Table[[#This Row],[Total Cost(LKR Million)]]*AHP!$P$14/TOPSIS!$C$12</f>
        <v>7.3780852741694757E-3</v>
      </c>
      <c r="W433">
        <f>Sustainable_Friendly_Table[[#This Row],[Total Carbon (Metric T)]]*AHP!$P$15/TOPSIS!$D$12</f>
        <v>1.3394231008465375E-2</v>
      </c>
      <c r="X433">
        <f>((Sustainable_Friendly_Table[[#This Row],[Weighted Energy]]-TOPSIS!$B$13)^2+(Sustainable_Friendly_Table[[#This Row],[Weighted Cost]]-TOPSIS!$C$13)^2+(Sustainable_Friendly_Table[[#This Row],[Weighted Co2]]-TOPSIS!$D$13)^2)^0.5</f>
        <v>4.1787338061876093E-3</v>
      </c>
      <c r="Y433">
        <f>((Sustainable_Friendly_Table[[#This Row],[Weighted Energy]]-TOPSIS!$B$14)^2+(Sustainable_Friendly_Table[[#This Row],[Weighted Cost]]-TOPSIS!$C$14)^2+(Sustainable_Friendly_Table[[#This Row],[Weighted Co2]]-TOPSIS!$D$14)^2)^0.5</f>
        <v>1.4369464912162941E-3</v>
      </c>
      <c r="Z433">
        <f>Sustainable_Friendly_Table[[#This Row],[S- Worst-Euclidean Distance]]/(Sustainable_Friendly_Table[[#This Row],[S+ Best-Euclidean Distance]]+Sustainable_Friendly_Table[[#This Row],[S- Worst-Euclidean Distance]])</f>
        <v>0.25588110702822348</v>
      </c>
      <c r="AA433">
        <v>432</v>
      </c>
    </row>
    <row r="434" spans="1:27" x14ac:dyDescent="0.3">
      <c r="A434">
        <v>253</v>
      </c>
      <c r="B434" t="s">
        <v>141</v>
      </c>
      <c r="C434" t="s">
        <v>148</v>
      </c>
      <c r="D434" t="s">
        <v>151</v>
      </c>
      <c r="E434" t="s">
        <v>152</v>
      </c>
      <c r="F434" t="s">
        <v>154</v>
      </c>
      <c r="G434" t="s">
        <v>219</v>
      </c>
      <c r="H434">
        <v>432.38735292463389</v>
      </c>
      <c r="I434">
        <v>62</v>
      </c>
      <c r="J434">
        <v>1580692.4344364596</v>
      </c>
      <c r="K434">
        <v>40316.029763636354</v>
      </c>
      <c r="L434">
        <v>284524638.19856274</v>
      </c>
      <c r="M434">
        <v>5421120.4422727264</v>
      </c>
      <c r="N434">
        <v>2371038651.6546893</v>
      </c>
      <c r="O434">
        <v>115568000</v>
      </c>
      <c r="P434">
        <v>21.525416668181812</v>
      </c>
      <c r="Q434">
        <v>23631.351894825068</v>
      </c>
      <c r="R434">
        <v>284564954.22832638</v>
      </c>
      <c r="S434">
        <v>2492.0277720969621</v>
      </c>
      <c r="T434">
        <v>23652.877311493248</v>
      </c>
      <c r="U434">
        <f>Sustainable_Friendly_Table[[#This Row],[Total Energy(MJ)]]*AHP!$P$13/TOPSIS!$B$12</f>
        <v>2.4361832665647745E-2</v>
      </c>
      <c r="V434">
        <f>Sustainable_Friendly_Table[[#This Row],[Total Cost(LKR Million)]]*AHP!$P$14/TOPSIS!$C$12</f>
        <v>7.3554954355792655E-3</v>
      </c>
      <c r="W434">
        <f>Sustainable_Friendly_Table[[#This Row],[Total Carbon (Metric T)]]*AHP!$P$15/TOPSIS!$D$12</f>
        <v>1.3406719786197356E-2</v>
      </c>
      <c r="X434">
        <f>((Sustainable_Friendly_Table[[#This Row],[Weighted Energy]]-TOPSIS!$B$13)^2+(Sustainable_Friendly_Table[[#This Row],[Weighted Cost]]-TOPSIS!$C$13)^2+(Sustainable_Friendly_Table[[#This Row],[Weighted Co2]]-TOPSIS!$D$13)^2)^0.5</f>
        <v>4.2038090724419545E-3</v>
      </c>
      <c r="Y434">
        <f>((Sustainable_Friendly_Table[[#This Row],[Weighted Energy]]-TOPSIS!$B$14)^2+(Sustainable_Friendly_Table[[#This Row],[Weighted Cost]]-TOPSIS!$C$14)^2+(Sustainable_Friendly_Table[[#This Row],[Weighted Co2]]-TOPSIS!$D$14)^2)^0.5</f>
        <v>1.4121657087027518E-3</v>
      </c>
      <c r="Z434">
        <f>Sustainable_Friendly_Table[[#This Row],[S- Worst-Euclidean Distance]]/(Sustainable_Friendly_Table[[#This Row],[S+ Best-Euclidean Distance]]+Sustainable_Friendly_Table[[#This Row],[S- Worst-Euclidean Distance]])</f>
        <v>0.25145513712846651</v>
      </c>
      <c r="AA434">
        <v>433</v>
      </c>
    </row>
    <row r="435" spans="1:27" x14ac:dyDescent="0.3">
      <c r="A435">
        <v>255</v>
      </c>
      <c r="B435" t="s">
        <v>141</v>
      </c>
      <c r="C435" t="s">
        <v>148</v>
      </c>
      <c r="D435" t="s">
        <v>151</v>
      </c>
      <c r="E435" t="s">
        <v>152</v>
      </c>
      <c r="F435" t="s">
        <v>154</v>
      </c>
      <c r="G435" t="s">
        <v>218</v>
      </c>
      <c r="H435">
        <v>432.38735292463389</v>
      </c>
      <c r="I435">
        <v>31</v>
      </c>
      <c r="J435">
        <v>1580692.4344364596</v>
      </c>
      <c r="K435">
        <v>40316.029763636354</v>
      </c>
      <c r="L435">
        <v>284524638.19856274</v>
      </c>
      <c r="M435">
        <v>5421120.4422727264</v>
      </c>
      <c r="N435">
        <v>2371038651.6546893</v>
      </c>
      <c r="O435">
        <v>116132200</v>
      </c>
      <c r="P435">
        <v>21.525416668181812</v>
      </c>
      <c r="Q435">
        <v>23631.351894825068</v>
      </c>
      <c r="R435">
        <v>284564954.22832638</v>
      </c>
      <c r="S435">
        <v>2492.5919720969619</v>
      </c>
      <c r="T435">
        <v>23652.877311493248</v>
      </c>
      <c r="U435">
        <f>Sustainable_Friendly_Table[[#This Row],[Total Energy(MJ)]]*AHP!$P$13/TOPSIS!$B$12</f>
        <v>2.4361832665647745E-2</v>
      </c>
      <c r="V435">
        <f>Sustainable_Friendly_Table[[#This Row],[Total Cost(LKR Million)]]*AHP!$P$14/TOPSIS!$C$12</f>
        <v>7.3571607342453639E-3</v>
      </c>
      <c r="W435">
        <f>Sustainable_Friendly_Table[[#This Row],[Total Carbon (Metric T)]]*AHP!$P$15/TOPSIS!$D$12</f>
        <v>1.3406719786197356E-2</v>
      </c>
      <c r="X435">
        <f>((Sustainable_Friendly_Table[[#This Row],[Weighted Energy]]-TOPSIS!$B$13)^2+(Sustainable_Friendly_Table[[#This Row],[Weighted Cost]]-TOPSIS!$C$13)^2+(Sustainable_Friendly_Table[[#This Row],[Weighted Co2]]-TOPSIS!$D$13)^2)^0.5</f>
        <v>4.2042363252458971E-3</v>
      </c>
      <c r="Y435">
        <f>((Sustainable_Friendly_Table[[#This Row],[Weighted Energy]]-TOPSIS!$B$14)^2+(Sustainable_Friendly_Table[[#This Row],[Weighted Cost]]-TOPSIS!$C$14)^2+(Sustainable_Friendly_Table[[#This Row],[Weighted Co2]]-TOPSIS!$D$14)^2)^0.5</f>
        <v>1.4117012631184539E-3</v>
      </c>
      <c r="Z435">
        <f>Sustainable_Friendly_Table[[#This Row],[S- Worst-Euclidean Distance]]/(Sustainable_Friendly_Table[[#This Row],[S+ Best-Euclidean Distance]]+Sustainable_Friendly_Table[[#This Row],[S- Worst-Euclidean Distance]])</f>
        <v>0.2513741011017207</v>
      </c>
      <c r="AA435">
        <v>434</v>
      </c>
    </row>
    <row r="436" spans="1:27" x14ac:dyDescent="0.3">
      <c r="A436">
        <v>254</v>
      </c>
      <c r="B436" t="s">
        <v>141</v>
      </c>
      <c r="C436" t="s">
        <v>148</v>
      </c>
      <c r="D436" t="s">
        <v>151</v>
      </c>
      <c r="E436" t="s">
        <v>152</v>
      </c>
      <c r="F436" t="s">
        <v>154</v>
      </c>
      <c r="G436" t="s">
        <v>220</v>
      </c>
      <c r="H436">
        <v>432.38735292463389</v>
      </c>
      <c r="I436">
        <v>31</v>
      </c>
      <c r="J436">
        <v>1580692.4344364596</v>
      </c>
      <c r="K436">
        <v>40316.029763636354</v>
      </c>
      <c r="L436">
        <v>284524638.19856274</v>
      </c>
      <c r="M436">
        <v>5421120.4422727264</v>
      </c>
      <c r="N436">
        <v>2371038651.6546893</v>
      </c>
      <c r="O436">
        <v>120900000</v>
      </c>
      <c r="P436">
        <v>21.525416668181812</v>
      </c>
      <c r="Q436">
        <v>23631.351894825068</v>
      </c>
      <c r="R436">
        <v>284564954.22832638</v>
      </c>
      <c r="S436">
        <v>2497.3597720969619</v>
      </c>
      <c r="T436">
        <v>23652.877311493248</v>
      </c>
      <c r="U436">
        <f>Sustainable_Friendly_Table[[#This Row],[Total Energy(MJ)]]*AHP!$P$13/TOPSIS!$B$12</f>
        <v>2.4361832665647745E-2</v>
      </c>
      <c r="V436">
        <f>Sustainable_Friendly_Table[[#This Row],[Total Cost(LKR Million)]]*AHP!$P$14/TOPSIS!$C$12</f>
        <v>7.3712334229731639E-3</v>
      </c>
      <c r="W436">
        <f>Sustainable_Friendly_Table[[#This Row],[Total Carbon (Metric T)]]*AHP!$P$15/TOPSIS!$D$12</f>
        <v>1.3406719786197356E-2</v>
      </c>
      <c r="X436">
        <f>((Sustainable_Friendly_Table[[#This Row],[Weighted Energy]]-TOPSIS!$B$13)^2+(Sustainable_Friendly_Table[[#This Row],[Weighted Cost]]-TOPSIS!$C$13)^2+(Sustainable_Friendly_Table[[#This Row],[Weighted Co2]]-TOPSIS!$D$13)^2)^0.5</f>
        <v>4.2078714308248118E-3</v>
      </c>
      <c r="Y436">
        <f>((Sustainable_Friendly_Table[[#This Row],[Weighted Energy]]-TOPSIS!$B$14)^2+(Sustainable_Friendly_Table[[#This Row],[Weighted Cost]]-TOPSIS!$C$14)^2+(Sustainable_Friendly_Table[[#This Row],[Weighted Co2]]-TOPSIS!$D$14)^2)^0.5</f>
        <v>1.4078489838951244E-3</v>
      </c>
      <c r="Z436">
        <f>Sustainable_Friendly_Table[[#This Row],[S- Worst-Euclidean Distance]]/(Sustainable_Friendly_Table[[#This Row],[S+ Best-Euclidean Distance]]+Sustainable_Friendly_Table[[#This Row],[S- Worst-Euclidean Distance]])</f>
        <v>0.25069784104722664</v>
      </c>
      <c r="AA436">
        <v>435</v>
      </c>
    </row>
    <row r="437" spans="1:27" x14ac:dyDescent="0.3">
      <c r="A437">
        <v>271</v>
      </c>
      <c r="B437" t="s">
        <v>141</v>
      </c>
      <c r="C437" t="s">
        <v>148</v>
      </c>
      <c r="D437" t="s">
        <v>280</v>
      </c>
      <c r="E437" t="s">
        <v>152</v>
      </c>
      <c r="F437" t="s">
        <v>154</v>
      </c>
      <c r="G437" t="s">
        <v>219</v>
      </c>
      <c r="H437">
        <v>432.85181526304387</v>
      </c>
      <c r="I437">
        <v>62</v>
      </c>
      <c r="J437">
        <v>1581142.0339800406</v>
      </c>
      <c r="K437">
        <v>40316.029763636354</v>
      </c>
      <c r="L437">
        <v>284605566.11640733</v>
      </c>
      <c r="M437">
        <v>5425725.5172727266</v>
      </c>
      <c r="N437">
        <v>2371713050.9700608</v>
      </c>
      <c r="O437">
        <v>115568000</v>
      </c>
      <c r="P437">
        <v>21.516206518181814</v>
      </c>
      <c r="Q437">
        <v>23638.073408001605</v>
      </c>
      <c r="R437">
        <v>284645882.14617097</v>
      </c>
      <c r="S437">
        <v>2492.7067764873336</v>
      </c>
      <c r="T437">
        <v>23659.589614519788</v>
      </c>
      <c r="U437">
        <f>Sustainable_Friendly_Table[[#This Row],[Total Energy(MJ)]]*AHP!$P$13/TOPSIS!$B$12</f>
        <v>2.4368760969232624E-2</v>
      </c>
      <c r="V437">
        <f>Sustainable_Friendly_Table[[#This Row],[Total Cost(LKR Million)]]*AHP!$P$14/TOPSIS!$C$12</f>
        <v>7.3574995920939069E-3</v>
      </c>
      <c r="W437">
        <f>Sustainable_Friendly_Table[[#This Row],[Total Carbon (Metric T)]]*AHP!$P$15/TOPSIS!$D$12</f>
        <v>1.3410524395869648E-2</v>
      </c>
      <c r="X437">
        <f>((Sustainable_Friendly_Table[[#This Row],[Weighted Energy]]-TOPSIS!$B$13)^2+(Sustainable_Friendly_Table[[#This Row],[Weighted Cost]]-TOPSIS!$C$13)^2+(Sustainable_Friendly_Table[[#This Row],[Weighted Co2]]-TOPSIS!$D$13)^2)^0.5</f>
        <v>4.2119629133020725E-3</v>
      </c>
      <c r="Y437">
        <f>((Sustainable_Friendly_Table[[#This Row],[Weighted Energy]]-TOPSIS!$B$14)^2+(Sustainable_Friendly_Table[[#This Row],[Weighted Cost]]-TOPSIS!$C$14)^2+(Sustainable_Friendly_Table[[#This Row],[Weighted Co2]]-TOPSIS!$D$14)^2)^0.5</f>
        <v>1.4040164035699393E-3</v>
      </c>
      <c r="Z437">
        <f>Sustainable_Friendly_Table[[#This Row],[S- Worst-Euclidean Distance]]/(Sustainable_Friendly_Table[[#This Row],[S+ Best-Euclidean Distance]]+Sustainable_Friendly_Table[[#This Row],[S- Worst-Euclidean Distance]])</f>
        <v>0.25000384160103145</v>
      </c>
      <c r="AA437">
        <v>436</v>
      </c>
    </row>
    <row r="438" spans="1:27" x14ac:dyDescent="0.3">
      <c r="A438">
        <v>273</v>
      </c>
      <c r="B438" t="s">
        <v>141</v>
      </c>
      <c r="C438" t="s">
        <v>148</v>
      </c>
      <c r="D438" t="s">
        <v>280</v>
      </c>
      <c r="E438" t="s">
        <v>152</v>
      </c>
      <c r="F438" t="s">
        <v>154</v>
      </c>
      <c r="G438" t="s">
        <v>218</v>
      </c>
      <c r="H438">
        <v>432.85181526304387</v>
      </c>
      <c r="I438">
        <v>31</v>
      </c>
      <c r="J438">
        <v>1581142.0339800406</v>
      </c>
      <c r="K438">
        <v>40316.029763636354</v>
      </c>
      <c r="L438">
        <v>284605566.11640733</v>
      </c>
      <c r="M438">
        <v>5425725.5172727266</v>
      </c>
      <c r="N438">
        <v>2371713050.9700608</v>
      </c>
      <c r="O438">
        <v>116132200</v>
      </c>
      <c r="P438">
        <v>21.516206518181814</v>
      </c>
      <c r="Q438">
        <v>23638.073408001605</v>
      </c>
      <c r="R438">
        <v>284645882.14617097</v>
      </c>
      <c r="S438">
        <v>2493.2709764873339</v>
      </c>
      <c r="T438">
        <v>23659.589614519788</v>
      </c>
      <c r="U438">
        <f>Sustainable_Friendly_Table[[#This Row],[Total Energy(MJ)]]*AHP!$P$13/TOPSIS!$B$12</f>
        <v>2.4368760969232624E-2</v>
      </c>
      <c r="V438">
        <f>Sustainable_Friendly_Table[[#This Row],[Total Cost(LKR Million)]]*AHP!$P$14/TOPSIS!$C$12</f>
        <v>7.3591648907600071E-3</v>
      </c>
      <c r="W438">
        <f>Sustainable_Friendly_Table[[#This Row],[Total Carbon (Metric T)]]*AHP!$P$15/TOPSIS!$D$12</f>
        <v>1.3410524395869648E-2</v>
      </c>
      <c r="X438">
        <f>((Sustainable_Friendly_Table[[#This Row],[Weighted Energy]]-TOPSIS!$B$13)^2+(Sustainable_Friendly_Table[[#This Row],[Weighted Cost]]-TOPSIS!$C$13)^2+(Sustainable_Friendly_Table[[#This Row],[Weighted Co2]]-TOPSIS!$D$13)^2)^0.5</f>
        <v>4.2123901313912346E-3</v>
      </c>
      <c r="Y438">
        <f>((Sustainable_Friendly_Table[[#This Row],[Weighted Energy]]-TOPSIS!$B$14)^2+(Sustainable_Friendly_Table[[#This Row],[Weighted Cost]]-TOPSIS!$C$14)^2+(Sustainable_Friendly_Table[[#This Row],[Weighted Co2]]-TOPSIS!$D$14)^2)^0.5</f>
        <v>1.4035516392303133E-3</v>
      </c>
      <c r="Z438">
        <f>Sustainable_Friendly_Table[[#This Row],[S- Worst-Euclidean Distance]]/(Sustainable_Friendly_Table[[#This Row],[S+ Best-Euclidean Distance]]+Sustainable_Friendly_Table[[#This Row],[S- Worst-Euclidean Distance]])</f>
        <v>0.24992275499946545</v>
      </c>
      <c r="AA438">
        <v>437</v>
      </c>
    </row>
    <row r="439" spans="1:27" x14ac:dyDescent="0.3">
      <c r="A439">
        <v>272</v>
      </c>
      <c r="B439" t="s">
        <v>141</v>
      </c>
      <c r="C439" t="s">
        <v>148</v>
      </c>
      <c r="D439" t="s">
        <v>280</v>
      </c>
      <c r="E439" t="s">
        <v>152</v>
      </c>
      <c r="F439" t="s">
        <v>154</v>
      </c>
      <c r="G439" t="s">
        <v>220</v>
      </c>
      <c r="H439">
        <v>432.85181526304387</v>
      </c>
      <c r="I439">
        <v>31</v>
      </c>
      <c r="J439">
        <v>1581142.0339800406</v>
      </c>
      <c r="K439">
        <v>40316.029763636354</v>
      </c>
      <c r="L439">
        <v>284605566.11640733</v>
      </c>
      <c r="M439">
        <v>5425725.5172727266</v>
      </c>
      <c r="N439">
        <v>2371713050.9700608</v>
      </c>
      <c r="O439">
        <v>120900000</v>
      </c>
      <c r="P439">
        <v>21.516206518181814</v>
      </c>
      <c r="Q439">
        <v>23638.073408001605</v>
      </c>
      <c r="R439">
        <v>284645882.14617097</v>
      </c>
      <c r="S439">
        <v>2498.038776487334</v>
      </c>
      <c r="T439">
        <v>23659.589614519788</v>
      </c>
      <c r="U439">
        <f>Sustainable_Friendly_Table[[#This Row],[Total Energy(MJ)]]*AHP!$P$13/TOPSIS!$B$12</f>
        <v>2.4368760969232624E-2</v>
      </c>
      <c r="V439">
        <f>Sustainable_Friendly_Table[[#This Row],[Total Cost(LKR Million)]]*AHP!$P$14/TOPSIS!$C$12</f>
        <v>7.3732375794878079E-3</v>
      </c>
      <c r="W439">
        <f>Sustainable_Friendly_Table[[#This Row],[Total Carbon (Metric T)]]*AHP!$P$15/TOPSIS!$D$12</f>
        <v>1.3410524395869648E-2</v>
      </c>
      <c r="X439">
        <f>((Sustainable_Friendly_Table[[#This Row],[Weighted Energy]]-TOPSIS!$B$13)^2+(Sustainable_Friendly_Table[[#This Row],[Weighted Cost]]-TOPSIS!$C$13)^2+(Sustainable_Friendly_Table[[#This Row],[Weighted Co2]]-TOPSIS!$D$13)^2)^0.5</f>
        <v>4.2160248963470752E-3</v>
      </c>
      <c r="Y439">
        <f>((Sustainable_Friendly_Table[[#This Row],[Weighted Energy]]-TOPSIS!$B$14)^2+(Sustainable_Friendly_Table[[#This Row],[Weighted Cost]]-TOPSIS!$C$14)^2+(Sustainable_Friendly_Table[[#This Row],[Weighted Co2]]-TOPSIS!$D$14)^2)^0.5</f>
        <v>1.399697080404178E-3</v>
      </c>
      <c r="Z439">
        <f>Sustainable_Friendly_Table[[#This Row],[S- Worst-Euclidean Distance]]/(Sustainable_Friendly_Table[[#This Row],[S+ Best-Euclidean Distance]]+Sustainable_Friendly_Table[[#This Row],[S- Worst-Euclidean Distance]])</f>
        <v>0.24924614968455322</v>
      </c>
      <c r="AA439">
        <v>438</v>
      </c>
    </row>
    <row r="440" spans="1:27" x14ac:dyDescent="0.3">
      <c r="A440">
        <v>160</v>
      </c>
      <c r="B440" t="s">
        <v>140</v>
      </c>
      <c r="C440" t="s">
        <v>148</v>
      </c>
      <c r="D440" t="s">
        <v>151</v>
      </c>
      <c r="E440" t="s">
        <v>280</v>
      </c>
      <c r="F440" t="s">
        <v>280</v>
      </c>
      <c r="G440" t="s">
        <v>219</v>
      </c>
      <c r="H440">
        <v>449.16882010289339</v>
      </c>
      <c r="I440">
        <v>64</v>
      </c>
      <c r="J440">
        <v>1586064.7072288617</v>
      </c>
      <c r="K440">
        <v>57046.926127272716</v>
      </c>
      <c r="L440">
        <v>285491647.30119514</v>
      </c>
      <c r="M440">
        <v>6839693.6240909081</v>
      </c>
      <c r="N440">
        <v>2379097060.8432927</v>
      </c>
      <c r="O440">
        <v>119296000</v>
      </c>
      <c r="P440">
        <v>29.527822849999996</v>
      </c>
      <c r="Q440">
        <v>23711.667373071479</v>
      </c>
      <c r="R440">
        <v>285548694.2273224</v>
      </c>
      <c r="S440">
        <v>2505.2327544673835</v>
      </c>
      <c r="T440">
        <v>23741.195195921478</v>
      </c>
      <c r="U440">
        <f>Sustainable_Friendly_Table[[#This Row],[Total Energy(MJ)]]*AHP!$P$13/TOPSIS!$B$12</f>
        <v>2.4446051431472354E-2</v>
      </c>
      <c r="V440">
        <f>Sustainable_Friendly_Table[[#This Row],[Total Cost(LKR Million)]]*AHP!$P$14/TOPSIS!$C$12</f>
        <v>7.3944714007109901E-3</v>
      </c>
      <c r="W440">
        <f>Sustainable_Friendly_Table[[#This Row],[Total Carbon (Metric T)]]*AHP!$P$15/TOPSIS!$D$12</f>
        <v>1.3456779367238842E-2</v>
      </c>
      <c r="X440">
        <f>((Sustainable_Friendly_Table[[#This Row],[Weighted Energy]]-TOPSIS!$B$13)^2+(Sustainable_Friendly_Table[[#This Row],[Weighted Cost]]-TOPSIS!$C$13)^2+(Sustainable_Friendly_Table[[#This Row],[Weighted Co2]]-TOPSIS!$D$13)^2)^0.5</f>
        <v>4.3084661941385398E-3</v>
      </c>
      <c r="Y440">
        <f>((Sustainable_Friendly_Table[[#This Row],[Weighted Energy]]-TOPSIS!$B$14)^2+(Sustainable_Friendly_Table[[#This Row],[Weighted Cost]]-TOPSIS!$C$14)^2+(Sustainable_Friendly_Table[[#This Row],[Weighted Co2]]-TOPSIS!$D$14)^2)^0.5</f>
        <v>1.3072918526971797E-3</v>
      </c>
      <c r="Z440">
        <f>Sustainable_Friendly_Table[[#This Row],[S- Worst-Euclidean Distance]]/(Sustainable_Friendly_Table[[#This Row],[S+ Best-Euclidean Distance]]+Sustainable_Friendly_Table[[#This Row],[S- Worst-Euclidean Distance]])</f>
        <v>0.23278991754885028</v>
      </c>
      <c r="AA440">
        <v>439</v>
      </c>
    </row>
    <row r="441" spans="1:27" x14ac:dyDescent="0.3">
      <c r="A441">
        <v>162</v>
      </c>
      <c r="B441" t="s">
        <v>140</v>
      </c>
      <c r="C441" t="s">
        <v>148</v>
      </c>
      <c r="D441" t="s">
        <v>151</v>
      </c>
      <c r="E441" t="s">
        <v>280</v>
      </c>
      <c r="F441" t="s">
        <v>280</v>
      </c>
      <c r="G441" t="s">
        <v>218</v>
      </c>
      <c r="H441">
        <v>449.16882010289339</v>
      </c>
      <c r="I441">
        <v>32</v>
      </c>
      <c r="J441">
        <v>1586064.7072288617</v>
      </c>
      <c r="K441">
        <v>57046.926127272716</v>
      </c>
      <c r="L441">
        <v>285491647.30119514</v>
      </c>
      <c r="M441">
        <v>6839693.6240909081</v>
      </c>
      <c r="N441">
        <v>2379097060.8432927</v>
      </c>
      <c r="O441">
        <v>119878400</v>
      </c>
      <c r="P441">
        <v>29.527822849999996</v>
      </c>
      <c r="Q441">
        <v>23711.667373071479</v>
      </c>
      <c r="R441">
        <v>285548694.2273224</v>
      </c>
      <c r="S441">
        <v>2505.8151544673833</v>
      </c>
      <c r="T441">
        <v>23741.195195921478</v>
      </c>
      <c r="U441">
        <f>Sustainable_Friendly_Table[[#This Row],[Total Energy(MJ)]]*AHP!$P$13/TOPSIS!$B$12</f>
        <v>2.4446051431472354E-2</v>
      </c>
      <c r="V441">
        <f>Sustainable_Friendly_Table[[#This Row],[Total Cost(LKR Million)]]*AHP!$P$14/TOPSIS!$C$12</f>
        <v>7.3961904186888973E-3</v>
      </c>
      <c r="W441">
        <f>Sustainable_Friendly_Table[[#This Row],[Total Carbon (Metric T)]]*AHP!$P$15/TOPSIS!$D$12</f>
        <v>1.3456779367238842E-2</v>
      </c>
      <c r="X441">
        <f>((Sustainable_Friendly_Table[[#This Row],[Weighted Energy]]-TOPSIS!$B$13)^2+(Sustainable_Friendly_Table[[#This Row],[Weighted Cost]]-TOPSIS!$C$13)^2+(Sustainable_Friendly_Table[[#This Row],[Weighted Co2]]-TOPSIS!$D$13)^2)^0.5</f>
        <v>4.3089120764680799E-3</v>
      </c>
      <c r="Y441">
        <f>((Sustainable_Friendly_Table[[#This Row],[Weighted Energy]]-TOPSIS!$B$14)^2+(Sustainable_Friendly_Table[[#This Row],[Weighted Cost]]-TOPSIS!$C$14)^2+(Sustainable_Friendly_Table[[#This Row],[Weighted Co2]]-TOPSIS!$D$14)^2)^0.5</f>
        <v>1.3068252527385757E-3</v>
      </c>
      <c r="Z441">
        <f>Sustainable_Friendly_Table[[#This Row],[S- Worst-Euclidean Distance]]/(Sustainable_Friendly_Table[[#This Row],[S+ Best-Euclidean Distance]]+Sustainable_Friendly_Table[[#This Row],[S- Worst-Euclidean Distance]])</f>
        <v>0.23270768843513431</v>
      </c>
      <c r="AA441">
        <v>440</v>
      </c>
    </row>
    <row r="442" spans="1:27" x14ac:dyDescent="0.3">
      <c r="A442">
        <v>161</v>
      </c>
      <c r="B442" t="s">
        <v>140</v>
      </c>
      <c r="C442" t="s">
        <v>148</v>
      </c>
      <c r="D442" t="s">
        <v>151</v>
      </c>
      <c r="E442" t="s">
        <v>280</v>
      </c>
      <c r="F442" t="s">
        <v>280</v>
      </c>
      <c r="G442" t="s">
        <v>220</v>
      </c>
      <c r="H442">
        <v>449.16882010289339</v>
      </c>
      <c r="I442">
        <v>32</v>
      </c>
      <c r="J442">
        <v>1586064.7072288617</v>
      </c>
      <c r="K442">
        <v>57046.926127272716</v>
      </c>
      <c r="L442">
        <v>285491647.30119514</v>
      </c>
      <c r="M442">
        <v>6839693.6240909081</v>
      </c>
      <c r="N442">
        <v>2379097060.8432927</v>
      </c>
      <c r="O442">
        <v>124800000</v>
      </c>
      <c r="P442">
        <v>29.527822849999996</v>
      </c>
      <c r="Q442">
        <v>23711.667373071479</v>
      </c>
      <c r="R442">
        <v>285548694.2273224</v>
      </c>
      <c r="S442">
        <v>2510.7367544673834</v>
      </c>
      <c r="T442">
        <v>23741.195195921478</v>
      </c>
      <c r="U442">
        <f>Sustainable_Friendly_Table[[#This Row],[Total Energy(MJ)]]*AHP!$P$13/TOPSIS!$B$12</f>
        <v>2.4446051431472354E-2</v>
      </c>
      <c r="V442">
        <f>Sustainable_Friendly_Table[[#This Row],[Total Cost(LKR Million)]]*AHP!$P$14/TOPSIS!$C$12</f>
        <v>7.4107170651175952E-3</v>
      </c>
      <c r="W442">
        <f>Sustainable_Friendly_Table[[#This Row],[Total Carbon (Metric T)]]*AHP!$P$15/TOPSIS!$D$12</f>
        <v>1.3456779367238842E-2</v>
      </c>
      <c r="X442">
        <f>((Sustainable_Friendly_Table[[#This Row],[Weighted Energy]]-TOPSIS!$B$13)^2+(Sustainable_Friendly_Table[[#This Row],[Weighted Cost]]-TOPSIS!$C$13)^2+(Sustainable_Friendly_Table[[#This Row],[Weighted Co2]]-TOPSIS!$D$13)^2)^0.5</f>
        <v>4.3127055468726314E-3</v>
      </c>
      <c r="Y442">
        <f>((Sustainable_Friendly_Table[[#This Row],[Weighted Energy]]-TOPSIS!$B$14)^2+(Sustainable_Friendly_Table[[#This Row],[Weighted Cost]]-TOPSIS!$C$14)^2+(Sustainable_Friendly_Table[[#This Row],[Weighted Co2]]-TOPSIS!$D$14)^2)^0.5</f>
        <v>1.3029661179179055E-3</v>
      </c>
      <c r="Z442">
        <f>Sustainable_Friendly_Table[[#This Row],[S- Worst-Euclidean Distance]]/(Sustainable_Friendly_Table[[#This Row],[S+ Best-Euclidean Distance]]+Sustainable_Friendly_Table[[#This Row],[S- Worst-Euclidean Distance]])</f>
        <v>0.23202320144308256</v>
      </c>
      <c r="AA442">
        <v>441</v>
      </c>
    </row>
    <row r="443" spans="1:27" x14ac:dyDescent="0.3">
      <c r="A443">
        <v>178</v>
      </c>
      <c r="B443" t="s">
        <v>140</v>
      </c>
      <c r="C443" t="s">
        <v>148</v>
      </c>
      <c r="D443" t="s">
        <v>280</v>
      </c>
      <c r="E443" t="s">
        <v>280</v>
      </c>
      <c r="F443" t="s">
        <v>280</v>
      </c>
      <c r="G443" t="s">
        <v>219</v>
      </c>
      <c r="H443">
        <v>449.63328244130338</v>
      </c>
      <c r="I443">
        <v>64</v>
      </c>
      <c r="J443">
        <v>1586514.3067724428</v>
      </c>
      <c r="K443">
        <v>57046.926127272716</v>
      </c>
      <c r="L443">
        <v>285572575.21903968</v>
      </c>
      <c r="M443">
        <v>6844298.6990909083</v>
      </c>
      <c r="N443">
        <v>2379771460.1586642</v>
      </c>
      <c r="O443">
        <v>119296000</v>
      </c>
      <c r="P443">
        <v>29.518612699999998</v>
      </c>
      <c r="Q443">
        <v>23718.38888624802</v>
      </c>
      <c r="R443">
        <v>285629622.14516693</v>
      </c>
      <c r="S443">
        <v>2505.9117588577551</v>
      </c>
      <c r="T443">
        <v>23747.907498948021</v>
      </c>
      <c r="U443">
        <f>Sustainable_Friendly_Table[[#This Row],[Total Energy(MJ)]]*AHP!$P$13/TOPSIS!$B$12</f>
        <v>2.4452979735057223E-2</v>
      </c>
      <c r="V443">
        <f>Sustainable_Friendly_Table[[#This Row],[Total Cost(LKR Million)]]*AHP!$P$14/TOPSIS!$C$12</f>
        <v>7.3964755572256315E-3</v>
      </c>
      <c r="W443">
        <f>Sustainable_Friendly_Table[[#This Row],[Total Carbon (Metric T)]]*AHP!$P$15/TOPSIS!$D$12</f>
        <v>1.3460583976911137E-2</v>
      </c>
      <c r="X443">
        <f>((Sustainable_Friendly_Table[[#This Row],[Weighted Energy]]-TOPSIS!$B$13)^2+(Sustainable_Friendly_Table[[#This Row],[Weighted Cost]]-TOPSIS!$C$13)^2+(Sustainable_Friendly_Table[[#This Row],[Weighted Co2]]-TOPSIS!$D$13)^2)^0.5</f>
        <v>4.316619735403736E-3</v>
      </c>
      <c r="Y443">
        <f>((Sustainable_Friendly_Table[[#This Row],[Weighted Energy]]-TOPSIS!$B$14)^2+(Sustainable_Friendly_Table[[#This Row],[Weighted Cost]]-TOPSIS!$C$14)^2+(Sustainable_Friendly_Table[[#This Row],[Weighted Co2]]-TOPSIS!$D$14)^2)^0.5</f>
        <v>1.2991405579619272E-3</v>
      </c>
      <c r="Z443">
        <f>Sustainable_Friendly_Table[[#This Row],[S- Worst-Euclidean Distance]]/(Sustainable_Friendly_Table[[#This Row],[S+ Best-Euclidean Distance]]+Sustainable_Friendly_Table[[#This Row],[S- Worst-Euclidean Distance]])</f>
        <v>0.23133832109905109</v>
      </c>
      <c r="AA443">
        <v>442</v>
      </c>
    </row>
    <row r="444" spans="1:27" x14ac:dyDescent="0.3">
      <c r="A444">
        <v>180</v>
      </c>
      <c r="B444" t="s">
        <v>140</v>
      </c>
      <c r="C444" t="s">
        <v>148</v>
      </c>
      <c r="D444" t="s">
        <v>280</v>
      </c>
      <c r="E444" t="s">
        <v>280</v>
      </c>
      <c r="F444" t="s">
        <v>280</v>
      </c>
      <c r="G444" t="s">
        <v>218</v>
      </c>
      <c r="H444">
        <v>449.63328244130338</v>
      </c>
      <c r="I444">
        <v>32</v>
      </c>
      <c r="J444">
        <v>1586514.3067724428</v>
      </c>
      <c r="K444">
        <v>57046.926127272716</v>
      </c>
      <c r="L444">
        <v>285572575.21903968</v>
      </c>
      <c r="M444">
        <v>6844298.6990909083</v>
      </c>
      <c r="N444">
        <v>2379771460.1586642</v>
      </c>
      <c r="O444">
        <v>119878400</v>
      </c>
      <c r="P444">
        <v>29.518612699999998</v>
      </c>
      <c r="Q444">
        <v>23718.38888624802</v>
      </c>
      <c r="R444">
        <v>285629622.14516693</v>
      </c>
      <c r="S444">
        <v>2506.4941588577553</v>
      </c>
      <c r="T444">
        <v>23747.907498948021</v>
      </c>
      <c r="U444">
        <f>Sustainable_Friendly_Table[[#This Row],[Total Energy(MJ)]]*AHP!$P$13/TOPSIS!$B$12</f>
        <v>2.4452979735057223E-2</v>
      </c>
      <c r="V444">
        <f>Sustainable_Friendly_Table[[#This Row],[Total Cost(LKR Million)]]*AHP!$P$14/TOPSIS!$C$12</f>
        <v>7.3981945752035405E-3</v>
      </c>
      <c r="W444">
        <f>Sustainable_Friendly_Table[[#This Row],[Total Carbon (Metric T)]]*AHP!$P$15/TOPSIS!$D$12</f>
        <v>1.3460583976911137E-2</v>
      </c>
      <c r="X444">
        <f>((Sustainable_Friendly_Table[[#This Row],[Weighted Energy]]-TOPSIS!$B$13)^2+(Sustainable_Friendly_Table[[#This Row],[Weighted Cost]]-TOPSIS!$C$13)^2+(Sustainable_Friendly_Table[[#This Row],[Weighted Co2]]-TOPSIS!$D$13)^2)^0.5</f>
        <v>4.3170655736433994E-3</v>
      </c>
      <c r="Y444">
        <f>((Sustainable_Friendly_Table[[#This Row],[Weighted Energy]]-TOPSIS!$B$14)^2+(Sustainable_Friendly_Table[[#This Row],[Weighted Cost]]-TOPSIS!$C$14)^2+(Sustainable_Friendly_Table[[#This Row],[Weighted Co2]]-TOPSIS!$D$14)^2)^0.5</f>
        <v>1.2986736821737023E-3</v>
      </c>
      <c r="Z444">
        <f>Sustainable_Friendly_Table[[#This Row],[S- Worst-Euclidean Distance]]/(Sustainable_Friendly_Table[[#This Row],[S+ Best-Euclidean Distance]]+Sustainable_Friendly_Table[[#This Row],[S- Worst-Euclidean Distance]])</f>
        <v>0.23125605072002983</v>
      </c>
      <c r="AA444">
        <v>443</v>
      </c>
    </row>
    <row r="445" spans="1:27" x14ac:dyDescent="0.3">
      <c r="A445">
        <v>179</v>
      </c>
      <c r="B445" t="s">
        <v>140</v>
      </c>
      <c r="C445" t="s">
        <v>148</v>
      </c>
      <c r="D445" t="s">
        <v>280</v>
      </c>
      <c r="E445" t="s">
        <v>280</v>
      </c>
      <c r="F445" t="s">
        <v>280</v>
      </c>
      <c r="G445" t="s">
        <v>220</v>
      </c>
      <c r="H445">
        <v>449.63328244130338</v>
      </c>
      <c r="I445">
        <v>32</v>
      </c>
      <c r="J445">
        <v>1586514.3067724428</v>
      </c>
      <c r="K445">
        <v>57046.926127272716</v>
      </c>
      <c r="L445">
        <v>285572575.21903968</v>
      </c>
      <c r="M445">
        <v>6844298.6990909083</v>
      </c>
      <c r="N445">
        <v>2379771460.1586642</v>
      </c>
      <c r="O445">
        <v>124800000</v>
      </c>
      <c r="P445">
        <v>29.518612699999998</v>
      </c>
      <c r="Q445">
        <v>23718.38888624802</v>
      </c>
      <c r="R445">
        <v>285629622.14516693</v>
      </c>
      <c r="S445">
        <v>2511.415758857755</v>
      </c>
      <c r="T445">
        <v>23747.907498948021</v>
      </c>
      <c r="U445">
        <f>Sustainable_Friendly_Table[[#This Row],[Total Energy(MJ)]]*AHP!$P$13/TOPSIS!$B$12</f>
        <v>2.4452979735057223E-2</v>
      </c>
      <c r="V445">
        <f>Sustainable_Friendly_Table[[#This Row],[Total Cost(LKR Million)]]*AHP!$P$14/TOPSIS!$C$12</f>
        <v>7.4127212216322366E-3</v>
      </c>
      <c r="W445">
        <f>Sustainable_Friendly_Table[[#This Row],[Total Carbon (Metric T)]]*AHP!$P$15/TOPSIS!$D$12</f>
        <v>1.3460583976911137E-2</v>
      </c>
      <c r="X445">
        <f>((Sustainable_Friendly_Table[[#This Row],[Weighted Energy]]-TOPSIS!$B$13)^2+(Sustainable_Friendly_Table[[#This Row],[Weighted Cost]]-TOPSIS!$C$13)^2+(Sustainable_Friendly_Table[[#This Row],[Weighted Co2]]-TOPSIS!$D$13)^2)^0.5</f>
        <v>4.3208586236738481E-3</v>
      </c>
      <c r="Y445">
        <f>((Sustainable_Friendly_Table[[#This Row],[Weighted Energy]]-TOPSIS!$B$14)^2+(Sustainable_Friendly_Table[[#This Row],[Weighted Cost]]-TOPSIS!$C$14)^2+(Sustainable_Friendly_Table[[#This Row],[Weighted Co2]]-TOPSIS!$D$14)^2)^0.5</f>
        <v>1.2948127367938462E-3</v>
      </c>
      <c r="Z445">
        <f>Sustainable_Friendly_Table[[#This Row],[S- Worst-Euclidean Distance]]/(Sustainable_Friendly_Table[[#This Row],[S+ Best-Euclidean Distance]]+Sustainable_Friendly_Table[[#This Row],[S- Worst-Euclidean Distance]])</f>
        <v>0.23057131617581147</v>
      </c>
      <c r="AA445">
        <v>444</v>
      </c>
    </row>
    <row r="446" spans="1:27" x14ac:dyDescent="0.3">
      <c r="A446">
        <v>259</v>
      </c>
      <c r="B446" t="s">
        <v>141</v>
      </c>
      <c r="C446" t="s">
        <v>148</v>
      </c>
      <c r="D446" t="s">
        <v>151</v>
      </c>
      <c r="E446" t="s">
        <v>152</v>
      </c>
      <c r="F446" t="s">
        <v>280</v>
      </c>
      <c r="G446" t="s">
        <v>219</v>
      </c>
      <c r="H446">
        <v>434.98544212030293</v>
      </c>
      <c r="I446">
        <v>62</v>
      </c>
      <c r="J446">
        <v>1588522.7742740677</v>
      </c>
      <c r="K446">
        <v>42499.442490909089</v>
      </c>
      <c r="L446">
        <v>285934099.36933219</v>
      </c>
      <c r="M446">
        <v>5410203.378636363</v>
      </c>
      <c r="N446">
        <v>2382784161.4111013</v>
      </c>
      <c r="O446">
        <v>115568000</v>
      </c>
      <c r="P446">
        <v>21.525416668181812</v>
      </c>
      <c r="Q446">
        <v>23748.415475397313</v>
      </c>
      <c r="R446">
        <v>285976598.81182313</v>
      </c>
      <c r="S446">
        <v>2503.7623647897376</v>
      </c>
      <c r="T446">
        <v>23769.940892065493</v>
      </c>
      <c r="U446">
        <f>Sustainable_Friendly_Table[[#This Row],[Total Energy(MJ)]]*AHP!$P$13/TOPSIS!$B$12</f>
        <v>2.448268468419576E-2</v>
      </c>
      <c r="V446">
        <f>Sustainable_Friendly_Table[[#This Row],[Total Cost(LKR Million)]]*AHP!$P$14/TOPSIS!$C$12</f>
        <v>7.3901313830420272E-3</v>
      </c>
      <c r="W446">
        <f>Sustainable_Friendly_Table[[#This Row],[Total Carbon (Metric T)]]*AHP!$P$15/TOPSIS!$D$12</f>
        <v>1.347307275464312E-2</v>
      </c>
      <c r="X446">
        <f>((Sustainable_Friendly_Table[[#This Row],[Weighted Energy]]-TOPSIS!$B$13)^2+(Sustainable_Friendly_Table[[#This Row],[Weighted Cost]]-TOPSIS!$C$13)^2+(Sustainable_Friendly_Table[[#This Row],[Weighted Co2]]-TOPSIS!$D$13)^2)^0.5</f>
        <v>4.3459505336001852E-3</v>
      </c>
      <c r="Y446">
        <f>((Sustainable_Friendly_Table[[#This Row],[Weighted Energy]]-TOPSIS!$B$14)^2+(Sustainable_Friendly_Table[[#This Row],[Weighted Cost]]-TOPSIS!$C$14)^2+(Sustainable_Friendly_Table[[#This Row],[Weighted Co2]]-TOPSIS!$D$14)^2)^0.5</f>
        <v>1.270121684616684E-3</v>
      </c>
      <c r="Z446">
        <f>Sustainable_Friendly_Table[[#This Row],[S- Worst-Euclidean Distance]]/(Sustainable_Friendly_Table[[#This Row],[S+ Best-Euclidean Distance]]+Sustainable_Friendly_Table[[#This Row],[S- Worst-Euclidean Distance]])</f>
        <v>0.22615836037449566</v>
      </c>
      <c r="AA446">
        <v>445</v>
      </c>
    </row>
    <row r="447" spans="1:27" x14ac:dyDescent="0.3">
      <c r="A447">
        <v>261</v>
      </c>
      <c r="B447" t="s">
        <v>141</v>
      </c>
      <c r="C447" t="s">
        <v>148</v>
      </c>
      <c r="D447" t="s">
        <v>151</v>
      </c>
      <c r="E447" t="s">
        <v>152</v>
      </c>
      <c r="F447" t="s">
        <v>280</v>
      </c>
      <c r="G447" t="s">
        <v>218</v>
      </c>
      <c r="H447">
        <v>434.98544212030293</v>
      </c>
      <c r="I447">
        <v>31</v>
      </c>
      <c r="J447">
        <v>1588522.7742740677</v>
      </c>
      <c r="K447">
        <v>42499.442490909089</v>
      </c>
      <c r="L447">
        <v>285934099.36933219</v>
      </c>
      <c r="M447">
        <v>5410203.378636363</v>
      </c>
      <c r="N447">
        <v>2382784161.4111013</v>
      </c>
      <c r="O447">
        <v>116132200</v>
      </c>
      <c r="P447">
        <v>21.525416668181812</v>
      </c>
      <c r="Q447">
        <v>23748.415475397313</v>
      </c>
      <c r="R447">
        <v>285976598.81182313</v>
      </c>
      <c r="S447">
        <v>2504.3265647897379</v>
      </c>
      <c r="T447">
        <v>23769.940892065493</v>
      </c>
      <c r="U447">
        <f>Sustainable_Friendly_Table[[#This Row],[Total Energy(MJ)]]*AHP!$P$13/TOPSIS!$B$12</f>
        <v>2.448268468419576E-2</v>
      </c>
      <c r="V447">
        <f>Sustainable_Friendly_Table[[#This Row],[Total Cost(LKR Million)]]*AHP!$P$14/TOPSIS!$C$12</f>
        <v>7.3917966817081257E-3</v>
      </c>
      <c r="W447">
        <f>Sustainable_Friendly_Table[[#This Row],[Total Carbon (Metric T)]]*AHP!$P$15/TOPSIS!$D$12</f>
        <v>1.347307275464312E-2</v>
      </c>
      <c r="X447">
        <f>((Sustainable_Friendly_Table[[#This Row],[Weighted Energy]]-TOPSIS!$B$13)^2+(Sustainable_Friendly_Table[[#This Row],[Weighted Cost]]-TOPSIS!$C$13)^2+(Sustainable_Friendly_Table[[#This Row],[Weighted Co2]]-TOPSIS!$D$13)^2)^0.5</f>
        <v>4.346377084407862E-3</v>
      </c>
      <c r="Y447">
        <f>((Sustainable_Friendly_Table[[#This Row],[Weighted Energy]]-TOPSIS!$B$14)^2+(Sustainable_Friendly_Table[[#This Row],[Weighted Cost]]-TOPSIS!$C$14)^2+(Sustainable_Friendly_Table[[#This Row],[Weighted Co2]]-TOPSIS!$D$14)^2)^0.5</f>
        <v>1.2696507077074521E-3</v>
      </c>
      <c r="Z447">
        <f>Sustainable_Friendly_Table[[#This Row],[S- Worst-Euclidean Distance]]/(Sustainable_Friendly_Table[[#This Row],[S+ Best-Euclidean Distance]]+Sustainable_Friendly_Table[[#This Row],[S- Worst-Euclidean Distance]])</f>
        <v>0.22607628642614491</v>
      </c>
      <c r="AA447">
        <v>446</v>
      </c>
    </row>
    <row r="448" spans="1:27" x14ac:dyDescent="0.3">
      <c r="A448">
        <v>260</v>
      </c>
      <c r="B448" t="s">
        <v>141</v>
      </c>
      <c r="C448" t="s">
        <v>148</v>
      </c>
      <c r="D448" t="s">
        <v>151</v>
      </c>
      <c r="E448" t="s">
        <v>152</v>
      </c>
      <c r="F448" t="s">
        <v>280</v>
      </c>
      <c r="G448" t="s">
        <v>220</v>
      </c>
      <c r="H448">
        <v>434.98544212030293</v>
      </c>
      <c r="I448">
        <v>31</v>
      </c>
      <c r="J448">
        <v>1588522.7742740677</v>
      </c>
      <c r="K448">
        <v>42499.442490909089</v>
      </c>
      <c r="L448">
        <v>285934099.36933219</v>
      </c>
      <c r="M448">
        <v>5410203.378636363</v>
      </c>
      <c r="N448">
        <v>2382784161.4111013</v>
      </c>
      <c r="O448">
        <v>120900000</v>
      </c>
      <c r="P448">
        <v>21.525416668181812</v>
      </c>
      <c r="Q448">
        <v>23748.415475397313</v>
      </c>
      <c r="R448">
        <v>285976598.81182313</v>
      </c>
      <c r="S448">
        <v>2509.0943647897375</v>
      </c>
      <c r="T448">
        <v>23769.940892065493</v>
      </c>
      <c r="U448">
        <f>Sustainable_Friendly_Table[[#This Row],[Total Energy(MJ)]]*AHP!$P$13/TOPSIS!$B$12</f>
        <v>2.448268468419576E-2</v>
      </c>
      <c r="V448">
        <f>Sustainable_Friendly_Table[[#This Row],[Total Cost(LKR Million)]]*AHP!$P$14/TOPSIS!$C$12</f>
        <v>7.4058693704359265E-3</v>
      </c>
      <c r="W448">
        <f>Sustainable_Friendly_Table[[#This Row],[Total Carbon (Metric T)]]*AHP!$P$15/TOPSIS!$D$12</f>
        <v>1.347307275464312E-2</v>
      </c>
      <c r="X448">
        <f>((Sustainable_Friendly_Table[[#This Row],[Weighted Energy]]-TOPSIS!$B$13)^2+(Sustainable_Friendly_Table[[#This Row],[Weighted Cost]]-TOPSIS!$C$13)^2+(Sustainable_Friendly_Table[[#This Row],[Weighted Co2]]-TOPSIS!$D$13)^2)^0.5</f>
        <v>4.3500054599408481E-3</v>
      </c>
      <c r="Y448">
        <f>((Sustainable_Friendly_Table[[#This Row],[Weighted Energy]]-TOPSIS!$B$14)^2+(Sustainable_Friendly_Table[[#This Row],[Weighted Cost]]-TOPSIS!$C$14)^2+(Sustainable_Friendly_Table[[#This Row],[Weighted Co2]]-TOPSIS!$D$14)^2)^0.5</f>
        <v>1.2657511866718519E-3</v>
      </c>
      <c r="Z448">
        <f>Sustainable_Friendly_Table[[#This Row],[S- Worst-Euclidean Distance]]/(Sustainable_Friendly_Table[[#This Row],[S+ Best-Euclidean Distance]]+Sustainable_Friendly_Table[[#This Row],[S- Worst-Euclidean Distance]])</f>
        <v>0.22539281281629694</v>
      </c>
      <c r="AA448">
        <v>447</v>
      </c>
    </row>
    <row r="449" spans="1:27" x14ac:dyDescent="0.3">
      <c r="A449">
        <v>277</v>
      </c>
      <c r="B449" t="s">
        <v>141</v>
      </c>
      <c r="C449" t="s">
        <v>148</v>
      </c>
      <c r="D449" t="s">
        <v>280</v>
      </c>
      <c r="E449" t="s">
        <v>152</v>
      </c>
      <c r="F449" t="s">
        <v>280</v>
      </c>
      <c r="G449" t="s">
        <v>219</v>
      </c>
      <c r="H449">
        <v>435.44990445871292</v>
      </c>
      <c r="I449">
        <v>62</v>
      </c>
      <c r="J449">
        <v>1588972.373817649</v>
      </c>
      <c r="K449">
        <v>42499.442490909089</v>
      </c>
      <c r="L449">
        <v>286015027.28717679</v>
      </c>
      <c r="M449">
        <v>5414808.4536363631</v>
      </c>
      <c r="N449">
        <v>2383458560.7264733</v>
      </c>
      <c r="O449">
        <v>115568000</v>
      </c>
      <c r="P449">
        <v>21.516206518181814</v>
      </c>
      <c r="Q449">
        <v>23755.13698857385</v>
      </c>
      <c r="R449">
        <v>286057526.72966772</v>
      </c>
      <c r="S449">
        <v>2504.4413691801096</v>
      </c>
      <c r="T449">
        <v>23776.653195092033</v>
      </c>
      <c r="U449">
        <f>Sustainable_Friendly_Table[[#This Row],[Total Energy(MJ)]]*AHP!$P$13/TOPSIS!$B$12</f>
        <v>2.4489612987780632E-2</v>
      </c>
      <c r="V449">
        <f>Sustainable_Friendly_Table[[#This Row],[Total Cost(LKR Million)]]*AHP!$P$14/TOPSIS!$C$12</f>
        <v>7.3921355395566704E-3</v>
      </c>
      <c r="W449">
        <f>Sustainable_Friendly_Table[[#This Row],[Total Carbon (Metric T)]]*AHP!$P$15/TOPSIS!$D$12</f>
        <v>1.3476877364315411E-2</v>
      </c>
      <c r="X449">
        <f>((Sustainable_Friendly_Table[[#This Row],[Weighted Energy]]-TOPSIS!$B$13)^2+(Sustainable_Friendly_Table[[#This Row],[Weighted Cost]]-TOPSIS!$C$13)^2+(Sustainable_Friendly_Table[[#This Row],[Weighted Co2]]-TOPSIS!$D$13)^2)^0.5</f>
        <v>4.3541044120397176E-3</v>
      </c>
      <c r="Y449">
        <f>((Sustainable_Friendly_Table[[#This Row],[Weighted Energy]]-TOPSIS!$B$14)^2+(Sustainable_Friendly_Table[[#This Row],[Weighted Cost]]-TOPSIS!$C$14)^2+(Sustainable_Friendly_Table[[#This Row],[Weighted Co2]]-TOPSIS!$D$14)^2)^0.5</f>
        <v>1.2619736492289824E-3</v>
      </c>
      <c r="Z449">
        <f>Sustainable_Friendly_Table[[#This Row],[S- Worst-Euclidean Distance]]/(Sustainable_Friendly_Table[[#This Row],[S+ Best-Euclidean Distance]]+Sustainable_Friendly_Table[[#This Row],[S- Worst-Euclidean Distance]])</f>
        <v>0.2247072842402579</v>
      </c>
      <c r="AA449">
        <v>448</v>
      </c>
    </row>
    <row r="450" spans="1:27" x14ac:dyDescent="0.3">
      <c r="A450">
        <v>279</v>
      </c>
      <c r="B450" t="s">
        <v>141</v>
      </c>
      <c r="C450" t="s">
        <v>148</v>
      </c>
      <c r="D450" t="s">
        <v>280</v>
      </c>
      <c r="E450" t="s">
        <v>152</v>
      </c>
      <c r="F450" t="s">
        <v>280</v>
      </c>
      <c r="G450" t="s">
        <v>218</v>
      </c>
      <c r="H450">
        <v>435.44990445871292</v>
      </c>
      <c r="I450">
        <v>31</v>
      </c>
      <c r="J450">
        <v>1588972.373817649</v>
      </c>
      <c r="K450">
        <v>42499.442490909089</v>
      </c>
      <c r="L450">
        <v>286015027.28717679</v>
      </c>
      <c r="M450">
        <v>5414808.4536363631</v>
      </c>
      <c r="N450">
        <v>2383458560.7264733</v>
      </c>
      <c r="O450">
        <v>116132200</v>
      </c>
      <c r="P450">
        <v>21.516206518181814</v>
      </c>
      <c r="Q450">
        <v>23755.13698857385</v>
      </c>
      <c r="R450">
        <v>286057526.72966772</v>
      </c>
      <c r="S450">
        <v>2505.0055691801094</v>
      </c>
      <c r="T450">
        <v>23776.653195092033</v>
      </c>
      <c r="U450">
        <f>Sustainable_Friendly_Table[[#This Row],[Total Energy(MJ)]]*AHP!$P$13/TOPSIS!$B$12</f>
        <v>2.4489612987780632E-2</v>
      </c>
      <c r="V450">
        <f>Sustainable_Friendly_Table[[#This Row],[Total Cost(LKR Million)]]*AHP!$P$14/TOPSIS!$C$12</f>
        <v>7.393800838222768E-3</v>
      </c>
      <c r="W450">
        <f>Sustainable_Friendly_Table[[#This Row],[Total Carbon (Metric T)]]*AHP!$P$15/TOPSIS!$D$12</f>
        <v>1.3476877364315411E-2</v>
      </c>
      <c r="X450">
        <f>((Sustainable_Friendly_Table[[#This Row],[Weighted Energy]]-TOPSIS!$B$13)^2+(Sustainable_Friendly_Table[[#This Row],[Weighted Cost]]-TOPSIS!$C$13)^2+(Sustainable_Friendly_Table[[#This Row],[Weighted Co2]]-TOPSIS!$D$13)^2)^0.5</f>
        <v>4.354530930576579E-3</v>
      </c>
      <c r="Y450">
        <f>((Sustainable_Friendly_Table[[#This Row],[Weighted Energy]]-TOPSIS!$B$14)^2+(Sustainable_Friendly_Table[[#This Row],[Weighted Cost]]-TOPSIS!$C$14)^2+(Sustainable_Friendly_Table[[#This Row],[Weighted Co2]]-TOPSIS!$D$14)^2)^0.5</f>
        <v>1.2615022759532252E-3</v>
      </c>
      <c r="Z450">
        <f>Sustainable_Friendly_Table[[#This Row],[S- Worst-Euclidean Distance]]/(Sustainable_Friendly_Table[[#This Row],[S+ Best-Euclidean Distance]]+Sustainable_Friendly_Table[[#This Row],[S- Worst-Euclidean Distance]])</f>
        <v>0.22462514546503518</v>
      </c>
      <c r="AA450">
        <v>449</v>
      </c>
    </row>
    <row r="451" spans="1:27" x14ac:dyDescent="0.3">
      <c r="A451">
        <v>278</v>
      </c>
      <c r="B451" t="s">
        <v>141</v>
      </c>
      <c r="C451" t="s">
        <v>148</v>
      </c>
      <c r="D451" t="s">
        <v>280</v>
      </c>
      <c r="E451" t="s">
        <v>152</v>
      </c>
      <c r="F451" t="s">
        <v>280</v>
      </c>
      <c r="G451" t="s">
        <v>220</v>
      </c>
      <c r="H451">
        <v>435.44990445871292</v>
      </c>
      <c r="I451">
        <v>31</v>
      </c>
      <c r="J451">
        <v>1588972.373817649</v>
      </c>
      <c r="K451">
        <v>42499.442490909089</v>
      </c>
      <c r="L451">
        <v>286015027.28717679</v>
      </c>
      <c r="M451">
        <v>5414808.4536363631</v>
      </c>
      <c r="N451">
        <v>2383458560.7264733</v>
      </c>
      <c r="O451">
        <v>120900000</v>
      </c>
      <c r="P451">
        <v>21.516206518181814</v>
      </c>
      <c r="Q451">
        <v>23755.13698857385</v>
      </c>
      <c r="R451">
        <v>286057526.72966772</v>
      </c>
      <c r="S451">
        <v>2509.7733691801095</v>
      </c>
      <c r="T451">
        <v>23776.653195092033</v>
      </c>
      <c r="U451">
        <f>Sustainable_Friendly_Table[[#This Row],[Total Energy(MJ)]]*AHP!$P$13/TOPSIS!$B$12</f>
        <v>2.4489612987780632E-2</v>
      </c>
      <c r="V451">
        <f>Sustainable_Friendly_Table[[#This Row],[Total Cost(LKR Million)]]*AHP!$P$14/TOPSIS!$C$12</f>
        <v>7.4078735269505688E-3</v>
      </c>
      <c r="W451">
        <f>Sustainable_Friendly_Table[[#This Row],[Total Carbon (Metric T)]]*AHP!$P$15/TOPSIS!$D$12</f>
        <v>1.3476877364315411E-2</v>
      </c>
      <c r="X451">
        <f>((Sustainable_Friendly_Table[[#This Row],[Weighted Energy]]-TOPSIS!$B$13)^2+(Sustainable_Friendly_Table[[#This Row],[Weighted Cost]]-TOPSIS!$C$13)^2+(Sustainable_Friendly_Table[[#This Row],[Weighted Co2]]-TOPSIS!$D$13)^2)^0.5</f>
        <v>4.3581589891534605E-3</v>
      </c>
      <c r="Y451">
        <f>((Sustainable_Friendly_Table[[#This Row],[Weighted Energy]]-TOPSIS!$B$14)^2+(Sustainable_Friendly_Table[[#This Row],[Weighted Cost]]-TOPSIS!$C$14)^2+(Sustainable_Friendly_Table[[#This Row],[Weighted Co2]]-TOPSIS!$D$14)^2)^0.5</f>
        <v>1.2575999152973569E-3</v>
      </c>
      <c r="Z451">
        <f>Sustainable_Friendly_Table[[#This Row],[S- Worst-Euclidean Distance]]/(Sustainable_Friendly_Table[[#This Row],[S+ Best-Euclidean Distance]]+Sustainable_Friendly_Table[[#This Row],[S- Worst-Euclidean Distance]])</f>
        <v>0.22394122267261785</v>
      </c>
      <c r="AA451">
        <v>450</v>
      </c>
    </row>
    <row r="452" spans="1:27" x14ac:dyDescent="0.3">
      <c r="A452">
        <v>265</v>
      </c>
      <c r="B452" t="s">
        <v>141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449.10088115983058</v>
      </c>
      <c r="I452">
        <v>64</v>
      </c>
      <c r="J452">
        <v>1590854.6453514523</v>
      </c>
      <c r="K452">
        <v>52051.873172727268</v>
      </c>
      <c r="L452">
        <v>286353836.16326141</v>
      </c>
      <c r="M452">
        <v>6605621.8468181808</v>
      </c>
      <c r="N452">
        <v>2386281968.0271783</v>
      </c>
      <c r="O452">
        <v>119296000</v>
      </c>
      <c r="P452">
        <v>27.802728259090909</v>
      </c>
      <c r="Q452">
        <v>23783.276948004208</v>
      </c>
      <c r="R452">
        <v>286405888.03643411</v>
      </c>
      <c r="S452">
        <v>2512.1835898739964</v>
      </c>
      <c r="T452">
        <v>23811.0796762633</v>
      </c>
      <c r="U452">
        <f>Sustainable_Friendly_Table[[#This Row],[Total Energy(MJ)]]*AHP!$P$13/TOPSIS!$B$12</f>
        <v>2.4519436477063221E-2</v>
      </c>
      <c r="V452">
        <f>Sustainable_Friendly_Table[[#This Row],[Total Cost(LKR Million)]]*AHP!$P$14/TOPSIS!$C$12</f>
        <v>7.4149875597519389E-3</v>
      </c>
      <c r="W452">
        <f>Sustainable_Friendly_Table[[#This Row],[Total Carbon (Metric T)]]*AHP!$P$15/TOPSIS!$D$12</f>
        <v>1.3496390685261938E-2</v>
      </c>
      <c r="X452">
        <f>((Sustainable_Friendly_Table[[#This Row],[Weighted Energy]]-TOPSIS!$B$13)^2+(Sustainable_Friendly_Table[[#This Row],[Weighted Cost]]-TOPSIS!$C$13)^2+(Sustainable_Friendly_Table[[#This Row],[Weighted Co2]]-TOPSIS!$D$13)^2)^0.5</f>
        <v>4.3943246462023276E-3</v>
      </c>
      <c r="Y452">
        <f>((Sustainable_Friendly_Table[[#This Row],[Weighted Energy]]-TOPSIS!$B$14)^2+(Sustainable_Friendly_Table[[#This Row],[Weighted Cost]]-TOPSIS!$C$14)^2+(Sustainable_Friendly_Table[[#This Row],[Weighted Co2]]-TOPSIS!$D$14)^2)^0.5</f>
        <v>1.2214686954774641E-3</v>
      </c>
      <c r="Z452">
        <f>Sustainable_Friendly_Table[[#This Row],[S- Worst-Euclidean Distance]]/(Sustainable_Friendly_Table[[#This Row],[S+ Best-Euclidean Distance]]+Sustainable_Friendly_Table[[#This Row],[S- Worst-Euclidean Distance]])</f>
        <v>0.21750599090102904</v>
      </c>
      <c r="AA452">
        <v>451</v>
      </c>
    </row>
    <row r="453" spans="1:27" x14ac:dyDescent="0.3">
      <c r="A453">
        <v>267</v>
      </c>
      <c r="B453" t="s">
        <v>141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449.10088115983058</v>
      </c>
      <c r="I453">
        <v>32</v>
      </c>
      <c r="J453">
        <v>1590854.6453514523</v>
      </c>
      <c r="K453">
        <v>52051.873172727268</v>
      </c>
      <c r="L453">
        <v>286353836.16326141</v>
      </c>
      <c r="M453">
        <v>6605621.8468181808</v>
      </c>
      <c r="N453">
        <v>2386281968.0271783</v>
      </c>
      <c r="O453">
        <v>119878400</v>
      </c>
      <c r="P453">
        <v>27.802728259090909</v>
      </c>
      <c r="Q453">
        <v>23783.276948004208</v>
      </c>
      <c r="R453">
        <v>286405888.03643411</v>
      </c>
      <c r="S453">
        <v>2512.7659898739962</v>
      </c>
      <c r="T453">
        <v>23811.0796762633</v>
      </c>
      <c r="U453">
        <f>Sustainable_Friendly_Table[[#This Row],[Total Energy(MJ)]]*AHP!$P$13/TOPSIS!$B$12</f>
        <v>2.4519436477063221E-2</v>
      </c>
      <c r="V453">
        <f>Sustainable_Friendly_Table[[#This Row],[Total Cost(LKR Million)]]*AHP!$P$14/TOPSIS!$C$12</f>
        <v>7.4167065777298469E-3</v>
      </c>
      <c r="W453">
        <f>Sustainable_Friendly_Table[[#This Row],[Total Carbon (Metric T)]]*AHP!$P$15/TOPSIS!$D$12</f>
        <v>1.3496390685261938E-2</v>
      </c>
      <c r="X453">
        <f>((Sustainable_Friendly_Table[[#This Row],[Weighted Energy]]-TOPSIS!$B$13)^2+(Sustainable_Friendly_Table[[#This Row],[Weighted Cost]]-TOPSIS!$C$13)^2+(Sustainable_Friendly_Table[[#This Row],[Weighted Co2]]-TOPSIS!$D$13)^2)^0.5</f>
        <v>4.3947698424617754E-3</v>
      </c>
      <c r="Y453">
        <f>((Sustainable_Friendly_Table[[#This Row],[Weighted Energy]]-TOPSIS!$B$14)^2+(Sustainable_Friendly_Table[[#This Row],[Weighted Cost]]-TOPSIS!$C$14)^2+(Sustainable_Friendly_Table[[#This Row],[Weighted Co2]]-TOPSIS!$D$14)^2)^0.5</f>
        <v>1.2209981827958195E-3</v>
      </c>
      <c r="Z453">
        <f>Sustainable_Friendly_Table[[#This Row],[S- Worst-Euclidean Distance]]/(Sustainable_Friendly_Table[[#This Row],[S+ Best-Euclidean Distance]]+Sustainable_Friendly_Table[[#This Row],[S- Worst-Euclidean Distance]])</f>
        <v>0.21742318722999823</v>
      </c>
      <c r="AA453">
        <v>452</v>
      </c>
    </row>
    <row r="454" spans="1:27" x14ac:dyDescent="0.3">
      <c r="A454">
        <v>266</v>
      </c>
      <c r="B454" t="s">
        <v>141</v>
      </c>
      <c r="C454" t="s">
        <v>148</v>
      </c>
      <c r="D454" t="s">
        <v>151</v>
      </c>
      <c r="E454" t="s">
        <v>280</v>
      </c>
      <c r="F454" t="s">
        <v>155</v>
      </c>
      <c r="G454" t="s">
        <v>220</v>
      </c>
      <c r="H454">
        <v>449.10088115983058</v>
      </c>
      <c r="I454">
        <v>32</v>
      </c>
      <c r="J454">
        <v>1590854.6453514523</v>
      </c>
      <c r="K454">
        <v>52051.873172727268</v>
      </c>
      <c r="L454">
        <v>286353836.16326141</v>
      </c>
      <c r="M454">
        <v>6605621.8468181808</v>
      </c>
      <c r="N454">
        <v>2386281968.0271783</v>
      </c>
      <c r="O454">
        <v>124800000</v>
      </c>
      <c r="P454">
        <v>27.802728259090909</v>
      </c>
      <c r="Q454">
        <v>23783.276948004208</v>
      </c>
      <c r="R454">
        <v>286405888.03643411</v>
      </c>
      <c r="S454">
        <v>2517.6875898739963</v>
      </c>
      <c r="T454">
        <v>23811.0796762633</v>
      </c>
      <c r="U454">
        <f>Sustainable_Friendly_Table[[#This Row],[Total Energy(MJ)]]*AHP!$P$13/TOPSIS!$B$12</f>
        <v>2.4519436477063221E-2</v>
      </c>
      <c r="V454">
        <f>Sustainable_Friendly_Table[[#This Row],[Total Cost(LKR Million)]]*AHP!$P$14/TOPSIS!$C$12</f>
        <v>7.4312332241585439E-3</v>
      </c>
      <c r="W454">
        <f>Sustainable_Friendly_Table[[#This Row],[Total Carbon (Metric T)]]*AHP!$P$15/TOPSIS!$D$12</f>
        <v>1.3496390685261938E-2</v>
      </c>
      <c r="X454">
        <f>((Sustainable_Friendly_Table[[#This Row],[Weighted Energy]]-TOPSIS!$B$13)^2+(Sustainable_Friendly_Table[[#This Row],[Weighted Cost]]-TOPSIS!$C$13)^2+(Sustainable_Friendly_Table[[#This Row],[Weighted Co2]]-TOPSIS!$D$13)^2)^0.5</f>
        <v>4.3985570226475331E-3</v>
      </c>
      <c r="Y454">
        <f>((Sustainable_Friendly_Table[[#This Row],[Weighted Energy]]-TOPSIS!$B$14)^2+(Sustainable_Friendly_Table[[#This Row],[Weighted Cost]]-TOPSIS!$C$14)^2+(Sustainable_Friendly_Table[[#This Row],[Weighted Co2]]-TOPSIS!$D$14)^2)^0.5</f>
        <v>1.2171117810679652E-3</v>
      </c>
      <c r="Z454">
        <f>Sustainable_Friendly_Table[[#This Row],[S- Worst-Euclidean Distance]]/(Sustainable_Friendly_Table[[#This Row],[S+ Best-Euclidean Distance]]+Sustainable_Friendly_Table[[#This Row],[S- Worst-Euclidean Distance]])</f>
        <v>0.21673496490083011</v>
      </c>
      <c r="AA454">
        <v>453</v>
      </c>
    </row>
    <row r="455" spans="1:27" x14ac:dyDescent="0.3">
      <c r="A455">
        <v>283</v>
      </c>
      <c r="B455" t="s">
        <v>141</v>
      </c>
      <c r="C455" t="s">
        <v>148</v>
      </c>
      <c r="D455" t="s">
        <v>280</v>
      </c>
      <c r="E455" t="s">
        <v>280</v>
      </c>
      <c r="F455" t="s">
        <v>155</v>
      </c>
      <c r="G455" t="s">
        <v>219</v>
      </c>
      <c r="H455">
        <v>449.56534349824068</v>
      </c>
      <c r="I455">
        <v>64</v>
      </c>
      <c r="J455">
        <v>1591304.2448950331</v>
      </c>
      <c r="K455">
        <v>52051.873172727268</v>
      </c>
      <c r="L455">
        <v>286434764.08110595</v>
      </c>
      <c r="M455">
        <v>6610226.9218181809</v>
      </c>
      <c r="N455">
        <v>2386956367.3425493</v>
      </c>
      <c r="O455">
        <v>119296000</v>
      </c>
      <c r="P455">
        <v>27.793518109090911</v>
      </c>
      <c r="Q455">
        <v>23789.998461180741</v>
      </c>
      <c r="R455">
        <v>286486815.95427865</v>
      </c>
      <c r="S455">
        <v>2512.8625942643675</v>
      </c>
      <c r="T455">
        <v>23817.791979289832</v>
      </c>
      <c r="U455">
        <f>Sustainable_Friendly_Table[[#This Row],[Total Energy(MJ)]]*AHP!$P$13/TOPSIS!$B$12</f>
        <v>2.452636478064809E-2</v>
      </c>
      <c r="V455">
        <f>Sustainable_Friendly_Table[[#This Row],[Total Cost(LKR Million)]]*AHP!$P$14/TOPSIS!$C$12</f>
        <v>7.4169917162665794E-3</v>
      </c>
      <c r="W455">
        <f>Sustainable_Friendly_Table[[#This Row],[Total Carbon (Metric T)]]*AHP!$P$15/TOPSIS!$D$12</f>
        <v>1.3500195294934226E-2</v>
      </c>
      <c r="X455">
        <f>((Sustainable_Friendly_Table[[#This Row],[Weighted Energy]]-TOPSIS!$B$13)^2+(Sustainable_Friendly_Table[[#This Row],[Weighted Cost]]-TOPSIS!$C$13)^2+(Sustainable_Friendly_Table[[#This Row],[Weighted Co2]]-TOPSIS!$D$13)^2)^0.5</f>
        <v>4.4024782344047339E-3</v>
      </c>
      <c r="Y455">
        <f>((Sustainable_Friendly_Table[[#This Row],[Weighted Energy]]-TOPSIS!$B$14)^2+(Sustainable_Friendly_Table[[#This Row],[Weighted Cost]]-TOPSIS!$C$14)^2+(Sustainable_Friendly_Table[[#This Row],[Weighted Co2]]-TOPSIS!$D$14)^2)^0.5</f>
        <v>1.2133179671415385E-3</v>
      </c>
      <c r="Z455">
        <f>Sustainable_Friendly_Table[[#This Row],[S- Worst-Euclidean Distance]]/(Sustainable_Friendly_Table[[#This Row],[S+ Best-Euclidean Distance]]+Sustainable_Friendly_Table[[#This Row],[S- Worst-Euclidean Distance]])</f>
        <v>0.21605448695012464</v>
      </c>
      <c r="AA455">
        <v>454</v>
      </c>
    </row>
    <row r="456" spans="1:27" x14ac:dyDescent="0.3">
      <c r="A456">
        <v>285</v>
      </c>
      <c r="B456" t="s">
        <v>141</v>
      </c>
      <c r="C456" t="s">
        <v>148</v>
      </c>
      <c r="D456" t="s">
        <v>280</v>
      </c>
      <c r="E456" t="s">
        <v>280</v>
      </c>
      <c r="F456" t="s">
        <v>155</v>
      </c>
      <c r="G456" t="s">
        <v>218</v>
      </c>
      <c r="H456">
        <v>449.56534349824068</v>
      </c>
      <c r="I456">
        <v>32</v>
      </c>
      <c r="J456">
        <v>1591304.2448950331</v>
      </c>
      <c r="K456">
        <v>52051.873172727268</v>
      </c>
      <c r="L456">
        <v>286434764.08110595</v>
      </c>
      <c r="M456">
        <v>6610226.9218181809</v>
      </c>
      <c r="N456">
        <v>2386956367.3425493</v>
      </c>
      <c r="O456">
        <v>119878400</v>
      </c>
      <c r="P456">
        <v>27.793518109090911</v>
      </c>
      <c r="Q456">
        <v>23789.998461180741</v>
      </c>
      <c r="R456">
        <v>286486815.95427865</v>
      </c>
      <c r="S456">
        <v>2513.4449942643678</v>
      </c>
      <c r="T456">
        <v>23817.791979289832</v>
      </c>
      <c r="U456">
        <f>Sustainable_Friendly_Table[[#This Row],[Total Energy(MJ)]]*AHP!$P$13/TOPSIS!$B$12</f>
        <v>2.452636478064809E-2</v>
      </c>
      <c r="V456">
        <f>Sustainable_Friendly_Table[[#This Row],[Total Cost(LKR Million)]]*AHP!$P$14/TOPSIS!$C$12</f>
        <v>7.4187107342444884E-3</v>
      </c>
      <c r="W456">
        <f>Sustainable_Friendly_Table[[#This Row],[Total Carbon (Metric T)]]*AHP!$P$15/TOPSIS!$D$12</f>
        <v>1.3500195294934226E-2</v>
      </c>
      <c r="X456">
        <f>((Sustainable_Friendly_Table[[#This Row],[Weighted Energy]]-TOPSIS!$B$13)^2+(Sustainable_Friendly_Table[[#This Row],[Weighted Cost]]-TOPSIS!$C$13)^2+(Sustainable_Friendly_Table[[#This Row],[Weighted Co2]]-TOPSIS!$D$13)^2)^0.5</f>
        <v>4.4029233886998149E-3</v>
      </c>
      <c r="Y456">
        <f>((Sustainable_Friendly_Table[[#This Row],[Weighted Energy]]-TOPSIS!$B$14)^2+(Sustainable_Friendly_Table[[#This Row],[Weighted Cost]]-TOPSIS!$C$14)^2+(Sustainable_Friendly_Table[[#This Row],[Weighted Co2]]-TOPSIS!$D$14)^2)^0.5</f>
        <v>1.2128471330344599E-3</v>
      </c>
      <c r="Z456">
        <f>Sustainable_Friendly_Table[[#This Row],[S- Worst-Euclidean Distance]]/(Sustainable_Friendly_Table[[#This Row],[S+ Best-Euclidean Distance]]+Sustainable_Friendly_Table[[#This Row],[S- Worst-Euclidean Distance]])</f>
        <v>0.21597163351680293</v>
      </c>
      <c r="AA456">
        <v>455</v>
      </c>
    </row>
    <row r="457" spans="1:27" x14ac:dyDescent="0.3">
      <c r="A457">
        <v>284</v>
      </c>
      <c r="B457" t="s">
        <v>141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449.56534349824068</v>
      </c>
      <c r="I457">
        <v>32</v>
      </c>
      <c r="J457">
        <v>1591304.2448950331</v>
      </c>
      <c r="K457">
        <v>52051.873172727268</v>
      </c>
      <c r="L457">
        <v>286434764.08110595</v>
      </c>
      <c r="M457">
        <v>6610226.9218181809</v>
      </c>
      <c r="N457">
        <v>2386956367.3425493</v>
      </c>
      <c r="O457">
        <v>124800000</v>
      </c>
      <c r="P457">
        <v>27.793518109090911</v>
      </c>
      <c r="Q457">
        <v>23789.998461180741</v>
      </c>
      <c r="R457">
        <v>286486815.95427865</v>
      </c>
      <c r="S457">
        <v>2518.3665942643674</v>
      </c>
      <c r="T457">
        <v>23817.791979289832</v>
      </c>
      <c r="U457">
        <f>Sustainable_Friendly_Table[[#This Row],[Total Energy(MJ)]]*AHP!$P$13/TOPSIS!$B$12</f>
        <v>2.452636478064809E-2</v>
      </c>
      <c r="V457">
        <f>Sustainable_Friendly_Table[[#This Row],[Total Cost(LKR Million)]]*AHP!$P$14/TOPSIS!$C$12</f>
        <v>7.4332373806731853E-3</v>
      </c>
      <c r="W457">
        <f>Sustainable_Friendly_Table[[#This Row],[Total Carbon (Metric T)]]*AHP!$P$15/TOPSIS!$D$12</f>
        <v>1.3500195294934226E-2</v>
      </c>
      <c r="X457">
        <f>((Sustainable_Friendly_Table[[#This Row],[Weighted Energy]]-TOPSIS!$B$13)^2+(Sustainable_Friendly_Table[[#This Row],[Weighted Cost]]-TOPSIS!$C$13)^2+(Sustainable_Friendly_Table[[#This Row],[Weighted Co2]]-TOPSIS!$D$13)^2)^0.5</f>
        <v>4.4067101682974848E-3</v>
      </c>
      <c r="Y457">
        <f>((Sustainable_Friendly_Table[[#This Row],[Weighted Energy]]-TOPSIS!$B$14)^2+(Sustainable_Friendly_Table[[#This Row],[Weighted Cost]]-TOPSIS!$C$14)^2+(Sustainable_Friendly_Table[[#This Row],[Weighted Co2]]-TOPSIS!$D$14)^2)^0.5</f>
        <v>1.2089586099944868E-3</v>
      </c>
      <c r="Z457">
        <f>Sustainable_Friendly_Table[[#This Row],[S- Worst-Euclidean Distance]]/(Sustainable_Friendly_Table[[#This Row],[S+ Best-Euclidean Distance]]+Sustainable_Friendly_Table[[#This Row],[S- Worst-Euclidean Distance]])</f>
        <v>0.21528310477780643</v>
      </c>
      <c r="AA457">
        <v>456</v>
      </c>
    </row>
    <row r="458" spans="1:27" x14ac:dyDescent="0.3">
      <c r="A458">
        <v>472</v>
      </c>
      <c r="B458" t="s">
        <v>280</v>
      </c>
      <c r="C458" t="s">
        <v>148</v>
      </c>
      <c r="D458" t="s">
        <v>151</v>
      </c>
      <c r="E458" t="s">
        <v>152</v>
      </c>
      <c r="F458" t="s">
        <v>155</v>
      </c>
      <c r="G458" t="s">
        <v>219</v>
      </c>
      <c r="H458">
        <v>436.59659618353601</v>
      </c>
      <c r="I458">
        <v>63</v>
      </c>
      <c r="J458">
        <v>1597325.592409858</v>
      </c>
      <c r="K458">
        <v>35689.179536363634</v>
      </c>
      <c r="L458">
        <v>287518606.63377446</v>
      </c>
      <c r="M458">
        <v>5575477.8013636358</v>
      </c>
      <c r="N458">
        <v>2395988388.6147871</v>
      </c>
      <c r="O458">
        <v>117432000</v>
      </c>
      <c r="P458">
        <v>21.615532077272725</v>
      </c>
      <c r="Q458">
        <v>23880.017606527377</v>
      </c>
      <c r="R458">
        <v>287554295.8133108</v>
      </c>
      <c r="S458">
        <v>2518.9958664161504</v>
      </c>
      <c r="T458">
        <v>23901.633138604651</v>
      </c>
      <c r="U458">
        <f>Sustainable_Friendly_Table[[#This Row],[Total Energy(MJ)]]*AHP!$P$13/TOPSIS!$B$12</f>
        <v>2.4617752582671047E-2</v>
      </c>
      <c r="V458">
        <f>Sustainable_Friendly_Table[[#This Row],[Total Cost(LKR Million)]]*AHP!$P$14/TOPSIS!$C$12</f>
        <v>7.4350947469882817E-3</v>
      </c>
      <c r="W458">
        <f>Sustainable_Friendly_Table[[#This Row],[Total Carbon (Metric T)]]*AHP!$P$15/TOPSIS!$D$12</f>
        <v>1.3547717417282425E-2</v>
      </c>
      <c r="X458">
        <f>((Sustainable_Friendly_Table[[#This Row],[Weighted Energy]]-TOPSIS!$B$13)^2+(Sustainable_Friendly_Table[[#This Row],[Weighted Cost]]-TOPSIS!$C$13)^2+(Sustainable_Friendly_Table[[#This Row],[Weighted Co2]]-TOPSIS!$D$13)^2)^0.5</f>
        <v>4.5066414960452097E-3</v>
      </c>
      <c r="Y458">
        <f>((Sustainable_Friendly_Table[[#This Row],[Weighted Energy]]-TOPSIS!$B$14)^2+(Sustainable_Friendly_Table[[#This Row],[Weighted Cost]]-TOPSIS!$C$14)^2+(Sustainable_Friendly_Table[[#This Row],[Weighted Co2]]-TOPSIS!$D$14)^2)^0.5</f>
        <v>1.1093845727169537E-3</v>
      </c>
      <c r="Z458">
        <f>Sustainable_Friendly_Table[[#This Row],[S- Worst-Euclidean Distance]]/(Sustainable_Friendly_Table[[#This Row],[S+ Best-Euclidean Distance]]+Sustainable_Friendly_Table[[#This Row],[S- Worst-Euclidean Distance]])</f>
        <v>0.19753907106800073</v>
      </c>
      <c r="AA458">
        <v>457</v>
      </c>
    </row>
    <row r="459" spans="1:27" x14ac:dyDescent="0.3">
      <c r="A459">
        <v>474</v>
      </c>
      <c r="B459" t="s">
        <v>280</v>
      </c>
      <c r="C459" t="s">
        <v>148</v>
      </c>
      <c r="D459" t="s">
        <v>151</v>
      </c>
      <c r="E459" t="s">
        <v>152</v>
      </c>
      <c r="F459" t="s">
        <v>155</v>
      </c>
      <c r="G459" t="s">
        <v>218</v>
      </c>
      <c r="H459">
        <v>436.59659618353601</v>
      </c>
      <c r="I459">
        <v>32</v>
      </c>
      <c r="J459">
        <v>1597325.592409858</v>
      </c>
      <c r="K459">
        <v>35689.179536363634</v>
      </c>
      <c r="L459">
        <v>287518606.63377446</v>
      </c>
      <c r="M459">
        <v>5575477.8013636358</v>
      </c>
      <c r="N459">
        <v>2395988388.6147871</v>
      </c>
      <c r="O459">
        <v>119878400</v>
      </c>
      <c r="P459">
        <v>21.615532077272725</v>
      </c>
      <c r="Q459">
        <v>23880.017606527377</v>
      </c>
      <c r="R459">
        <v>287554295.8133108</v>
      </c>
      <c r="S459">
        <v>2521.4422664161507</v>
      </c>
      <c r="T459">
        <v>23901.633138604651</v>
      </c>
      <c r="U459">
        <f>Sustainable_Friendly_Table[[#This Row],[Total Energy(MJ)]]*AHP!$P$13/TOPSIS!$B$12</f>
        <v>2.4617752582671047E-2</v>
      </c>
      <c r="V459">
        <f>Sustainable_Friendly_Table[[#This Row],[Total Cost(LKR Million)]]*AHP!$P$14/TOPSIS!$C$12</f>
        <v>7.4423155670108694E-3</v>
      </c>
      <c r="W459">
        <f>Sustainable_Friendly_Table[[#This Row],[Total Carbon (Metric T)]]*AHP!$P$15/TOPSIS!$D$12</f>
        <v>1.3547717417282425E-2</v>
      </c>
      <c r="X459">
        <f>((Sustainable_Friendly_Table[[#This Row],[Weighted Energy]]-TOPSIS!$B$13)^2+(Sustainable_Friendly_Table[[#This Row],[Weighted Cost]]-TOPSIS!$C$13)^2+(Sustainable_Friendly_Table[[#This Row],[Weighted Co2]]-TOPSIS!$D$13)^2)^0.5</f>
        <v>4.5085012913881079E-3</v>
      </c>
      <c r="Y459">
        <f>((Sustainable_Friendly_Table[[#This Row],[Weighted Energy]]-TOPSIS!$B$14)^2+(Sustainable_Friendly_Table[[#This Row],[Weighted Cost]]-TOPSIS!$C$14)^2+(Sustainable_Friendly_Table[[#This Row],[Weighted Co2]]-TOPSIS!$D$14)^2)^0.5</f>
        <v>1.107355822732295E-3</v>
      </c>
      <c r="Z459">
        <f>Sustainable_Friendly_Table[[#This Row],[S- Worst-Euclidean Distance]]/(Sustainable_Friendly_Table[[#This Row],[S+ Best-Euclidean Distance]]+Sustainable_Friendly_Table[[#This Row],[S- Worst-Euclidean Distance]])</f>
        <v>0.19718376023990727</v>
      </c>
      <c r="AA459">
        <v>458</v>
      </c>
    </row>
    <row r="460" spans="1:27" x14ac:dyDescent="0.3">
      <c r="A460">
        <v>473</v>
      </c>
      <c r="B460" t="s">
        <v>280</v>
      </c>
      <c r="C460" t="s">
        <v>148</v>
      </c>
      <c r="D460" t="s">
        <v>151</v>
      </c>
      <c r="E460" t="s">
        <v>152</v>
      </c>
      <c r="F460" t="s">
        <v>155</v>
      </c>
      <c r="G460" t="s">
        <v>220</v>
      </c>
      <c r="H460">
        <v>436.59659618353601</v>
      </c>
      <c r="I460">
        <v>32</v>
      </c>
      <c r="J460">
        <v>1597325.592409858</v>
      </c>
      <c r="K460">
        <v>35689.179536363634</v>
      </c>
      <c r="L460">
        <v>287518606.63377446</v>
      </c>
      <c r="M460">
        <v>5575477.8013636358</v>
      </c>
      <c r="N460">
        <v>2395988388.6147871</v>
      </c>
      <c r="O460">
        <v>124800000</v>
      </c>
      <c r="P460">
        <v>21.615532077272725</v>
      </c>
      <c r="Q460">
        <v>23880.017606527377</v>
      </c>
      <c r="R460">
        <v>287554295.8133108</v>
      </c>
      <c r="S460">
        <v>2526.3638664161504</v>
      </c>
      <c r="T460">
        <v>23901.633138604651</v>
      </c>
      <c r="U460">
        <f>Sustainable_Friendly_Table[[#This Row],[Total Energy(MJ)]]*AHP!$P$13/TOPSIS!$B$12</f>
        <v>2.4617752582671047E-2</v>
      </c>
      <c r="V460">
        <f>Sustainable_Friendly_Table[[#This Row],[Total Cost(LKR Million)]]*AHP!$P$14/TOPSIS!$C$12</f>
        <v>7.4568422134395655E-3</v>
      </c>
      <c r="W460">
        <f>Sustainable_Friendly_Table[[#This Row],[Total Carbon (Metric T)]]*AHP!$P$15/TOPSIS!$D$12</f>
        <v>1.3547717417282425E-2</v>
      </c>
      <c r="X460">
        <f>((Sustainable_Friendly_Table[[#This Row],[Weighted Energy]]-TOPSIS!$B$13)^2+(Sustainable_Friendly_Table[[#This Row],[Weighted Cost]]-TOPSIS!$C$13)^2+(Sustainable_Friendly_Table[[#This Row],[Weighted Co2]]-TOPSIS!$D$13)^2)^0.5</f>
        <v>4.5122754606943078E-3</v>
      </c>
      <c r="Y460">
        <f>((Sustainable_Friendly_Table[[#This Row],[Weighted Energy]]-TOPSIS!$B$14)^2+(Sustainable_Friendly_Table[[#This Row],[Weighted Cost]]-TOPSIS!$C$14)^2+(Sustainable_Friendly_Table[[#This Row],[Weighted Co2]]-TOPSIS!$D$14)^2)^0.5</f>
        <v>1.1034063026955315E-3</v>
      </c>
      <c r="Z460">
        <f>Sustainable_Friendly_Table[[#This Row],[S- Worst-Euclidean Distance]]/(Sustainable_Friendly_Table[[#This Row],[S+ Best-Euclidean Distance]]+Sustainable_Friendly_Table[[#This Row],[S- Worst-Euclidean Distance]])</f>
        <v>0.19648661537214202</v>
      </c>
      <c r="AA460">
        <v>459</v>
      </c>
    </row>
    <row r="461" spans="1:27" x14ac:dyDescent="0.3">
      <c r="A461">
        <v>490</v>
      </c>
      <c r="B461" t="s">
        <v>280</v>
      </c>
      <c r="C461" t="s">
        <v>148</v>
      </c>
      <c r="D461" t="s">
        <v>280</v>
      </c>
      <c r="E461" t="s">
        <v>152</v>
      </c>
      <c r="F461" t="s">
        <v>155</v>
      </c>
      <c r="G461" t="s">
        <v>219</v>
      </c>
      <c r="H461">
        <v>437.06105852194594</v>
      </c>
      <c r="I461">
        <v>63</v>
      </c>
      <c r="J461">
        <v>1597775.1919534386</v>
      </c>
      <c r="K461">
        <v>35689.179536363634</v>
      </c>
      <c r="L461">
        <v>287599534.55161893</v>
      </c>
      <c r="M461">
        <v>5580082.8763636351</v>
      </c>
      <c r="N461">
        <v>2396662787.9301577</v>
      </c>
      <c r="O461">
        <v>117432000</v>
      </c>
      <c r="P461">
        <v>21.60632192727272</v>
      </c>
      <c r="Q461">
        <v>23886.739119703903</v>
      </c>
      <c r="R461">
        <v>287635223.73115528</v>
      </c>
      <c r="S461">
        <v>2519.6748708065215</v>
      </c>
      <c r="T461">
        <v>23908.345441631176</v>
      </c>
      <c r="U461">
        <f>Sustainable_Friendly_Table[[#This Row],[Total Energy(MJ)]]*AHP!$P$13/TOPSIS!$B$12</f>
        <v>2.4624680886255908E-2</v>
      </c>
      <c r="V461">
        <f>Sustainable_Friendly_Table[[#This Row],[Total Cost(LKR Million)]]*AHP!$P$14/TOPSIS!$C$12</f>
        <v>7.4370989035029223E-3</v>
      </c>
      <c r="W461">
        <f>Sustainable_Friendly_Table[[#This Row],[Total Carbon (Metric T)]]*AHP!$P$15/TOPSIS!$D$12</f>
        <v>1.3551522026954709E-2</v>
      </c>
      <c r="X461">
        <f>((Sustainable_Friendly_Table[[#This Row],[Weighted Energy]]-TOPSIS!$B$13)^2+(Sustainable_Friendly_Table[[#This Row],[Weighted Cost]]-TOPSIS!$C$13)^2+(Sustainable_Friendly_Table[[#This Row],[Weighted Co2]]-TOPSIS!$D$13)^2)^0.5</f>
        <v>4.5147952956894272E-3</v>
      </c>
      <c r="Y461">
        <f>((Sustainable_Friendly_Table[[#This Row],[Weighted Energy]]-TOPSIS!$B$14)^2+(Sustainable_Friendly_Table[[#This Row],[Weighted Cost]]-TOPSIS!$C$14)^2+(Sustainable_Friendly_Table[[#This Row],[Weighted Co2]]-TOPSIS!$D$14)^2)^0.5</f>
        <v>1.1012367254392144E-3</v>
      </c>
      <c r="Z461">
        <f>Sustainable_Friendly_Table[[#This Row],[S- Worst-Euclidean Distance]]/(Sustainable_Friendly_Table[[#This Row],[S+ Best-Euclidean Distance]]+Sustainable_Friendly_Table[[#This Row],[S- Worst-Euclidean Distance]])</f>
        <v>0.1960880424641705</v>
      </c>
      <c r="AA461">
        <v>460</v>
      </c>
    </row>
    <row r="462" spans="1:27" x14ac:dyDescent="0.3">
      <c r="A462">
        <v>492</v>
      </c>
      <c r="B462" t="s">
        <v>280</v>
      </c>
      <c r="C462" t="s">
        <v>148</v>
      </c>
      <c r="D462" t="s">
        <v>280</v>
      </c>
      <c r="E462" t="s">
        <v>152</v>
      </c>
      <c r="F462" t="s">
        <v>155</v>
      </c>
      <c r="G462" t="s">
        <v>218</v>
      </c>
      <c r="H462">
        <v>437.06105852194594</v>
      </c>
      <c r="I462">
        <v>32</v>
      </c>
      <c r="J462">
        <v>1597775.1919534386</v>
      </c>
      <c r="K462">
        <v>35689.179536363634</v>
      </c>
      <c r="L462">
        <v>287599534.55161893</v>
      </c>
      <c r="M462">
        <v>5580082.8763636351</v>
      </c>
      <c r="N462">
        <v>2396662787.9301577</v>
      </c>
      <c r="O462">
        <v>119878400</v>
      </c>
      <c r="P462">
        <v>21.60632192727272</v>
      </c>
      <c r="Q462">
        <v>23886.739119703903</v>
      </c>
      <c r="R462">
        <v>287635223.73115528</v>
      </c>
      <c r="S462">
        <v>2522.1212708065214</v>
      </c>
      <c r="T462">
        <v>23908.345441631176</v>
      </c>
      <c r="U462">
        <f>Sustainable_Friendly_Table[[#This Row],[Total Energy(MJ)]]*AHP!$P$13/TOPSIS!$B$12</f>
        <v>2.4624680886255908E-2</v>
      </c>
      <c r="V462">
        <f>Sustainable_Friendly_Table[[#This Row],[Total Cost(LKR Million)]]*AHP!$P$14/TOPSIS!$C$12</f>
        <v>7.4443197235255082E-3</v>
      </c>
      <c r="W462">
        <f>Sustainable_Friendly_Table[[#This Row],[Total Carbon (Metric T)]]*AHP!$P$15/TOPSIS!$D$12</f>
        <v>1.3551522026954709E-2</v>
      </c>
      <c r="X462">
        <f>((Sustainable_Friendly_Table[[#This Row],[Weighted Energy]]-TOPSIS!$B$13)^2+(Sustainable_Friendly_Table[[#This Row],[Weighted Cost]]-TOPSIS!$C$13)^2+(Sustainable_Friendly_Table[[#This Row],[Weighted Co2]]-TOPSIS!$D$13)^2)^0.5</f>
        <v>4.5166549376566261E-3</v>
      </c>
      <c r="Y462">
        <f>((Sustainable_Friendly_Table[[#This Row],[Weighted Energy]]-TOPSIS!$B$14)^2+(Sustainable_Friendly_Table[[#This Row],[Weighted Cost]]-TOPSIS!$C$14)^2+(Sustainable_Friendly_Table[[#This Row],[Weighted Co2]]-TOPSIS!$D$14)^2)^0.5</f>
        <v>1.0992061029305666E-3</v>
      </c>
      <c r="Z462">
        <f>Sustainable_Friendly_Table[[#This Row],[S- Worst-Euclidean Distance]]/(Sustainable_Friendly_Table[[#This Row],[S+ Best-Euclidean Distance]]+Sustainable_Friendly_Table[[#This Row],[S- Worst-Euclidean Distance]])</f>
        <v>0.19573242553302811</v>
      </c>
      <c r="AA462">
        <v>461</v>
      </c>
    </row>
    <row r="463" spans="1:27" x14ac:dyDescent="0.3">
      <c r="A463">
        <v>491</v>
      </c>
      <c r="B463" t="s">
        <v>280</v>
      </c>
      <c r="C463" t="s">
        <v>148</v>
      </c>
      <c r="D463" t="s">
        <v>280</v>
      </c>
      <c r="E463" t="s">
        <v>152</v>
      </c>
      <c r="F463" t="s">
        <v>155</v>
      </c>
      <c r="G463" t="s">
        <v>220</v>
      </c>
      <c r="H463">
        <v>437.06105852194594</v>
      </c>
      <c r="I463">
        <v>32</v>
      </c>
      <c r="J463">
        <v>1597775.1919534386</v>
      </c>
      <c r="K463">
        <v>35689.179536363634</v>
      </c>
      <c r="L463">
        <v>287599534.55161893</v>
      </c>
      <c r="M463">
        <v>5580082.8763636351</v>
      </c>
      <c r="N463">
        <v>2396662787.9301577</v>
      </c>
      <c r="O463">
        <v>124800000</v>
      </c>
      <c r="P463">
        <v>21.60632192727272</v>
      </c>
      <c r="Q463">
        <v>23886.739119703903</v>
      </c>
      <c r="R463">
        <v>287635223.73115528</v>
      </c>
      <c r="S463">
        <v>2527.0428708065215</v>
      </c>
      <c r="T463">
        <v>23908.345441631176</v>
      </c>
      <c r="U463">
        <f>Sustainable_Friendly_Table[[#This Row],[Total Energy(MJ)]]*AHP!$P$13/TOPSIS!$B$12</f>
        <v>2.4624680886255908E-2</v>
      </c>
      <c r="V463">
        <f>Sustainable_Friendly_Table[[#This Row],[Total Cost(LKR Million)]]*AHP!$P$14/TOPSIS!$C$12</f>
        <v>7.4588463699542052E-3</v>
      </c>
      <c r="W463">
        <f>Sustainable_Friendly_Table[[#This Row],[Total Carbon (Metric T)]]*AHP!$P$15/TOPSIS!$D$12</f>
        <v>1.3551522026954709E-2</v>
      </c>
      <c r="X463">
        <f>((Sustainable_Friendly_Table[[#This Row],[Weighted Energy]]-TOPSIS!$B$13)^2+(Sustainable_Friendly_Table[[#This Row],[Weighted Cost]]-TOPSIS!$C$13)^2+(Sustainable_Friendly_Table[[#This Row],[Weighted Co2]]-TOPSIS!$D$13)^2)^0.5</f>
        <v>4.5204287398365132E-3</v>
      </c>
      <c r="Y463">
        <f>((Sustainable_Friendly_Table[[#This Row],[Weighted Energy]]-TOPSIS!$B$14)^2+(Sustainable_Friendly_Table[[#This Row],[Weighted Cost]]-TOPSIS!$C$14)^2+(Sustainable_Friendly_Table[[#This Row],[Weighted Co2]]-TOPSIS!$D$14)^2)^0.5</f>
        <v>1.0952537764167076E-3</v>
      </c>
      <c r="Z463">
        <f>Sustainable_Friendly_Table[[#This Row],[S- Worst-Euclidean Distance]]/(Sustainable_Friendly_Table[[#This Row],[S+ Best-Euclidean Distance]]+Sustainable_Friendly_Table[[#This Row],[S- Worst-Euclidean Distance]])</f>
        <v>0.19503484629815934</v>
      </c>
      <c r="AA463">
        <v>462</v>
      </c>
    </row>
    <row r="464" spans="1:27" x14ac:dyDescent="0.3">
      <c r="A464">
        <v>262</v>
      </c>
      <c r="B464" t="s">
        <v>141</v>
      </c>
      <c r="C464" t="s">
        <v>148</v>
      </c>
      <c r="D464" t="s">
        <v>151</v>
      </c>
      <c r="E464" t="s">
        <v>280</v>
      </c>
      <c r="F464" t="s">
        <v>154</v>
      </c>
      <c r="G464" t="s">
        <v>219</v>
      </c>
      <c r="H464">
        <v>454.229558824452</v>
      </c>
      <c r="I464">
        <v>65</v>
      </c>
      <c r="J464">
        <v>1601835.6897474839</v>
      </c>
      <c r="K464">
        <v>51233.093399999998</v>
      </c>
      <c r="L464">
        <v>288330424.15454715</v>
      </c>
      <c r="M464">
        <v>6578329.1877272716</v>
      </c>
      <c r="N464">
        <v>2402753534.6212258</v>
      </c>
      <c r="O464">
        <v>121160000</v>
      </c>
      <c r="P464">
        <v>28.075654849999999</v>
      </c>
      <c r="Q464">
        <v>23947.443561724886</v>
      </c>
      <c r="R464">
        <v>288381657.24794716</v>
      </c>
      <c r="S464">
        <v>2530.4918638089534</v>
      </c>
      <c r="T464">
        <v>23975.519216574885</v>
      </c>
      <c r="U464">
        <f>Sustainable_Friendly_Table[[#This Row],[Total Energy(MJ)]]*AHP!$P$13/TOPSIS!$B$12</f>
        <v>2.4688583654892432E-2</v>
      </c>
      <c r="V464">
        <f>Sustainable_Friendly_Table[[#This Row],[Total Cost(LKR Million)]]*AHP!$P$14/TOPSIS!$C$12</f>
        <v>7.4690264540490901E-3</v>
      </c>
      <c r="W464">
        <f>Sustainable_Friendly_Table[[#This Row],[Total Carbon (Metric T)]]*AHP!$P$15/TOPSIS!$D$12</f>
        <v>1.3589596886338257E-2</v>
      </c>
      <c r="X464">
        <f>((Sustainable_Friendly_Table[[#This Row],[Weighted Energy]]-TOPSIS!$B$13)^2+(Sustainable_Friendly_Table[[#This Row],[Weighted Cost]]-TOPSIS!$C$13)^2+(Sustainable_Friendly_Table[[#This Row],[Weighted Co2]]-TOPSIS!$D$13)^2)^0.5</f>
        <v>4.5948580895362008E-3</v>
      </c>
      <c r="Y464">
        <f>((Sustainable_Friendly_Table[[#This Row],[Weighted Energy]]-TOPSIS!$B$14)^2+(Sustainable_Friendly_Table[[#This Row],[Weighted Cost]]-TOPSIS!$C$14)^2+(Sustainable_Friendly_Table[[#This Row],[Weighted Co2]]-TOPSIS!$D$14)^2)^0.5</f>
        <v>1.0209266518753917E-3</v>
      </c>
      <c r="Z464">
        <f>Sustainable_Friendly_Table[[#This Row],[S- Worst-Euclidean Distance]]/(Sustainable_Friendly_Table[[#This Row],[S+ Best-Euclidean Distance]]+Sustainable_Friendly_Table[[#This Row],[S- Worst-Euclidean Distance]])</f>
        <v>0.18179590188828534</v>
      </c>
      <c r="AA464">
        <v>463</v>
      </c>
    </row>
    <row r="465" spans="1:27" x14ac:dyDescent="0.3">
      <c r="A465">
        <v>264</v>
      </c>
      <c r="B465" t="s">
        <v>141</v>
      </c>
      <c r="C465" t="s">
        <v>148</v>
      </c>
      <c r="D465" t="s">
        <v>151</v>
      </c>
      <c r="E465" t="s">
        <v>280</v>
      </c>
      <c r="F465" t="s">
        <v>154</v>
      </c>
      <c r="G465" t="s">
        <v>218</v>
      </c>
      <c r="H465">
        <v>454.229558824452</v>
      </c>
      <c r="I465">
        <v>33</v>
      </c>
      <c r="J465">
        <v>1601835.6897474839</v>
      </c>
      <c r="K465">
        <v>51233.093399999998</v>
      </c>
      <c r="L465">
        <v>288330424.15454715</v>
      </c>
      <c r="M465">
        <v>6578329.1877272716</v>
      </c>
      <c r="N465">
        <v>2402753534.6212258</v>
      </c>
      <c r="O465">
        <v>123624600</v>
      </c>
      <c r="P465">
        <v>28.075654849999999</v>
      </c>
      <c r="Q465">
        <v>23947.443561724886</v>
      </c>
      <c r="R465">
        <v>288381657.24794716</v>
      </c>
      <c r="S465">
        <v>2532.9564638089532</v>
      </c>
      <c r="T465">
        <v>23975.519216574885</v>
      </c>
      <c r="U465">
        <f>Sustainable_Friendly_Table[[#This Row],[Total Energy(MJ)]]*AHP!$P$13/TOPSIS!$B$12</f>
        <v>2.4688583654892432E-2</v>
      </c>
      <c r="V465">
        <f>Sustainable_Friendly_Table[[#This Row],[Total Cost(LKR Million)]]*AHP!$P$14/TOPSIS!$C$12</f>
        <v>7.4763009933834857E-3</v>
      </c>
      <c r="W465">
        <f>Sustainable_Friendly_Table[[#This Row],[Total Carbon (Metric T)]]*AHP!$P$15/TOPSIS!$D$12</f>
        <v>1.3589596886338257E-2</v>
      </c>
      <c r="X465">
        <f>((Sustainable_Friendly_Table[[#This Row],[Weighted Energy]]-TOPSIS!$B$13)^2+(Sustainable_Friendly_Table[[#This Row],[Weighted Cost]]-TOPSIS!$C$13)^2+(Sustainable_Friendly_Table[[#This Row],[Weighted Co2]]-TOPSIS!$D$13)^2)^0.5</f>
        <v>4.5967495018216691E-3</v>
      </c>
      <c r="Y465">
        <f>((Sustainable_Friendly_Table[[#This Row],[Weighted Energy]]-TOPSIS!$B$14)^2+(Sustainable_Friendly_Table[[#This Row],[Weighted Cost]]-TOPSIS!$C$14)^2+(Sustainable_Friendly_Table[[#This Row],[Weighted Co2]]-TOPSIS!$D$14)^2)^0.5</f>
        <v>1.0189478030314643E-3</v>
      </c>
      <c r="Z465">
        <f>Sustainable_Friendly_Table[[#This Row],[S- Worst-Euclidean Distance]]/(Sustainable_Friendly_Table[[#This Row],[S+ Best-Euclidean Distance]]+Sustainable_Friendly_Table[[#This Row],[S- Worst-Euclidean Distance]])</f>
        <v>0.18144635433802334</v>
      </c>
      <c r="AA465">
        <v>464</v>
      </c>
    </row>
    <row r="466" spans="1:27" x14ac:dyDescent="0.3">
      <c r="A466">
        <v>263</v>
      </c>
      <c r="B466" t="s">
        <v>141</v>
      </c>
      <c r="C466" t="s">
        <v>148</v>
      </c>
      <c r="D466" t="s">
        <v>151</v>
      </c>
      <c r="E466" t="s">
        <v>280</v>
      </c>
      <c r="F466" t="s">
        <v>154</v>
      </c>
      <c r="G466" t="s">
        <v>220</v>
      </c>
      <c r="H466">
        <v>454.229558824452</v>
      </c>
      <c r="I466">
        <v>33</v>
      </c>
      <c r="J466">
        <v>1601835.6897474839</v>
      </c>
      <c r="K466">
        <v>51233.093399999998</v>
      </c>
      <c r="L466">
        <v>288330424.15454715</v>
      </c>
      <c r="M466">
        <v>6578329.1877272716</v>
      </c>
      <c r="N466">
        <v>2402753534.6212258</v>
      </c>
      <c r="O466">
        <v>128700000</v>
      </c>
      <c r="P466">
        <v>28.075654849999999</v>
      </c>
      <c r="Q466">
        <v>23947.443561724886</v>
      </c>
      <c r="R466">
        <v>288381657.24794716</v>
      </c>
      <c r="S466">
        <v>2538.0318638089534</v>
      </c>
      <c r="T466">
        <v>23975.519216574885</v>
      </c>
      <c r="U466">
        <f>Sustainable_Friendly_Table[[#This Row],[Total Energy(MJ)]]*AHP!$P$13/TOPSIS!$B$12</f>
        <v>2.4688583654892432E-2</v>
      </c>
      <c r="V466">
        <f>Sustainable_Friendly_Table[[#This Row],[Total Cost(LKR Million)]]*AHP!$P$14/TOPSIS!$C$12</f>
        <v>7.4912815975130805E-3</v>
      </c>
      <c r="W466">
        <f>Sustainable_Friendly_Table[[#This Row],[Total Carbon (Metric T)]]*AHP!$P$15/TOPSIS!$D$12</f>
        <v>1.3589596886338257E-2</v>
      </c>
      <c r="X466">
        <f>((Sustainable_Friendly_Table[[#This Row],[Weighted Energy]]-TOPSIS!$B$13)^2+(Sustainable_Friendly_Table[[#This Row],[Weighted Cost]]-TOPSIS!$C$13)^2+(Sustainable_Friendly_Table[[#This Row],[Weighted Co2]]-TOPSIS!$D$13)^2)^0.5</f>
        <v>4.6006783088819621E-3</v>
      </c>
      <c r="Y466">
        <f>((Sustainable_Friendly_Table[[#This Row],[Weighted Energy]]-TOPSIS!$B$14)^2+(Sustainable_Friendly_Table[[#This Row],[Weighted Cost]]-TOPSIS!$C$14)^2+(Sustainable_Friendly_Table[[#This Row],[Weighted Co2]]-TOPSIS!$D$14)^2)^0.5</f>
        <v>1.0150248091542993E-3</v>
      </c>
      <c r="Z466">
        <f>Sustainable_Friendly_Table[[#This Row],[S- Worst-Euclidean Distance]]/(Sustainable_Friendly_Table[[#This Row],[S+ Best-Euclidean Distance]]+Sustainable_Friendly_Table[[#This Row],[S- Worst-Euclidean Distance]])</f>
        <v>0.18074759078596742</v>
      </c>
      <c r="AA466">
        <v>465</v>
      </c>
    </row>
    <row r="467" spans="1:27" x14ac:dyDescent="0.3">
      <c r="A467">
        <v>280</v>
      </c>
      <c r="B467" t="s">
        <v>141</v>
      </c>
      <c r="C467" t="s">
        <v>148</v>
      </c>
      <c r="D467" t="s">
        <v>280</v>
      </c>
      <c r="E467" t="s">
        <v>280</v>
      </c>
      <c r="F467" t="s">
        <v>154</v>
      </c>
      <c r="G467" t="s">
        <v>219</v>
      </c>
      <c r="H467">
        <v>454.69402116286199</v>
      </c>
      <c r="I467">
        <v>65</v>
      </c>
      <c r="J467">
        <v>1602285.2892910647</v>
      </c>
      <c r="K467">
        <v>51233.093399999998</v>
      </c>
      <c r="L467">
        <v>288411352.07239169</v>
      </c>
      <c r="M467">
        <v>6582934.2627272718</v>
      </c>
      <c r="N467">
        <v>2403427933.9365969</v>
      </c>
      <c r="O467">
        <v>121160000</v>
      </c>
      <c r="P467">
        <v>28.066444700000002</v>
      </c>
      <c r="Q467">
        <v>23954.165074901415</v>
      </c>
      <c r="R467">
        <v>288462585.16579169</v>
      </c>
      <c r="S467">
        <v>2531.1708681993241</v>
      </c>
      <c r="T467">
        <v>23982.231519601417</v>
      </c>
      <c r="U467">
        <f>Sustainable_Friendly_Table[[#This Row],[Total Energy(MJ)]]*AHP!$P$13/TOPSIS!$B$12</f>
        <v>2.4695511958477297E-2</v>
      </c>
      <c r="V467">
        <f>Sustainable_Friendly_Table[[#This Row],[Total Cost(LKR Million)]]*AHP!$P$14/TOPSIS!$C$12</f>
        <v>7.4710306105637289E-3</v>
      </c>
      <c r="W467">
        <f>Sustainable_Friendly_Table[[#This Row],[Total Carbon (Metric T)]]*AHP!$P$15/TOPSIS!$D$12</f>
        <v>1.3593401496010543E-2</v>
      </c>
      <c r="X467">
        <f>((Sustainable_Friendly_Table[[#This Row],[Weighted Energy]]-TOPSIS!$B$13)^2+(Sustainable_Friendly_Table[[#This Row],[Weighted Cost]]-TOPSIS!$C$13)^2+(Sustainable_Friendly_Table[[#This Row],[Weighted Co2]]-TOPSIS!$D$13)^2)^0.5</f>
        <v>4.6030116237515458E-3</v>
      </c>
      <c r="Y467">
        <f>((Sustainable_Friendly_Table[[#This Row],[Weighted Energy]]-TOPSIS!$B$14)^2+(Sustainable_Friendly_Table[[#This Row],[Weighted Cost]]-TOPSIS!$C$14)^2+(Sustainable_Friendly_Table[[#This Row],[Weighted Co2]]-TOPSIS!$D$14)^2)^0.5</f>
        <v>1.0127761752213448E-3</v>
      </c>
      <c r="Z467">
        <f>Sustainable_Friendly_Table[[#This Row],[S- Worst-Euclidean Distance]]/(Sustainable_Friendly_Table[[#This Row],[S+ Best-Euclidean Distance]]+Sustainable_Friendly_Table[[#This Row],[S- Worst-Euclidean Distance]])</f>
        <v>0.18034445236812158</v>
      </c>
      <c r="AA467">
        <v>466</v>
      </c>
    </row>
    <row r="468" spans="1:27" x14ac:dyDescent="0.3">
      <c r="A468">
        <v>282</v>
      </c>
      <c r="B468" t="s">
        <v>141</v>
      </c>
      <c r="C468" t="s">
        <v>148</v>
      </c>
      <c r="D468" t="s">
        <v>280</v>
      </c>
      <c r="E468" t="s">
        <v>280</v>
      </c>
      <c r="F468" t="s">
        <v>154</v>
      </c>
      <c r="G468" t="s">
        <v>218</v>
      </c>
      <c r="H468">
        <v>454.69402116286199</v>
      </c>
      <c r="I468">
        <v>33</v>
      </c>
      <c r="J468">
        <v>1602285.2892910647</v>
      </c>
      <c r="K468">
        <v>51233.093399999998</v>
      </c>
      <c r="L468">
        <v>288411352.07239169</v>
      </c>
      <c r="M468">
        <v>6582934.2627272718</v>
      </c>
      <c r="N468">
        <v>2403427933.9365969</v>
      </c>
      <c r="O468">
        <v>123624600</v>
      </c>
      <c r="P468">
        <v>28.066444700000002</v>
      </c>
      <c r="Q468">
        <v>23954.165074901415</v>
      </c>
      <c r="R468">
        <v>288462585.16579169</v>
      </c>
      <c r="S468">
        <v>2533.6354681993244</v>
      </c>
      <c r="T468">
        <v>23982.231519601417</v>
      </c>
      <c r="U468">
        <f>Sustainable_Friendly_Table[[#This Row],[Total Energy(MJ)]]*AHP!$P$13/TOPSIS!$B$12</f>
        <v>2.4695511958477297E-2</v>
      </c>
      <c r="V468">
        <f>Sustainable_Friendly_Table[[#This Row],[Total Cost(LKR Million)]]*AHP!$P$14/TOPSIS!$C$12</f>
        <v>7.4783051498981262E-3</v>
      </c>
      <c r="W468">
        <f>Sustainable_Friendly_Table[[#This Row],[Total Carbon (Metric T)]]*AHP!$P$15/TOPSIS!$D$12</f>
        <v>1.3593401496010543E-2</v>
      </c>
      <c r="X468">
        <f>((Sustainable_Friendly_Table[[#This Row],[Weighted Energy]]-TOPSIS!$B$13)^2+(Sustainable_Friendly_Table[[#This Row],[Weighted Cost]]-TOPSIS!$C$13)^2+(Sustainable_Friendly_Table[[#This Row],[Weighted Co2]]-TOPSIS!$D$13)^2)^0.5</f>
        <v>4.6049028531060391E-3</v>
      </c>
      <c r="Y468">
        <f>((Sustainable_Friendly_Table[[#This Row],[Weighted Energy]]-TOPSIS!$B$14)^2+(Sustainable_Friendly_Table[[#This Row],[Weighted Cost]]-TOPSIS!$C$14)^2+(Sustainable_Friendly_Table[[#This Row],[Weighted Co2]]-TOPSIS!$D$14)^2)^0.5</f>
        <v>1.0107957936793771E-3</v>
      </c>
      <c r="Z468">
        <f>Sustainable_Friendly_Table[[#This Row],[S- Worst-Euclidean Distance]]/(Sustainable_Friendly_Table[[#This Row],[S+ Best-Euclidean Distance]]+Sustainable_Friendly_Table[[#This Row],[S- Worst-Euclidean Distance]])</f>
        <v>0.17999466446761439</v>
      </c>
      <c r="AA468">
        <v>467</v>
      </c>
    </row>
    <row r="469" spans="1:27" x14ac:dyDescent="0.3">
      <c r="A469">
        <v>281</v>
      </c>
      <c r="B469" t="s">
        <v>141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454.69402116286199</v>
      </c>
      <c r="I469">
        <v>33</v>
      </c>
      <c r="J469">
        <v>1602285.2892910647</v>
      </c>
      <c r="K469">
        <v>51233.093399999998</v>
      </c>
      <c r="L469">
        <v>288411352.07239169</v>
      </c>
      <c r="M469">
        <v>6582934.2627272718</v>
      </c>
      <c r="N469">
        <v>2403427933.9365969</v>
      </c>
      <c r="O469">
        <v>128700000</v>
      </c>
      <c r="P469">
        <v>28.066444700000002</v>
      </c>
      <c r="Q469">
        <v>23954.165074901415</v>
      </c>
      <c r="R469">
        <v>288462585.16579169</v>
      </c>
      <c r="S469">
        <v>2538.7108681993241</v>
      </c>
      <c r="T469">
        <v>23982.231519601417</v>
      </c>
      <c r="U469">
        <f>Sustainable_Friendly_Table[[#This Row],[Total Energy(MJ)]]*AHP!$P$13/TOPSIS!$B$12</f>
        <v>2.4695511958477297E-2</v>
      </c>
      <c r="V469">
        <f>Sustainable_Friendly_Table[[#This Row],[Total Cost(LKR Million)]]*AHP!$P$14/TOPSIS!$C$12</f>
        <v>7.4932857540277193E-3</v>
      </c>
      <c r="W469">
        <f>Sustainable_Friendly_Table[[#This Row],[Total Carbon (Metric T)]]*AHP!$P$15/TOPSIS!$D$12</f>
        <v>1.3593401496010543E-2</v>
      </c>
      <c r="X469">
        <f>((Sustainable_Friendly_Table[[#This Row],[Weighted Energy]]-TOPSIS!$B$13)^2+(Sustainable_Friendly_Table[[#This Row],[Weighted Cost]]-TOPSIS!$C$13)^2+(Sustainable_Friendly_Table[[#This Row],[Weighted Co2]]-TOPSIS!$D$13)^2)^0.5</f>
        <v>4.6088312241623778E-3</v>
      </c>
      <c r="Y469">
        <f>((Sustainable_Friendly_Table[[#This Row],[Weighted Energy]]-TOPSIS!$B$14)^2+(Sustainable_Friendly_Table[[#This Row],[Weighted Cost]]-TOPSIS!$C$14)^2+(Sustainable_Friendly_Table[[#This Row],[Weighted Co2]]-TOPSIS!$D$14)^2)^0.5</f>
        <v>1.0068708563498677E-3</v>
      </c>
      <c r="Z469">
        <f>Sustainable_Friendly_Table[[#This Row],[S- Worst-Euclidean Distance]]/(Sustainable_Friendly_Table[[#This Row],[S+ Best-Euclidean Distance]]+Sustainable_Friendly_Table[[#This Row],[S- Worst-Euclidean Distance]])</f>
        <v>0.17929563248092112</v>
      </c>
      <c r="AA469">
        <v>468</v>
      </c>
    </row>
    <row r="470" spans="1:27" x14ac:dyDescent="0.3">
      <c r="A470">
        <v>469</v>
      </c>
      <c r="B470" t="s">
        <v>280</v>
      </c>
      <c r="C470" t="s">
        <v>148</v>
      </c>
      <c r="D470" t="s">
        <v>151</v>
      </c>
      <c r="E470" t="s">
        <v>152</v>
      </c>
      <c r="F470" t="s">
        <v>154</v>
      </c>
      <c r="G470" t="s">
        <v>219</v>
      </c>
      <c r="H470">
        <v>441.72527384815737</v>
      </c>
      <c r="I470">
        <v>63</v>
      </c>
      <c r="J470">
        <v>1608306.6368058892</v>
      </c>
      <c r="K470">
        <v>34870.399763636364</v>
      </c>
      <c r="L470">
        <v>289495194.62506008</v>
      </c>
      <c r="M470">
        <v>5548185.1422727266</v>
      </c>
      <c r="N470">
        <v>2412459955.2088342</v>
      </c>
      <c r="O470">
        <v>117432000</v>
      </c>
      <c r="P470">
        <v>21.888458668181816</v>
      </c>
      <c r="Q470">
        <v>24044.184220248044</v>
      </c>
      <c r="R470">
        <v>289530065.02482373</v>
      </c>
      <c r="S470">
        <v>2535.4401403511069</v>
      </c>
      <c r="T470">
        <v>24066.072678916225</v>
      </c>
      <c r="U470">
        <f>Sustainable_Friendly_Table[[#This Row],[Total Energy(MJ)]]*AHP!$P$13/TOPSIS!$B$12</f>
        <v>2.4786899760500247E-2</v>
      </c>
      <c r="V470">
        <f>Sustainable_Friendly_Table[[#This Row],[Total Cost(LKR Million)]]*AHP!$P$14/TOPSIS!$C$12</f>
        <v>7.4836318392407508E-3</v>
      </c>
      <c r="W470">
        <f>Sustainable_Friendly_Table[[#This Row],[Total Carbon (Metric T)]]*AHP!$P$15/TOPSIS!$D$12</f>
        <v>1.3640923618358738E-2</v>
      </c>
      <c r="X470">
        <f>((Sustainable_Friendly_Table[[#This Row],[Weighted Energy]]-TOPSIS!$B$13)^2+(Sustainable_Friendly_Table[[#This Row],[Weighted Cost]]-TOPSIS!$C$13)^2+(Sustainable_Friendly_Table[[#This Row],[Weighted Co2]]-TOPSIS!$D$13)^2)^0.5</f>
        <v>4.7057571884946145E-3</v>
      </c>
      <c r="Y470">
        <f>((Sustainable_Friendly_Table[[#This Row],[Weighted Energy]]-TOPSIS!$B$14)^2+(Sustainable_Friendly_Table[[#This Row],[Weighted Cost]]-TOPSIS!$C$14)^2+(Sustainable_Friendly_Table[[#This Row],[Weighted Co2]]-TOPSIS!$D$14)^2)^0.5</f>
        <v>9.104627450266941E-4</v>
      </c>
      <c r="Z470">
        <f>Sustainable_Friendly_Table[[#This Row],[S- Worst-Euclidean Distance]]/(Sustainable_Friendly_Table[[#This Row],[S+ Best-Euclidean Distance]]+Sustainable_Friendly_Table[[#This Row],[S- Worst-Euclidean Distance]])</f>
        <v>0.16211308599089067</v>
      </c>
      <c r="AA470">
        <v>469</v>
      </c>
    </row>
    <row r="471" spans="1:27" x14ac:dyDescent="0.3">
      <c r="A471">
        <v>471</v>
      </c>
      <c r="B471" t="s">
        <v>280</v>
      </c>
      <c r="C471" t="s">
        <v>148</v>
      </c>
      <c r="D471" t="s">
        <v>151</v>
      </c>
      <c r="E471" t="s">
        <v>152</v>
      </c>
      <c r="F471" t="s">
        <v>154</v>
      </c>
      <c r="G471" t="s">
        <v>218</v>
      </c>
      <c r="H471">
        <v>441.72527384815737</v>
      </c>
      <c r="I471">
        <v>32</v>
      </c>
      <c r="J471">
        <v>1608306.6368058892</v>
      </c>
      <c r="K471">
        <v>34870.399763636364</v>
      </c>
      <c r="L471">
        <v>289495194.62506008</v>
      </c>
      <c r="M471">
        <v>5548185.1422727266</v>
      </c>
      <c r="N471">
        <v>2412459955.2088342</v>
      </c>
      <c r="O471">
        <v>119878400</v>
      </c>
      <c r="P471">
        <v>21.888458668181816</v>
      </c>
      <c r="Q471">
        <v>24044.184220248044</v>
      </c>
      <c r="R471">
        <v>289530065.02482373</v>
      </c>
      <c r="S471">
        <v>2537.8865403511072</v>
      </c>
      <c r="T471">
        <v>24066.072678916225</v>
      </c>
      <c r="U471">
        <f>Sustainable_Friendly_Table[[#This Row],[Total Energy(MJ)]]*AHP!$P$13/TOPSIS!$B$12</f>
        <v>2.4786899760500247E-2</v>
      </c>
      <c r="V471">
        <f>Sustainable_Friendly_Table[[#This Row],[Total Cost(LKR Million)]]*AHP!$P$14/TOPSIS!$C$12</f>
        <v>7.4908526592633393E-3</v>
      </c>
      <c r="W471">
        <f>Sustainable_Friendly_Table[[#This Row],[Total Carbon (Metric T)]]*AHP!$P$15/TOPSIS!$D$12</f>
        <v>1.3640923618358738E-2</v>
      </c>
      <c r="X471">
        <f>((Sustainable_Friendly_Table[[#This Row],[Weighted Energy]]-TOPSIS!$B$13)^2+(Sustainable_Friendly_Table[[#This Row],[Weighted Cost]]-TOPSIS!$C$13)^2+(Sustainable_Friendly_Table[[#This Row],[Weighted Co2]]-TOPSIS!$D$13)^2)^0.5</f>
        <v>4.7076127700624989E-3</v>
      </c>
      <c r="Y471">
        <f>((Sustainable_Friendly_Table[[#This Row],[Weighted Energy]]-TOPSIS!$B$14)^2+(Sustainable_Friendly_Table[[#This Row],[Weighted Cost]]-TOPSIS!$C$14)^2+(Sustainable_Friendly_Table[[#This Row],[Weighted Co2]]-TOPSIS!$D$14)^2)^0.5</f>
        <v>9.0837555738440708E-4</v>
      </c>
      <c r="Z471">
        <f>Sustainable_Friendly_Table[[#This Row],[S- Worst-Euclidean Distance]]/(Sustainable_Friendly_Table[[#This Row],[S+ Best-Euclidean Distance]]+Sustainable_Friendly_Table[[#This Row],[S- Worst-Euclidean Distance]])</f>
        <v>0.16174812061929003</v>
      </c>
      <c r="AA471">
        <v>470</v>
      </c>
    </row>
    <row r="472" spans="1:27" x14ac:dyDescent="0.3">
      <c r="A472">
        <v>470</v>
      </c>
      <c r="B472" t="s">
        <v>280</v>
      </c>
      <c r="C472" t="s">
        <v>148</v>
      </c>
      <c r="D472" t="s">
        <v>151</v>
      </c>
      <c r="E472" t="s">
        <v>152</v>
      </c>
      <c r="F472" t="s">
        <v>154</v>
      </c>
      <c r="G472" t="s">
        <v>220</v>
      </c>
      <c r="H472">
        <v>441.72527384815737</v>
      </c>
      <c r="I472">
        <v>32</v>
      </c>
      <c r="J472">
        <v>1608306.6368058892</v>
      </c>
      <c r="K472">
        <v>34870.399763636364</v>
      </c>
      <c r="L472">
        <v>289495194.62506008</v>
      </c>
      <c r="M472">
        <v>5548185.1422727266</v>
      </c>
      <c r="N472">
        <v>2412459955.2088342</v>
      </c>
      <c r="O472">
        <v>124800000</v>
      </c>
      <c r="P472">
        <v>21.888458668181816</v>
      </c>
      <c r="Q472">
        <v>24044.184220248044</v>
      </c>
      <c r="R472">
        <v>289530065.02482373</v>
      </c>
      <c r="S472">
        <v>2542.8081403511073</v>
      </c>
      <c r="T472">
        <v>24066.072678916225</v>
      </c>
      <c r="U472">
        <f>Sustainable_Friendly_Table[[#This Row],[Total Energy(MJ)]]*AHP!$P$13/TOPSIS!$B$12</f>
        <v>2.4786899760500247E-2</v>
      </c>
      <c r="V472">
        <f>Sustainable_Friendly_Table[[#This Row],[Total Cost(LKR Million)]]*AHP!$P$14/TOPSIS!$C$12</f>
        <v>7.5053793056920372E-3</v>
      </c>
      <c r="W472">
        <f>Sustainable_Friendly_Table[[#This Row],[Total Carbon (Metric T)]]*AHP!$P$15/TOPSIS!$D$12</f>
        <v>1.3640923618358738E-2</v>
      </c>
      <c r="X472">
        <f>((Sustainable_Friendly_Table[[#This Row],[Weighted Energy]]-TOPSIS!$B$13)^2+(Sustainable_Friendly_Table[[#This Row],[Weighted Cost]]-TOPSIS!$C$13)^2+(Sustainable_Friendly_Table[[#This Row],[Weighted Co2]]-TOPSIS!$D$13)^2)^0.5</f>
        <v>4.7113770910368622E-3</v>
      </c>
      <c r="Y472">
        <f>((Sustainable_Friendly_Table[[#This Row],[Weighted Energy]]-TOPSIS!$B$14)^2+(Sustainable_Friendly_Table[[#This Row],[Weighted Cost]]-TOPSIS!$C$14)^2+(Sustainable_Friendly_Table[[#This Row],[Weighted Co2]]-TOPSIS!$D$14)^2)^0.5</f>
        <v>9.0433669963028345E-4</v>
      </c>
      <c r="Z472">
        <f>Sustainable_Friendly_Table[[#This Row],[S- Worst-Euclidean Distance]]/(Sustainable_Friendly_Table[[#This Row],[S+ Best-Euclidean Distance]]+Sustainable_Friendly_Table[[#This Row],[S- Worst-Euclidean Distance]])</f>
        <v>0.16103682155832383</v>
      </c>
      <c r="AA472">
        <v>471</v>
      </c>
    </row>
    <row r="473" spans="1:27" x14ac:dyDescent="0.3">
      <c r="A473">
        <v>487</v>
      </c>
      <c r="B473" t="s">
        <v>280</v>
      </c>
      <c r="C473" t="s">
        <v>148</v>
      </c>
      <c r="D473" t="s">
        <v>280</v>
      </c>
      <c r="E473" t="s">
        <v>152</v>
      </c>
      <c r="F473" t="s">
        <v>154</v>
      </c>
      <c r="G473" t="s">
        <v>219</v>
      </c>
      <c r="H473">
        <v>442.18973618656736</v>
      </c>
      <c r="I473">
        <v>63</v>
      </c>
      <c r="J473">
        <v>1608756.2363494704</v>
      </c>
      <c r="K473">
        <v>34870.399763636364</v>
      </c>
      <c r="L473">
        <v>289576122.54290468</v>
      </c>
      <c r="M473">
        <v>5552790.2172727259</v>
      </c>
      <c r="N473">
        <v>2413134354.5242057</v>
      </c>
      <c r="O473">
        <v>117432000</v>
      </c>
      <c r="P473">
        <v>21.879248518181811</v>
      </c>
      <c r="Q473">
        <v>24050.905733424581</v>
      </c>
      <c r="R473">
        <v>289610992.94266832</v>
      </c>
      <c r="S473">
        <v>2536.1191447414785</v>
      </c>
      <c r="T473">
        <v>24072.784981942761</v>
      </c>
      <c r="U473">
        <f>Sustainable_Friendly_Table[[#This Row],[Total Energy(MJ)]]*AHP!$P$13/TOPSIS!$B$12</f>
        <v>2.4793828064085123E-2</v>
      </c>
      <c r="V473">
        <f>Sustainable_Friendly_Table[[#This Row],[Total Cost(LKR Million)]]*AHP!$P$14/TOPSIS!$C$12</f>
        <v>7.4856359957553931E-3</v>
      </c>
      <c r="W473">
        <f>Sustainable_Friendly_Table[[#This Row],[Total Carbon (Metric T)]]*AHP!$P$15/TOPSIS!$D$12</f>
        <v>1.3644728228031028E-2</v>
      </c>
      <c r="X473">
        <f>((Sustainable_Friendly_Table[[#This Row],[Weighted Energy]]-TOPSIS!$B$13)^2+(Sustainable_Friendly_Table[[#This Row],[Weighted Cost]]-TOPSIS!$C$13)^2+(Sustainable_Friendly_Table[[#This Row],[Weighted Co2]]-TOPSIS!$D$13)^2)^0.5</f>
        <v>4.7139110396205225E-3</v>
      </c>
      <c r="Y473">
        <f>((Sustainable_Friendly_Table[[#This Row],[Weighted Energy]]-TOPSIS!$B$14)^2+(Sustainable_Friendly_Table[[#This Row],[Weighted Cost]]-TOPSIS!$C$14)^2+(Sustainable_Friendly_Table[[#This Row],[Weighted Co2]]-TOPSIS!$D$14)^2)^0.5</f>
        <v>9.0231823080319713E-4</v>
      </c>
      <c r="Z473">
        <f>Sustainable_Friendly_Table[[#This Row],[S- Worst-Euclidean Distance]]/(Sustainable_Friendly_Table[[#This Row],[S+ Best-Euclidean Distance]]+Sustainable_Friendly_Table[[#This Row],[S- Worst-Euclidean Distance]])</f>
        <v>0.1606626416686727</v>
      </c>
      <c r="AA473">
        <v>472</v>
      </c>
    </row>
    <row r="474" spans="1:27" x14ac:dyDescent="0.3">
      <c r="A474">
        <v>489</v>
      </c>
      <c r="B474" t="s">
        <v>280</v>
      </c>
      <c r="C474" t="s">
        <v>148</v>
      </c>
      <c r="D474" t="s">
        <v>280</v>
      </c>
      <c r="E474" t="s">
        <v>152</v>
      </c>
      <c r="F474" t="s">
        <v>154</v>
      </c>
      <c r="G474" t="s">
        <v>218</v>
      </c>
      <c r="H474">
        <v>442.18973618656736</v>
      </c>
      <c r="I474">
        <v>32</v>
      </c>
      <c r="J474">
        <v>1608756.2363494704</v>
      </c>
      <c r="K474">
        <v>34870.399763636364</v>
      </c>
      <c r="L474">
        <v>289576122.54290468</v>
      </c>
      <c r="M474">
        <v>5552790.2172727259</v>
      </c>
      <c r="N474">
        <v>2413134354.5242057</v>
      </c>
      <c r="O474">
        <v>119878400</v>
      </c>
      <c r="P474">
        <v>21.879248518181811</v>
      </c>
      <c r="Q474">
        <v>24050.905733424581</v>
      </c>
      <c r="R474">
        <v>289610992.94266832</v>
      </c>
      <c r="S474">
        <v>2538.5655447414783</v>
      </c>
      <c r="T474">
        <v>24072.784981942761</v>
      </c>
      <c r="U474">
        <f>Sustainable_Friendly_Table[[#This Row],[Total Energy(MJ)]]*AHP!$P$13/TOPSIS!$B$12</f>
        <v>2.4793828064085123E-2</v>
      </c>
      <c r="V474">
        <f>Sustainable_Friendly_Table[[#This Row],[Total Cost(LKR Million)]]*AHP!$P$14/TOPSIS!$C$12</f>
        <v>7.4928568157779799E-3</v>
      </c>
      <c r="W474">
        <f>Sustainable_Friendly_Table[[#This Row],[Total Carbon (Metric T)]]*AHP!$P$15/TOPSIS!$D$12</f>
        <v>1.3644728228031028E-2</v>
      </c>
      <c r="X474">
        <f>((Sustainable_Friendly_Table[[#This Row],[Weighted Energy]]-TOPSIS!$B$13)^2+(Sustainable_Friendly_Table[[#This Row],[Weighted Cost]]-TOPSIS!$C$13)^2+(Sustainable_Friendly_Table[[#This Row],[Weighted Co2]]-TOPSIS!$D$13)^2)^0.5</f>
        <v>4.7157664815541903E-3</v>
      </c>
      <c r="Y474">
        <f>((Sustainable_Friendly_Table[[#This Row],[Weighted Energy]]-TOPSIS!$B$14)^2+(Sustainable_Friendly_Table[[#This Row],[Weighted Cost]]-TOPSIS!$C$14)^2+(Sustainable_Friendly_Table[[#This Row],[Weighted Co2]]-TOPSIS!$D$14)^2)^0.5</f>
        <v>9.002282355706694E-4</v>
      </c>
      <c r="Z474">
        <f>Sustainable_Friendly_Table[[#This Row],[S- Worst-Euclidean Distance]]/(Sustainable_Friendly_Table[[#This Row],[S+ Best-Euclidean Distance]]+Sustainable_Friendly_Table[[#This Row],[S- Worst-Euclidean Distance]])</f>
        <v>0.16029720128218825</v>
      </c>
      <c r="AA474">
        <v>473</v>
      </c>
    </row>
    <row r="475" spans="1:27" x14ac:dyDescent="0.3">
      <c r="A475">
        <v>488</v>
      </c>
      <c r="B475" t="s">
        <v>280</v>
      </c>
      <c r="C475" t="s">
        <v>148</v>
      </c>
      <c r="D475" t="s">
        <v>280</v>
      </c>
      <c r="E475" t="s">
        <v>152</v>
      </c>
      <c r="F475" t="s">
        <v>154</v>
      </c>
      <c r="G475" t="s">
        <v>220</v>
      </c>
      <c r="H475">
        <v>442.18973618656736</v>
      </c>
      <c r="I475">
        <v>32</v>
      </c>
      <c r="J475">
        <v>1608756.2363494704</v>
      </c>
      <c r="K475">
        <v>34870.399763636364</v>
      </c>
      <c r="L475">
        <v>289576122.54290468</v>
      </c>
      <c r="M475">
        <v>5552790.2172727259</v>
      </c>
      <c r="N475">
        <v>2413134354.5242057</v>
      </c>
      <c r="O475">
        <v>124800000</v>
      </c>
      <c r="P475">
        <v>21.879248518181811</v>
      </c>
      <c r="Q475">
        <v>24050.905733424581</v>
      </c>
      <c r="R475">
        <v>289610992.94266832</v>
      </c>
      <c r="S475">
        <v>2543.4871447414785</v>
      </c>
      <c r="T475">
        <v>24072.784981942761</v>
      </c>
      <c r="U475">
        <f>Sustainable_Friendly_Table[[#This Row],[Total Energy(MJ)]]*AHP!$P$13/TOPSIS!$B$12</f>
        <v>2.4793828064085123E-2</v>
      </c>
      <c r="V475">
        <f>Sustainable_Friendly_Table[[#This Row],[Total Cost(LKR Million)]]*AHP!$P$14/TOPSIS!$C$12</f>
        <v>7.5073834622066777E-3</v>
      </c>
      <c r="W475">
        <f>Sustainable_Friendly_Table[[#This Row],[Total Carbon (Metric T)]]*AHP!$P$15/TOPSIS!$D$12</f>
        <v>1.3644728228031028E-2</v>
      </c>
      <c r="X475">
        <f>((Sustainable_Friendly_Table[[#This Row],[Weighted Energy]]-TOPSIS!$B$13)^2+(Sustainable_Friendly_Table[[#This Row],[Weighted Cost]]-TOPSIS!$C$13)^2+(Sustainable_Friendly_Table[[#This Row],[Weighted Co2]]-TOPSIS!$D$13)^2)^0.5</f>
        <v>4.7195304678524525E-3</v>
      </c>
      <c r="Y475">
        <f>((Sustainable_Friendly_Table[[#This Row],[Weighted Energy]]-TOPSIS!$B$14)^2+(Sustainable_Friendly_Table[[#This Row],[Weighted Cost]]-TOPSIS!$C$14)^2+(Sustainable_Friendly_Table[[#This Row],[Weighted Co2]]-TOPSIS!$D$14)^2)^0.5</f>
        <v>8.9618514633394472E-4</v>
      </c>
      <c r="Z475">
        <f>Sustainable_Friendly_Table[[#This Row],[S- Worst-Euclidean Distance]]/(Sustainable_Friendly_Table[[#This Row],[S+ Best-Euclidean Distance]]+Sustainable_Friendly_Table[[#This Row],[S- Worst-Euclidean Distance]])</f>
        <v>0.15958520835172021</v>
      </c>
      <c r="AA475">
        <v>474</v>
      </c>
    </row>
    <row r="476" spans="1:27" x14ac:dyDescent="0.3">
      <c r="A476">
        <v>268</v>
      </c>
      <c r="B476" t="s">
        <v>141</v>
      </c>
      <c r="C476" t="s">
        <v>148</v>
      </c>
      <c r="D476" t="s">
        <v>151</v>
      </c>
      <c r="E476" t="s">
        <v>280</v>
      </c>
      <c r="F476" t="s">
        <v>280</v>
      </c>
      <c r="G476" t="s">
        <v>219</v>
      </c>
      <c r="H476">
        <v>456.82764802012105</v>
      </c>
      <c r="I476">
        <v>65</v>
      </c>
      <c r="J476">
        <v>1609666.0295850919</v>
      </c>
      <c r="K476">
        <v>53416.506127272718</v>
      </c>
      <c r="L476">
        <v>289739885.32531655</v>
      </c>
      <c r="M476">
        <v>6567412.1240909081</v>
      </c>
      <c r="N476">
        <v>2414499044.3776379</v>
      </c>
      <c r="O476">
        <v>121160000</v>
      </c>
      <c r="P476">
        <v>28.075654849999999</v>
      </c>
      <c r="Q476">
        <v>24064.507142297123</v>
      </c>
      <c r="R476">
        <v>289793301.83144385</v>
      </c>
      <c r="S476">
        <v>2542.2264565017285</v>
      </c>
      <c r="T476">
        <v>24092.582797147123</v>
      </c>
      <c r="U476">
        <f>Sustainable_Friendly_Table[[#This Row],[Total Energy(MJ)]]*AHP!$P$13/TOPSIS!$B$12</f>
        <v>2.480943567344044E-2</v>
      </c>
      <c r="V476">
        <f>Sustainable_Friendly_Table[[#This Row],[Total Cost(LKR Million)]]*AHP!$P$14/TOPSIS!$C$12</f>
        <v>7.5036624015118502E-3</v>
      </c>
      <c r="W476">
        <f>Sustainable_Friendly_Table[[#This Row],[Total Carbon (Metric T)]]*AHP!$P$15/TOPSIS!$D$12</f>
        <v>1.3655949854784015E-2</v>
      </c>
      <c r="X476">
        <f>((Sustainable_Friendly_Table[[#This Row],[Weighted Energy]]-TOPSIS!$B$13)^2+(Sustainable_Friendly_Table[[#This Row],[Weighted Cost]]-TOPSIS!$C$13)^2+(Sustainable_Friendly_Table[[#This Row],[Weighted Co2]]-TOPSIS!$D$13)^2)^0.5</f>
        <v>4.7369934140600849E-3</v>
      </c>
      <c r="Y476">
        <f>((Sustainable_Friendly_Table[[#This Row],[Weighted Energy]]-TOPSIS!$B$14)^2+(Sustainable_Friendly_Table[[#This Row],[Weighted Cost]]-TOPSIS!$C$14)^2+(Sustainable_Friendly_Table[[#This Row],[Weighted Co2]]-TOPSIS!$D$14)^2)^0.5</f>
        <v>8.788621918851021E-4</v>
      </c>
      <c r="Z476">
        <f>Sustainable_Friendly_Table[[#This Row],[S- Worst-Euclidean Distance]]/(Sustainable_Friendly_Table[[#This Row],[S+ Best-Euclidean Distance]]+Sustainable_Friendly_Table[[#This Row],[S- Worst-Euclidean Distance]])</f>
        <v>0.15649657924870802</v>
      </c>
      <c r="AA476">
        <v>475</v>
      </c>
    </row>
    <row r="477" spans="1:27" x14ac:dyDescent="0.3">
      <c r="A477">
        <v>270</v>
      </c>
      <c r="B477" t="s">
        <v>141</v>
      </c>
      <c r="C477" t="s">
        <v>148</v>
      </c>
      <c r="D477" t="s">
        <v>151</v>
      </c>
      <c r="E477" t="s">
        <v>280</v>
      </c>
      <c r="F477" t="s">
        <v>280</v>
      </c>
      <c r="G477" t="s">
        <v>218</v>
      </c>
      <c r="H477">
        <v>456.82764802012105</v>
      </c>
      <c r="I477">
        <v>33</v>
      </c>
      <c r="J477">
        <v>1609666.0295850919</v>
      </c>
      <c r="K477">
        <v>53416.506127272718</v>
      </c>
      <c r="L477">
        <v>289739885.32531655</v>
      </c>
      <c r="M477">
        <v>6567412.1240909081</v>
      </c>
      <c r="N477">
        <v>2414499044.3776379</v>
      </c>
      <c r="O477">
        <v>123624600</v>
      </c>
      <c r="P477">
        <v>28.075654849999999</v>
      </c>
      <c r="Q477">
        <v>24064.507142297123</v>
      </c>
      <c r="R477">
        <v>289793301.83144385</v>
      </c>
      <c r="S477">
        <v>2544.6910565017283</v>
      </c>
      <c r="T477">
        <v>24092.582797147123</v>
      </c>
      <c r="U477">
        <f>Sustainable_Friendly_Table[[#This Row],[Total Energy(MJ)]]*AHP!$P$13/TOPSIS!$B$12</f>
        <v>2.480943567344044E-2</v>
      </c>
      <c r="V477">
        <f>Sustainable_Friendly_Table[[#This Row],[Total Cost(LKR Million)]]*AHP!$P$14/TOPSIS!$C$12</f>
        <v>7.5109369408462457E-3</v>
      </c>
      <c r="W477">
        <f>Sustainable_Friendly_Table[[#This Row],[Total Carbon (Metric T)]]*AHP!$P$15/TOPSIS!$D$12</f>
        <v>1.3655949854784015E-2</v>
      </c>
      <c r="X477">
        <f>((Sustainable_Friendly_Table[[#This Row],[Weighted Energy]]-TOPSIS!$B$13)^2+(Sustainable_Friendly_Table[[#This Row],[Weighted Cost]]-TOPSIS!$C$13)^2+(Sustainable_Friendly_Table[[#This Row],[Weighted Co2]]-TOPSIS!$D$13)^2)^0.5</f>
        <v>4.7388812651821665E-3</v>
      </c>
      <c r="Y477">
        <f>((Sustainable_Friendly_Table[[#This Row],[Weighted Energy]]-TOPSIS!$B$14)^2+(Sustainable_Friendly_Table[[#This Row],[Weighted Cost]]-TOPSIS!$C$14)^2+(Sustainable_Friendly_Table[[#This Row],[Weighted Co2]]-TOPSIS!$D$14)^2)^0.5</f>
        <v>8.7685008424624126E-4</v>
      </c>
      <c r="Z477">
        <f>Sustainable_Friendly_Table[[#This Row],[S- Worst-Euclidean Distance]]/(Sustainable_Friendly_Table[[#This Row],[S+ Best-Euclidean Distance]]+Sustainable_Friendly_Table[[#This Row],[S- Worst-Euclidean Distance]])</f>
        <v>0.1561417435567837</v>
      </c>
      <c r="AA477">
        <v>476</v>
      </c>
    </row>
    <row r="478" spans="1:27" x14ac:dyDescent="0.3">
      <c r="A478">
        <v>269</v>
      </c>
      <c r="B478" t="s">
        <v>141</v>
      </c>
      <c r="C478" t="s">
        <v>148</v>
      </c>
      <c r="D478" t="s">
        <v>151</v>
      </c>
      <c r="E478" t="s">
        <v>280</v>
      </c>
      <c r="F478" t="s">
        <v>280</v>
      </c>
      <c r="G478" t="s">
        <v>220</v>
      </c>
      <c r="H478">
        <v>456.82764802012105</v>
      </c>
      <c r="I478">
        <v>33</v>
      </c>
      <c r="J478">
        <v>1609666.0295850919</v>
      </c>
      <c r="K478">
        <v>53416.506127272718</v>
      </c>
      <c r="L478">
        <v>289739885.32531655</v>
      </c>
      <c r="M478">
        <v>6567412.1240909081</v>
      </c>
      <c r="N478">
        <v>2414499044.3776379</v>
      </c>
      <c r="O478">
        <v>128700000</v>
      </c>
      <c r="P478">
        <v>28.075654849999999</v>
      </c>
      <c r="Q478">
        <v>24064.507142297123</v>
      </c>
      <c r="R478">
        <v>289793301.83144385</v>
      </c>
      <c r="S478">
        <v>2549.7664565017285</v>
      </c>
      <c r="T478">
        <v>24092.582797147123</v>
      </c>
      <c r="U478">
        <f>Sustainable_Friendly_Table[[#This Row],[Total Energy(MJ)]]*AHP!$P$13/TOPSIS!$B$12</f>
        <v>2.480943567344044E-2</v>
      </c>
      <c r="V478">
        <f>Sustainable_Friendly_Table[[#This Row],[Total Cost(LKR Million)]]*AHP!$P$14/TOPSIS!$C$12</f>
        <v>7.5259175449758405E-3</v>
      </c>
      <c r="W478">
        <f>Sustainable_Friendly_Table[[#This Row],[Total Carbon (Metric T)]]*AHP!$P$15/TOPSIS!$D$12</f>
        <v>1.3655949854784015E-2</v>
      </c>
      <c r="X478">
        <f>((Sustainable_Friendly_Table[[#This Row],[Weighted Energy]]-TOPSIS!$B$13)^2+(Sustainable_Friendly_Table[[#This Row],[Weighted Cost]]-TOPSIS!$C$13)^2+(Sustainable_Friendly_Table[[#This Row],[Weighted Co2]]-TOPSIS!$D$13)^2)^0.5</f>
        <v>4.7428017352245432E-3</v>
      </c>
      <c r="Y478">
        <f>((Sustainable_Friendly_Table[[#This Row],[Weighted Energy]]-TOPSIS!$B$14)^2+(Sustainable_Friendly_Table[[#This Row],[Weighted Cost]]-TOPSIS!$C$14)^2+(Sustainable_Friendly_Table[[#This Row],[Weighted Co2]]-TOPSIS!$D$14)^2)^0.5</f>
        <v>8.7288289190125647E-4</v>
      </c>
      <c r="Z478">
        <f>Sustainable_Friendly_Table[[#This Row],[S- Worst-Euclidean Distance]]/(Sustainable_Friendly_Table[[#This Row],[S+ Best-Euclidean Distance]]+Sustainable_Friendly_Table[[#This Row],[S- Worst-Euclidean Distance]])</f>
        <v>0.15543659408594895</v>
      </c>
      <c r="AA478">
        <v>477</v>
      </c>
    </row>
    <row r="479" spans="1:27" x14ac:dyDescent="0.3">
      <c r="A479">
        <v>286</v>
      </c>
      <c r="B479" t="s">
        <v>141</v>
      </c>
      <c r="C479" t="s">
        <v>148</v>
      </c>
      <c r="D479" t="s">
        <v>280</v>
      </c>
      <c r="E479" t="s">
        <v>280</v>
      </c>
      <c r="F479" t="s">
        <v>280</v>
      </c>
      <c r="G479" t="s">
        <v>219</v>
      </c>
      <c r="H479">
        <v>457.29211035853115</v>
      </c>
      <c r="I479">
        <v>66</v>
      </c>
      <c r="J479">
        <v>1610115.6291286724</v>
      </c>
      <c r="K479">
        <v>53416.506127272718</v>
      </c>
      <c r="L479">
        <v>289820813.24316108</v>
      </c>
      <c r="M479">
        <v>6572017.1990909083</v>
      </c>
      <c r="N479">
        <v>2415173443.6930089</v>
      </c>
      <c r="O479">
        <v>123024000</v>
      </c>
      <c r="P479">
        <v>28.066444700000002</v>
      </c>
      <c r="Q479">
        <v>24071.228655473653</v>
      </c>
      <c r="R479">
        <v>289874229.74928838</v>
      </c>
      <c r="S479">
        <v>2544.7694608920997</v>
      </c>
      <c r="T479">
        <v>24099.295100173655</v>
      </c>
      <c r="U479">
        <f>Sustainable_Friendly_Table[[#This Row],[Total Energy(MJ)]]*AHP!$P$13/TOPSIS!$B$12</f>
        <v>2.4816363977025309E-2</v>
      </c>
      <c r="V479">
        <f>Sustainable_Friendly_Table[[#This Row],[Total Cost(LKR Million)]]*AHP!$P$14/TOPSIS!$C$12</f>
        <v>7.5111683600711686E-3</v>
      </c>
      <c r="W479">
        <f>Sustainable_Friendly_Table[[#This Row],[Total Carbon (Metric T)]]*AHP!$P$15/TOPSIS!$D$12</f>
        <v>1.3659754464456303E-2</v>
      </c>
      <c r="X479">
        <f>((Sustainable_Friendly_Table[[#This Row],[Weighted Energy]]-TOPSIS!$B$13)^2+(Sustainable_Friendly_Table[[#This Row],[Weighted Cost]]-TOPSIS!$C$13)^2+(Sustainable_Friendly_Table[[#This Row],[Weighted Co2]]-TOPSIS!$D$13)^2)^0.5</f>
        <v>4.7465737141063578E-3</v>
      </c>
      <c r="Y479">
        <f>((Sustainable_Friendly_Table[[#This Row],[Weighted Energy]]-TOPSIS!$B$14)^2+(Sustainable_Friendly_Table[[#This Row],[Weighted Cost]]-TOPSIS!$C$14)^2+(Sustainable_Friendly_Table[[#This Row],[Weighted Co2]]-TOPSIS!$D$14)^2)^0.5</f>
        <v>8.691846346483978E-4</v>
      </c>
      <c r="Z479">
        <f>Sustainable_Friendly_Table[[#This Row],[S- Worst-Euclidean Distance]]/(Sustainable_Friendly_Table[[#This Row],[S+ Best-Euclidean Distance]]+Sustainable_Friendly_Table[[#This Row],[S- Worst-Euclidean Distance]])</f>
        <v>0.15477600364359193</v>
      </c>
      <c r="AA479">
        <v>478</v>
      </c>
    </row>
    <row r="480" spans="1:27" x14ac:dyDescent="0.3">
      <c r="A480">
        <v>288</v>
      </c>
      <c r="B480" t="s">
        <v>141</v>
      </c>
      <c r="C480" t="s">
        <v>148</v>
      </c>
      <c r="D480" t="s">
        <v>280</v>
      </c>
      <c r="E480" t="s">
        <v>280</v>
      </c>
      <c r="F480" t="s">
        <v>280</v>
      </c>
      <c r="G480" t="s">
        <v>218</v>
      </c>
      <c r="H480">
        <v>457.29211035853115</v>
      </c>
      <c r="I480">
        <v>33</v>
      </c>
      <c r="J480">
        <v>1610115.6291286724</v>
      </c>
      <c r="K480">
        <v>53416.506127272718</v>
      </c>
      <c r="L480">
        <v>289820813.24316108</v>
      </c>
      <c r="M480">
        <v>6572017.1990909083</v>
      </c>
      <c r="N480">
        <v>2415173443.6930089</v>
      </c>
      <c r="O480">
        <v>123624600</v>
      </c>
      <c r="P480">
        <v>28.066444700000002</v>
      </c>
      <c r="Q480">
        <v>24071.228655473653</v>
      </c>
      <c r="R480">
        <v>289874229.74928838</v>
      </c>
      <c r="S480">
        <v>2545.3700608920999</v>
      </c>
      <c r="T480">
        <v>24099.295100173655</v>
      </c>
      <c r="U480">
        <f>Sustainable_Friendly_Table[[#This Row],[Total Energy(MJ)]]*AHP!$P$13/TOPSIS!$B$12</f>
        <v>2.4816363977025309E-2</v>
      </c>
      <c r="V480">
        <f>Sustainable_Friendly_Table[[#This Row],[Total Cost(LKR Million)]]*AHP!$P$14/TOPSIS!$C$12</f>
        <v>7.5129410973608871E-3</v>
      </c>
      <c r="W480">
        <f>Sustainable_Friendly_Table[[#This Row],[Total Carbon (Metric T)]]*AHP!$P$15/TOPSIS!$D$12</f>
        <v>1.3659754464456303E-2</v>
      </c>
      <c r="X480">
        <f>((Sustainable_Friendly_Table[[#This Row],[Weighted Energy]]-TOPSIS!$B$13)^2+(Sustainable_Friendly_Table[[#This Row],[Weighted Cost]]-TOPSIS!$C$13)^2+(Sustainable_Friendly_Table[[#This Row],[Weighted Co2]]-TOPSIS!$D$13)^2)^0.5</f>
        <v>4.7470346822514583E-3</v>
      </c>
      <c r="Y480">
        <f>((Sustainable_Friendly_Table[[#This Row],[Weighted Energy]]-TOPSIS!$B$14)^2+(Sustainable_Friendly_Table[[#This Row],[Weighted Cost]]-TOPSIS!$C$14)^2+(Sustainable_Friendly_Table[[#This Row],[Weighted Co2]]-TOPSIS!$D$14)^2)^0.5</f>
        <v>8.6869897341781163E-4</v>
      </c>
      <c r="Z480">
        <f>Sustainable_Friendly_Table[[#This Row],[S- Worst-Euclidean Distance]]/(Sustainable_Friendly_Table[[#This Row],[S+ Best-Euclidean Distance]]+Sustainable_Friendly_Table[[#This Row],[S- Worst-Euclidean Distance]])</f>
        <v>0.15469020197224473</v>
      </c>
      <c r="AA480">
        <v>479</v>
      </c>
    </row>
    <row r="481" spans="1:27" x14ac:dyDescent="0.3">
      <c r="A481">
        <v>287</v>
      </c>
      <c r="B481" t="s">
        <v>141</v>
      </c>
      <c r="C481" t="s">
        <v>148</v>
      </c>
      <c r="D481" t="s">
        <v>280</v>
      </c>
      <c r="E481" t="s">
        <v>280</v>
      </c>
      <c r="F481" t="s">
        <v>280</v>
      </c>
      <c r="G481" t="s">
        <v>220</v>
      </c>
      <c r="H481">
        <v>457.29211035853115</v>
      </c>
      <c r="I481">
        <v>33</v>
      </c>
      <c r="J481">
        <v>1610115.6291286724</v>
      </c>
      <c r="K481">
        <v>53416.506127272718</v>
      </c>
      <c r="L481">
        <v>289820813.24316108</v>
      </c>
      <c r="M481">
        <v>6572017.1990909083</v>
      </c>
      <c r="N481">
        <v>2415173443.6930089</v>
      </c>
      <c r="O481">
        <v>128700000</v>
      </c>
      <c r="P481">
        <v>28.066444700000002</v>
      </c>
      <c r="Q481">
        <v>24071.228655473653</v>
      </c>
      <c r="R481">
        <v>289874229.74928838</v>
      </c>
      <c r="S481">
        <v>2550.4454608921001</v>
      </c>
      <c r="T481">
        <v>24099.295100173655</v>
      </c>
      <c r="U481">
        <f>Sustainable_Friendly_Table[[#This Row],[Total Energy(MJ)]]*AHP!$P$13/TOPSIS!$B$12</f>
        <v>2.4816363977025309E-2</v>
      </c>
      <c r="V481">
        <f>Sustainable_Friendly_Table[[#This Row],[Total Cost(LKR Million)]]*AHP!$P$14/TOPSIS!$C$12</f>
        <v>7.5279217014904828E-3</v>
      </c>
      <c r="W481">
        <f>Sustainable_Friendly_Table[[#This Row],[Total Carbon (Metric T)]]*AHP!$P$15/TOPSIS!$D$12</f>
        <v>1.3659754464456303E-2</v>
      </c>
      <c r="X481">
        <f>((Sustainable_Friendly_Table[[#This Row],[Weighted Energy]]-TOPSIS!$B$13)^2+(Sustainable_Friendly_Table[[#This Row],[Weighted Cost]]-TOPSIS!$C$13)^2+(Sustainable_Friendly_Table[[#This Row],[Weighted Co2]]-TOPSIS!$D$13)^2)^0.5</f>
        <v>4.7509547435861067E-3</v>
      </c>
      <c r="Y481">
        <f>((Sustainable_Friendly_Table[[#This Row],[Weighted Energy]]-TOPSIS!$B$14)^2+(Sustainable_Friendly_Table[[#This Row],[Weighted Cost]]-TOPSIS!$C$14)^2+(Sustainable_Friendly_Table[[#This Row],[Weighted Co2]]-TOPSIS!$D$14)^2)^0.5</f>
        <v>8.647291056158216E-4</v>
      </c>
      <c r="Z481">
        <f>Sustainable_Friendly_Table[[#This Row],[S- Worst-Euclidean Distance]]/(Sustainable_Friendly_Table[[#This Row],[S+ Best-Euclidean Distance]]+Sustainable_Friendly_Table[[#This Row],[S- Worst-Euclidean Distance]])</f>
        <v>0.15398464885780783</v>
      </c>
      <c r="AA481">
        <v>480</v>
      </c>
    </row>
    <row r="482" spans="1:27" x14ac:dyDescent="0.3">
      <c r="A482">
        <v>475</v>
      </c>
      <c r="B482" t="s">
        <v>280</v>
      </c>
      <c r="C482" t="s">
        <v>148</v>
      </c>
      <c r="D482" t="s">
        <v>151</v>
      </c>
      <c r="E482" t="s">
        <v>152</v>
      </c>
      <c r="F482" t="s">
        <v>280</v>
      </c>
      <c r="G482" t="s">
        <v>219</v>
      </c>
      <c r="H482">
        <v>444.32336304382642</v>
      </c>
      <c r="I482">
        <v>64</v>
      </c>
      <c r="J482">
        <v>1616136.9766434974</v>
      </c>
      <c r="K482">
        <v>37053.812490909084</v>
      </c>
      <c r="L482">
        <v>290904655.79582953</v>
      </c>
      <c r="M482">
        <v>5537268.0786363631</v>
      </c>
      <c r="N482">
        <v>2424205464.9652462</v>
      </c>
      <c r="O482">
        <v>119296000</v>
      </c>
      <c r="P482">
        <v>21.888458668181816</v>
      </c>
      <c r="Q482">
        <v>24161.247800820285</v>
      </c>
      <c r="R482">
        <v>290941709.60832042</v>
      </c>
      <c r="S482">
        <v>2549.0387330438825</v>
      </c>
      <c r="T482">
        <v>24183.136259488467</v>
      </c>
      <c r="U482">
        <f>Sustainable_Friendly_Table[[#This Row],[Total Energy(MJ)]]*AHP!$P$13/TOPSIS!$B$12</f>
        <v>2.4907751779048255E-2</v>
      </c>
      <c r="V482">
        <f>Sustainable_Friendly_Table[[#This Row],[Total Cost(LKR Million)]]*AHP!$P$14/TOPSIS!$C$12</f>
        <v>7.5237695887481913E-3</v>
      </c>
      <c r="W482">
        <f>Sustainable_Friendly_Table[[#This Row],[Total Carbon (Metric T)]]*AHP!$P$15/TOPSIS!$D$12</f>
        <v>1.3707276586804498E-2</v>
      </c>
      <c r="X482">
        <f>((Sustainable_Friendly_Table[[#This Row],[Weighted Energy]]-TOPSIS!$B$13)^2+(Sustainable_Friendly_Table[[#This Row],[Weighted Cost]]-TOPSIS!$C$13)^2+(Sustainable_Friendly_Table[[#This Row],[Weighted Co2]]-TOPSIS!$D$13)^2)^0.5</f>
        <v>4.8493095973037347E-3</v>
      </c>
      <c r="Y482">
        <f>((Sustainable_Friendly_Table[[#This Row],[Weighted Energy]]-TOPSIS!$B$14)^2+(Sustainable_Friendly_Table[[#This Row],[Weighted Cost]]-TOPSIS!$C$14)^2+(Sustainable_Friendly_Table[[#This Row],[Weighted Co2]]-TOPSIS!$D$14)^2)^0.5</f>
        <v>7.6688695156082692E-4</v>
      </c>
      <c r="Z482">
        <f>Sustainable_Friendly_Table[[#This Row],[S- Worst-Euclidean Distance]]/(Sustainable_Friendly_Table[[#This Row],[S+ Best-Euclidean Distance]]+Sustainable_Friendly_Table[[#This Row],[S- Worst-Euclidean Distance]])</f>
        <v>0.13654916541620504</v>
      </c>
      <c r="AA482">
        <v>481</v>
      </c>
    </row>
    <row r="483" spans="1:27" x14ac:dyDescent="0.3">
      <c r="A483">
        <v>477</v>
      </c>
      <c r="B483" t="s">
        <v>280</v>
      </c>
      <c r="C483" t="s">
        <v>148</v>
      </c>
      <c r="D483" t="s">
        <v>151</v>
      </c>
      <c r="E483" t="s">
        <v>152</v>
      </c>
      <c r="F483" t="s">
        <v>280</v>
      </c>
      <c r="G483" t="s">
        <v>218</v>
      </c>
      <c r="H483">
        <v>444.32336304382642</v>
      </c>
      <c r="I483">
        <v>32</v>
      </c>
      <c r="J483">
        <v>1616136.9766434974</v>
      </c>
      <c r="K483">
        <v>37053.812490909084</v>
      </c>
      <c r="L483">
        <v>290904655.79582953</v>
      </c>
      <c r="M483">
        <v>5537268.0786363631</v>
      </c>
      <c r="N483">
        <v>2424205464.9652462</v>
      </c>
      <c r="O483">
        <v>119878400</v>
      </c>
      <c r="P483">
        <v>21.888458668181816</v>
      </c>
      <c r="Q483">
        <v>24161.247800820285</v>
      </c>
      <c r="R483">
        <v>290941709.60832042</v>
      </c>
      <c r="S483">
        <v>2549.6211330438823</v>
      </c>
      <c r="T483">
        <v>24183.136259488467</v>
      </c>
      <c r="U483">
        <f>Sustainable_Friendly_Table[[#This Row],[Total Energy(MJ)]]*AHP!$P$13/TOPSIS!$B$12</f>
        <v>2.4907751779048255E-2</v>
      </c>
      <c r="V483">
        <f>Sustainable_Friendly_Table[[#This Row],[Total Cost(LKR Million)]]*AHP!$P$14/TOPSIS!$C$12</f>
        <v>7.5254886067260994E-3</v>
      </c>
      <c r="W483">
        <f>Sustainable_Friendly_Table[[#This Row],[Total Carbon (Metric T)]]*AHP!$P$15/TOPSIS!$D$12</f>
        <v>1.3707276586804498E-2</v>
      </c>
      <c r="X483">
        <f>((Sustainable_Friendly_Table[[#This Row],[Weighted Energy]]-TOPSIS!$B$13)^2+(Sustainable_Friendly_Table[[#This Row],[Weighted Cost]]-TOPSIS!$C$13)^2+(Sustainable_Friendly_Table[[#This Row],[Weighted Co2]]-TOPSIS!$D$13)^2)^0.5</f>
        <v>4.849751585289646E-3</v>
      </c>
      <c r="Y483">
        <f>((Sustainable_Friendly_Table[[#This Row],[Weighted Energy]]-TOPSIS!$B$14)^2+(Sustainable_Friendly_Table[[#This Row],[Weighted Cost]]-TOPSIS!$C$14)^2+(Sustainable_Friendly_Table[[#This Row],[Weighted Co2]]-TOPSIS!$D$14)^2)^0.5</f>
        <v>7.6638135504497303E-4</v>
      </c>
      <c r="Z483">
        <f>Sustainable_Friendly_Table[[#This Row],[S- Worst-Euclidean Distance]]/(Sustainable_Friendly_Table[[#This Row],[S+ Best-Euclidean Distance]]+Sustainable_Friendly_Table[[#This Row],[S- Worst-Euclidean Distance]])</f>
        <v>0.1364606862385474</v>
      </c>
      <c r="AA483">
        <v>482</v>
      </c>
    </row>
    <row r="484" spans="1:27" x14ac:dyDescent="0.3">
      <c r="A484">
        <v>476</v>
      </c>
      <c r="B484" t="s">
        <v>280</v>
      </c>
      <c r="C484" t="s">
        <v>148</v>
      </c>
      <c r="D484" t="s">
        <v>151</v>
      </c>
      <c r="E484" t="s">
        <v>152</v>
      </c>
      <c r="F484" t="s">
        <v>280</v>
      </c>
      <c r="G484" t="s">
        <v>220</v>
      </c>
      <c r="H484">
        <v>444.32336304382642</v>
      </c>
      <c r="I484">
        <v>32</v>
      </c>
      <c r="J484">
        <v>1616136.9766434974</v>
      </c>
      <c r="K484">
        <v>37053.812490909084</v>
      </c>
      <c r="L484">
        <v>290904655.79582953</v>
      </c>
      <c r="M484">
        <v>5537268.0786363631</v>
      </c>
      <c r="N484">
        <v>2424205464.9652462</v>
      </c>
      <c r="O484">
        <v>124800000</v>
      </c>
      <c r="P484">
        <v>21.888458668181816</v>
      </c>
      <c r="Q484">
        <v>24161.247800820285</v>
      </c>
      <c r="R484">
        <v>290941709.60832042</v>
      </c>
      <c r="S484">
        <v>2554.5427330438824</v>
      </c>
      <c r="T484">
        <v>24183.136259488467</v>
      </c>
      <c r="U484">
        <f>Sustainable_Friendly_Table[[#This Row],[Total Energy(MJ)]]*AHP!$P$13/TOPSIS!$B$12</f>
        <v>2.4907751779048255E-2</v>
      </c>
      <c r="V484">
        <f>Sustainable_Friendly_Table[[#This Row],[Total Cost(LKR Million)]]*AHP!$P$14/TOPSIS!$C$12</f>
        <v>7.5400152531547963E-3</v>
      </c>
      <c r="W484">
        <f>Sustainable_Friendly_Table[[#This Row],[Total Carbon (Metric T)]]*AHP!$P$15/TOPSIS!$D$12</f>
        <v>1.3707276586804498E-2</v>
      </c>
      <c r="X484">
        <f>((Sustainable_Friendly_Table[[#This Row],[Weighted Energy]]-TOPSIS!$B$13)^2+(Sustainable_Friendly_Table[[#This Row],[Weighted Cost]]-TOPSIS!$C$13)^2+(Sustainable_Friendly_Table[[#This Row],[Weighted Co2]]-TOPSIS!$D$13)^2)^0.5</f>
        <v>4.8535093312402225E-3</v>
      </c>
      <c r="Y484">
        <f>((Sustainable_Friendly_Table[[#This Row],[Weighted Energy]]-TOPSIS!$B$14)^2+(Sustainable_Friendly_Table[[#This Row],[Weighted Cost]]-TOPSIS!$C$14)^2+(Sustainable_Friendly_Table[[#This Row],[Weighted Co2]]-TOPSIS!$D$14)^2)^0.5</f>
        <v>7.6225021005596298E-4</v>
      </c>
      <c r="Z484">
        <f>Sustainable_Friendly_Table[[#This Row],[S- Worst-Euclidean Distance]]/(Sustainable_Friendly_Table[[#This Row],[S+ Best-Euclidean Distance]]+Sustainable_Friendly_Table[[#This Row],[S- Worst-Euclidean Distance]])</f>
        <v>0.13573412544655114</v>
      </c>
      <c r="AA484">
        <v>483</v>
      </c>
    </row>
    <row r="485" spans="1:27" x14ac:dyDescent="0.3">
      <c r="A485">
        <v>493</v>
      </c>
      <c r="B485" t="s">
        <v>280</v>
      </c>
      <c r="C485" t="s">
        <v>148</v>
      </c>
      <c r="D485" t="s">
        <v>280</v>
      </c>
      <c r="E485" t="s">
        <v>152</v>
      </c>
      <c r="F485" t="s">
        <v>280</v>
      </c>
      <c r="G485" t="s">
        <v>219</v>
      </c>
      <c r="H485">
        <v>444.78782538223641</v>
      </c>
      <c r="I485">
        <v>64</v>
      </c>
      <c r="J485">
        <v>1616586.5761870781</v>
      </c>
      <c r="K485">
        <v>37053.812490909084</v>
      </c>
      <c r="L485">
        <v>290985583.71367407</v>
      </c>
      <c r="M485">
        <v>5541873.1536363624</v>
      </c>
      <c r="N485">
        <v>2424879864.2806172</v>
      </c>
      <c r="O485">
        <v>119296000</v>
      </c>
      <c r="P485">
        <v>21.879248518181811</v>
      </c>
      <c r="Q485">
        <v>24167.969313996815</v>
      </c>
      <c r="R485">
        <v>291022637.52616495</v>
      </c>
      <c r="S485">
        <v>2549.7177374342536</v>
      </c>
      <c r="T485">
        <v>24189.848562514995</v>
      </c>
      <c r="U485">
        <f>Sustainable_Friendly_Table[[#This Row],[Total Energy(MJ)]]*AHP!$P$13/TOPSIS!$B$12</f>
        <v>2.4914680082633124E-2</v>
      </c>
      <c r="V485">
        <f>Sustainable_Friendly_Table[[#This Row],[Total Cost(LKR Million)]]*AHP!$P$14/TOPSIS!$C$12</f>
        <v>7.5257737452628318E-3</v>
      </c>
      <c r="W485">
        <f>Sustainable_Friendly_Table[[#This Row],[Total Carbon (Metric T)]]*AHP!$P$15/TOPSIS!$D$12</f>
        <v>1.3711081196476784E-2</v>
      </c>
      <c r="X485">
        <f>((Sustainable_Friendly_Table[[#This Row],[Weighted Energy]]-TOPSIS!$B$13)^2+(Sustainable_Friendly_Table[[#This Row],[Weighted Cost]]-TOPSIS!$C$13)^2+(Sustainable_Friendly_Table[[#This Row],[Weighted Co2]]-TOPSIS!$D$13)^2)^0.5</f>
        <v>4.8574633833711614E-3</v>
      </c>
      <c r="Y485">
        <f>((Sustainable_Friendly_Table[[#This Row],[Weighted Energy]]-TOPSIS!$B$14)^2+(Sustainable_Friendly_Table[[#This Row],[Weighted Cost]]-TOPSIS!$C$14)^2+(Sustainable_Friendly_Table[[#This Row],[Weighted Co2]]-TOPSIS!$D$14)^2)^0.5</f>
        <v>7.5874353633794789E-4</v>
      </c>
      <c r="Z485">
        <f>Sustainable_Friendly_Table[[#This Row],[S- Worst-Euclidean Distance]]/(Sustainable_Friendly_Table[[#This Row],[S+ Best-Euclidean Distance]]+Sustainable_Friendly_Table[[#This Row],[S- Worst-Euclidean Distance]])</f>
        <v>0.13509892836662915</v>
      </c>
      <c r="AA485">
        <v>484</v>
      </c>
    </row>
    <row r="486" spans="1:27" x14ac:dyDescent="0.3">
      <c r="A486">
        <v>495</v>
      </c>
      <c r="B486" t="s">
        <v>280</v>
      </c>
      <c r="C486" t="s">
        <v>148</v>
      </c>
      <c r="D486" t="s">
        <v>280</v>
      </c>
      <c r="E486" t="s">
        <v>152</v>
      </c>
      <c r="F486" t="s">
        <v>280</v>
      </c>
      <c r="G486" t="s">
        <v>218</v>
      </c>
      <c r="H486">
        <v>444.78782538223641</v>
      </c>
      <c r="I486">
        <v>32</v>
      </c>
      <c r="J486">
        <v>1616586.5761870781</v>
      </c>
      <c r="K486">
        <v>37053.812490909084</v>
      </c>
      <c r="L486">
        <v>290985583.71367407</v>
      </c>
      <c r="M486">
        <v>5541873.1536363624</v>
      </c>
      <c r="N486">
        <v>2424879864.2806172</v>
      </c>
      <c r="O486">
        <v>119878400</v>
      </c>
      <c r="P486">
        <v>21.879248518181811</v>
      </c>
      <c r="Q486">
        <v>24167.969313996815</v>
      </c>
      <c r="R486">
        <v>291022637.52616495</v>
      </c>
      <c r="S486">
        <v>2550.3001374342539</v>
      </c>
      <c r="T486">
        <v>24189.848562514995</v>
      </c>
      <c r="U486">
        <f>Sustainable_Friendly_Table[[#This Row],[Total Energy(MJ)]]*AHP!$P$13/TOPSIS!$B$12</f>
        <v>2.4914680082633124E-2</v>
      </c>
      <c r="V486">
        <f>Sustainable_Friendly_Table[[#This Row],[Total Cost(LKR Million)]]*AHP!$P$14/TOPSIS!$C$12</f>
        <v>7.5274927632407408E-3</v>
      </c>
      <c r="W486">
        <f>Sustainable_Friendly_Table[[#This Row],[Total Carbon (Metric T)]]*AHP!$P$15/TOPSIS!$D$12</f>
        <v>1.3711081196476784E-2</v>
      </c>
      <c r="X486">
        <f>((Sustainable_Friendly_Table[[#This Row],[Weighted Energy]]-TOPSIS!$B$13)^2+(Sustainable_Friendly_Table[[#This Row],[Weighted Cost]]-TOPSIS!$C$13)^2+(Sustainable_Friendly_Table[[#This Row],[Weighted Co2]]-TOPSIS!$D$13)^2)^0.5</f>
        <v>4.8579053386898236E-3</v>
      </c>
      <c r="Y486">
        <f>((Sustainable_Friendly_Table[[#This Row],[Weighted Energy]]-TOPSIS!$B$14)^2+(Sustainable_Friendly_Table[[#This Row],[Weighted Cost]]-TOPSIS!$C$14)^2+(Sustainable_Friendly_Table[[#This Row],[Weighted Co2]]-TOPSIS!$D$14)^2)^0.5</f>
        <v>7.5823705342266401E-4</v>
      </c>
      <c r="Z486">
        <f>Sustainable_Friendly_Table[[#This Row],[S- Worst-Euclidean Distance]]/(Sustainable_Friendly_Table[[#This Row],[S+ Best-Euclidean Distance]]+Sustainable_Friendly_Table[[#This Row],[S- Worst-Euclidean Distance]])</f>
        <v>0.13501029719039165</v>
      </c>
      <c r="AA486">
        <v>485</v>
      </c>
    </row>
    <row r="487" spans="1:27" x14ac:dyDescent="0.3">
      <c r="A487">
        <v>494</v>
      </c>
      <c r="B487" t="s">
        <v>280</v>
      </c>
      <c r="C487" t="s">
        <v>148</v>
      </c>
      <c r="D487" t="s">
        <v>280</v>
      </c>
      <c r="E487" t="s">
        <v>152</v>
      </c>
      <c r="F487" t="s">
        <v>280</v>
      </c>
      <c r="G487" t="s">
        <v>220</v>
      </c>
      <c r="H487">
        <v>444.78782538223641</v>
      </c>
      <c r="I487">
        <v>32</v>
      </c>
      <c r="J487">
        <v>1616586.5761870781</v>
      </c>
      <c r="K487">
        <v>37053.812490909084</v>
      </c>
      <c r="L487">
        <v>290985583.71367407</v>
      </c>
      <c r="M487">
        <v>5541873.1536363624</v>
      </c>
      <c r="N487">
        <v>2424879864.2806172</v>
      </c>
      <c r="O487">
        <v>124800000</v>
      </c>
      <c r="P487">
        <v>21.879248518181811</v>
      </c>
      <c r="Q487">
        <v>24167.969313996815</v>
      </c>
      <c r="R487">
        <v>291022637.52616495</v>
      </c>
      <c r="S487">
        <v>2555.2217374342536</v>
      </c>
      <c r="T487">
        <v>24189.848562514995</v>
      </c>
      <c r="U487">
        <f>Sustainable_Friendly_Table[[#This Row],[Total Energy(MJ)]]*AHP!$P$13/TOPSIS!$B$12</f>
        <v>2.4914680082633124E-2</v>
      </c>
      <c r="V487">
        <f>Sustainable_Friendly_Table[[#This Row],[Total Cost(LKR Million)]]*AHP!$P$14/TOPSIS!$C$12</f>
        <v>7.5420194096694378E-3</v>
      </c>
      <c r="W487">
        <f>Sustainable_Friendly_Table[[#This Row],[Total Carbon (Metric T)]]*AHP!$P$15/TOPSIS!$D$12</f>
        <v>1.3711081196476784E-2</v>
      </c>
      <c r="X487">
        <f>((Sustainable_Friendly_Table[[#This Row],[Weighted Energy]]-TOPSIS!$B$13)^2+(Sustainable_Friendly_Table[[#This Row],[Weighted Cost]]-TOPSIS!$C$13)^2+(Sustainable_Friendly_Table[[#This Row],[Weighted Co2]]-TOPSIS!$D$13)^2)^0.5</f>
        <v>4.8616627707435368E-3</v>
      </c>
      <c r="Y487">
        <f>((Sustainable_Friendly_Table[[#This Row],[Weighted Energy]]-TOPSIS!$B$14)^2+(Sustainable_Friendly_Table[[#This Row],[Weighted Cost]]-TOPSIS!$C$14)^2+(Sustainable_Friendly_Table[[#This Row],[Weighted Co2]]-TOPSIS!$D$14)^2)^0.5</f>
        <v>7.5409989915065372E-4</v>
      </c>
      <c r="Z487">
        <f>Sustainable_Friendly_Table[[#This Row],[S- Worst-Euclidean Distance]]/(Sustainable_Friendly_Table[[#This Row],[S+ Best-Euclidean Distance]]+Sustainable_Friendly_Table[[#This Row],[S- Worst-Euclidean Distance]])</f>
        <v>0.13428272230828839</v>
      </c>
      <c r="AA487">
        <v>486</v>
      </c>
    </row>
    <row r="488" spans="1:27" x14ac:dyDescent="0.3">
      <c r="A488">
        <v>364</v>
      </c>
      <c r="B488" t="s">
        <v>142</v>
      </c>
      <c r="C488" t="s">
        <v>148</v>
      </c>
      <c r="D488" t="s">
        <v>151</v>
      </c>
      <c r="E488" t="s">
        <v>152</v>
      </c>
      <c r="F488" t="s">
        <v>155</v>
      </c>
      <c r="G488" t="s">
        <v>219</v>
      </c>
      <c r="H488">
        <v>447.9032449803712</v>
      </c>
      <c r="I488">
        <v>64</v>
      </c>
      <c r="J488">
        <v>1617235.7705571945</v>
      </c>
      <c r="K488">
        <v>37504.389536363633</v>
      </c>
      <c r="L488">
        <v>291102438.70029497</v>
      </c>
      <c r="M488">
        <v>5539173.6013636356</v>
      </c>
      <c r="N488">
        <v>2425853655.8357916</v>
      </c>
      <c r="O488">
        <v>119296000</v>
      </c>
      <c r="P488">
        <v>21.978574077272722</v>
      </c>
      <c r="Q488">
        <v>24177.674769830057</v>
      </c>
      <c r="R488">
        <v>291139943.08983135</v>
      </c>
      <c r="S488">
        <v>2550.6888294371552</v>
      </c>
      <c r="T488">
        <v>24199.653343907328</v>
      </c>
      <c r="U488">
        <f>Sustainable_Friendly_Table[[#This Row],[Total Energy(MJ)]]*AHP!$P$13/TOPSIS!$B$12</f>
        <v>2.4924722705487158E-2</v>
      </c>
      <c r="V488">
        <f>Sustainable_Friendly_Table[[#This Row],[Total Cost(LKR Million)]]*AHP!$P$14/TOPSIS!$C$12</f>
        <v>7.5286400306529251E-3</v>
      </c>
      <c r="W488">
        <f>Sustainable_Friendly_Table[[#This Row],[Total Carbon (Metric T)]]*AHP!$P$15/TOPSIS!$D$12</f>
        <v>1.3716638658047351E-2</v>
      </c>
      <c r="X488">
        <f>((Sustainable_Friendly_Table[[#This Row],[Weighted Energy]]-TOPSIS!$B$13)^2+(Sustainable_Friendly_Table[[#This Row],[Weighted Cost]]-TOPSIS!$C$13)^2+(Sustainable_Friendly_Table[[#This Row],[Weighted Co2]]-TOPSIS!$D$13)^2)^0.5</f>
        <v>4.8692922595338431E-3</v>
      </c>
      <c r="Y488">
        <f>((Sustainable_Friendly_Table[[#This Row],[Weighted Energy]]-TOPSIS!$B$14)^2+(Sustainable_Friendly_Table[[#This Row],[Weighted Cost]]-TOPSIS!$C$14)^2+(Sustainable_Friendly_Table[[#This Row],[Weighted Co2]]-TOPSIS!$D$14)^2)^0.5</f>
        <v>7.4693173974881184E-4</v>
      </c>
      <c r="Z488">
        <f>Sustainable_Friendly_Table[[#This Row],[S- Worst-Euclidean Distance]]/(Sustainable_Friendly_Table[[#This Row],[S+ Best-Euclidean Distance]]+Sustainable_Friendly_Table[[#This Row],[S- Worst-Euclidean Distance]])</f>
        <v>0.13299536126839231</v>
      </c>
      <c r="AA488">
        <v>487</v>
      </c>
    </row>
    <row r="489" spans="1:27" x14ac:dyDescent="0.3">
      <c r="A489">
        <v>366</v>
      </c>
      <c r="B489" t="s">
        <v>142</v>
      </c>
      <c r="C489" t="s">
        <v>148</v>
      </c>
      <c r="D489" t="s">
        <v>151</v>
      </c>
      <c r="E489" t="s">
        <v>152</v>
      </c>
      <c r="F489" t="s">
        <v>155</v>
      </c>
      <c r="G489" t="s">
        <v>218</v>
      </c>
      <c r="H489">
        <v>447.9032449803712</v>
      </c>
      <c r="I489">
        <v>32</v>
      </c>
      <c r="J489">
        <v>1617235.7705571945</v>
      </c>
      <c r="K489">
        <v>37504.389536363633</v>
      </c>
      <c r="L489">
        <v>291102438.70029497</v>
      </c>
      <c r="M489">
        <v>5539173.6013636356</v>
      </c>
      <c r="N489">
        <v>2425853655.8357916</v>
      </c>
      <c r="O489">
        <v>119878400</v>
      </c>
      <c r="P489">
        <v>21.978574077272722</v>
      </c>
      <c r="Q489">
        <v>24177.674769830057</v>
      </c>
      <c r="R489">
        <v>291139943.08983135</v>
      </c>
      <c r="S489">
        <v>2551.2712294371554</v>
      </c>
      <c r="T489">
        <v>24199.653343907328</v>
      </c>
      <c r="U489">
        <f>Sustainable_Friendly_Table[[#This Row],[Total Energy(MJ)]]*AHP!$P$13/TOPSIS!$B$12</f>
        <v>2.4924722705487158E-2</v>
      </c>
      <c r="V489">
        <f>Sustainable_Friendly_Table[[#This Row],[Total Cost(LKR Million)]]*AHP!$P$14/TOPSIS!$C$12</f>
        <v>7.530359048630835E-3</v>
      </c>
      <c r="W489">
        <f>Sustainable_Friendly_Table[[#This Row],[Total Carbon (Metric T)]]*AHP!$P$15/TOPSIS!$D$12</f>
        <v>1.3716638658047351E-2</v>
      </c>
      <c r="X489">
        <f>((Sustainable_Friendly_Table[[#This Row],[Weighted Energy]]-TOPSIS!$B$13)^2+(Sustainable_Friendly_Table[[#This Row],[Weighted Cost]]-TOPSIS!$C$13)^2+(Sustainable_Friendly_Table[[#This Row],[Weighted Co2]]-TOPSIS!$D$13)^2)^0.5</f>
        <v>4.8697341531163604E-3</v>
      </c>
      <c r="Y489">
        <f>((Sustainable_Friendly_Table[[#This Row],[Weighted Energy]]-TOPSIS!$B$14)^2+(Sustainable_Friendly_Table[[#This Row],[Weighted Cost]]-TOPSIS!$C$14)^2+(Sustainable_Friendly_Table[[#This Row],[Weighted Co2]]-TOPSIS!$D$14)^2)^0.5</f>
        <v>7.4642384305760633E-4</v>
      </c>
      <c r="Z489">
        <f>Sustainable_Friendly_Table[[#This Row],[S- Worst-Euclidean Distance]]/(Sustainable_Friendly_Table[[#This Row],[S+ Best-Euclidean Distance]]+Sustainable_Friendly_Table[[#This Row],[S- Worst-Euclidean Distance]])</f>
        <v>0.13290648937692121</v>
      </c>
      <c r="AA489">
        <v>488</v>
      </c>
    </row>
    <row r="490" spans="1:27" x14ac:dyDescent="0.3">
      <c r="A490">
        <v>365</v>
      </c>
      <c r="B490" t="s">
        <v>142</v>
      </c>
      <c r="C490" t="s">
        <v>148</v>
      </c>
      <c r="D490" t="s">
        <v>151</v>
      </c>
      <c r="E490" t="s">
        <v>152</v>
      </c>
      <c r="F490" t="s">
        <v>155</v>
      </c>
      <c r="G490" t="s">
        <v>220</v>
      </c>
      <c r="H490">
        <v>447.9032449803712</v>
      </c>
      <c r="I490">
        <v>32</v>
      </c>
      <c r="J490">
        <v>1617235.7705571945</v>
      </c>
      <c r="K490">
        <v>37504.389536363633</v>
      </c>
      <c r="L490">
        <v>291102438.70029497</v>
      </c>
      <c r="M490">
        <v>5539173.6013636356</v>
      </c>
      <c r="N490">
        <v>2425853655.8357916</v>
      </c>
      <c r="O490">
        <v>124800000</v>
      </c>
      <c r="P490">
        <v>21.978574077272722</v>
      </c>
      <c r="Q490">
        <v>24177.674769830057</v>
      </c>
      <c r="R490">
        <v>291139943.08983135</v>
      </c>
      <c r="S490">
        <v>2556.1928294371551</v>
      </c>
      <c r="T490">
        <v>24199.653343907328</v>
      </c>
      <c r="U490">
        <f>Sustainable_Friendly_Table[[#This Row],[Total Energy(MJ)]]*AHP!$P$13/TOPSIS!$B$12</f>
        <v>2.4924722705487158E-2</v>
      </c>
      <c r="V490">
        <f>Sustainable_Friendly_Table[[#This Row],[Total Cost(LKR Million)]]*AHP!$P$14/TOPSIS!$C$12</f>
        <v>7.5448856950595311E-3</v>
      </c>
      <c r="W490">
        <f>Sustainable_Friendly_Table[[#This Row],[Total Carbon (Metric T)]]*AHP!$P$15/TOPSIS!$D$12</f>
        <v>1.3716638658047351E-2</v>
      </c>
      <c r="X490">
        <f>((Sustainable_Friendly_Table[[#This Row],[Weighted Energy]]-TOPSIS!$B$13)^2+(Sustainable_Friendly_Table[[#This Row],[Weighted Cost]]-TOPSIS!$C$13)^2+(Sustainable_Friendly_Table[[#This Row],[Weighted Co2]]-TOPSIS!$D$13)^2)^0.5</f>
        <v>4.8734910088990002E-3</v>
      </c>
      <c r="Y490">
        <f>((Sustainable_Friendly_Table[[#This Row],[Weighted Energy]]-TOPSIS!$B$14)^2+(Sustainable_Friendly_Table[[#This Row],[Weighted Cost]]-TOPSIS!$C$14)^2+(Sustainable_Friendly_Table[[#This Row],[Weighted Co2]]-TOPSIS!$D$14)^2)^0.5</f>
        <v>7.4227694106019499E-4</v>
      </c>
      <c r="Z490">
        <f>Sustainable_Friendly_Table[[#This Row],[S- Worst-Euclidean Distance]]/(Sustainable_Friendly_Table[[#This Row],[S+ Best-Euclidean Distance]]+Sustainable_Friendly_Table[[#This Row],[S- Worst-Euclidean Distance]])</f>
        <v>0.13217728148215035</v>
      </c>
      <c r="AA490">
        <v>489</v>
      </c>
    </row>
    <row r="491" spans="1:27" x14ac:dyDescent="0.3">
      <c r="A491">
        <v>382</v>
      </c>
      <c r="B491" t="s">
        <v>142</v>
      </c>
      <c r="C491" t="s">
        <v>148</v>
      </c>
      <c r="D491" t="s">
        <v>280</v>
      </c>
      <c r="E491" t="s">
        <v>152</v>
      </c>
      <c r="F491" t="s">
        <v>155</v>
      </c>
      <c r="G491" t="s">
        <v>219</v>
      </c>
      <c r="H491">
        <v>448.36770731878119</v>
      </c>
      <c r="I491">
        <v>64</v>
      </c>
      <c r="J491">
        <v>1617685.3701007757</v>
      </c>
      <c r="K491">
        <v>37504.389536363633</v>
      </c>
      <c r="L491">
        <v>291183366.61813962</v>
      </c>
      <c r="M491">
        <v>5543778.6763636358</v>
      </c>
      <c r="N491">
        <v>2426528055.1511636</v>
      </c>
      <c r="O491">
        <v>119296000</v>
      </c>
      <c r="P491">
        <v>21.969363927272724</v>
      </c>
      <c r="Q491">
        <v>24184.396283006594</v>
      </c>
      <c r="R491">
        <v>291220871.00767601</v>
      </c>
      <c r="S491">
        <v>2551.3678338275272</v>
      </c>
      <c r="T491">
        <v>24206.365646933868</v>
      </c>
      <c r="U491">
        <f>Sustainable_Friendly_Table[[#This Row],[Total Energy(MJ)]]*AHP!$P$13/TOPSIS!$B$12</f>
        <v>2.4931651009072034E-2</v>
      </c>
      <c r="V491">
        <f>Sustainable_Friendly_Table[[#This Row],[Total Cost(LKR Million)]]*AHP!$P$14/TOPSIS!$C$12</f>
        <v>7.5306441871675692E-3</v>
      </c>
      <c r="W491">
        <f>Sustainable_Friendly_Table[[#This Row],[Total Carbon (Metric T)]]*AHP!$P$15/TOPSIS!$D$12</f>
        <v>1.3720443267719644E-2</v>
      </c>
      <c r="X491">
        <f>((Sustainable_Friendly_Table[[#This Row],[Weighted Energy]]-TOPSIS!$B$13)^2+(Sustainable_Friendly_Table[[#This Row],[Weighted Cost]]-TOPSIS!$C$13)^2+(Sustainable_Friendly_Table[[#This Row],[Weighted Co2]]-TOPSIS!$D$13)^2)^0.5</f>
        <v>4.8774460508360434E-3</v>
      </c>
      <c r="Y491">
        <f>((Sustainable_Friendly_Table[[#This Row],[Weighted Energy]]-TOPSIS!$B$14)^2+(Sustainable_Friendly_Table[[#This Row],[Weighted Cost]]-TOPSIS!$C$14)^2+(Sustainable_Friendly_Table[[#This Row],[Weighted Co2]]-TOPSIS!$D$14)^2)^0.5</f>
        <v>7.3878894217147733E-4</v>
      </c>
      <c r="Z491">
        <f>Sustainable_Friendly_Table[[#This Row],[S- Worst-Euclidean Distance]]/(Sustainable_Friendly_Table[[#This Row],[S+ Best-Euclidean Distance]]+Sustainable_Friendly_Table[[#This Row],[S- Worst-Euclidean Distance]])</f>
        <v>0.131545233255251</v>
      </c>
      <c r="AA491">
        <v>490</v>
      </c>
    </row>
    <row r="492" spans="1:27" x14ac:dyDescent="0.3">
      <c r="A492">
        <v>384</v>
      </c>
      <c r="B492" t="s">
        <v>142</v>
      </c>
      <c r="C492" t="s">
        <v>148</v>
      </c>
      <c r="D492" t="s">
        <v>280</v>
      </c>
      <c r="E492" t="s">
        <v>152</v>
      </c>
      <c r="F492" t="s">
        <v>155</v>
      </c>
      <c r="G492" t="s">
        <v>218</v>
      </c>
      <c r="H492">
        <v>448.36770731878119</v>
      </c>
      <c r="I492">
        <v>32</v>
      </c>
      <c r="J492">
        <v>1617685.3701007757</v>
      </c>
      <c r="K492">
        <v>37504.389536363633</v>
      </c>
      <c r="L492">
        <v>291183366.61813962</v>
      </c>
      <c r="M492">
        <v>5543778.6763636358</v>
      </c>
      <c r="N492">
        <v>2426528055.1511636</v>
      </c>
      <c r="O492">
        <v>119878400</v>
      </c>
      <c r="P492">
        <v>21.969363927272724</v>
      </c>
      <c r="Q492">
        <v>24184.396283006594</v>
      </c>
      <c r="R492">
        <v>291220871.00767601</v>
      </c>
      <c r="S492">
        <v>2551.950233827527</v>
      </c>
      <c r="T492">
        <v>24206.365646933868</v>
      </c>
      <c r="U492">
        <f>Sustainable_Friendly_Table[[#This Row],[Total Energy(MJ)]]*AHP!$P$13/TOPSIS!$B$12</f>
        <v>2.4931651009072034E-2</v>
      </c>
      <c r="V492">
        <f>Sustainable_Friendly_Table[[#This Row],[Total Cost(LKR Million)]]*AHP!$P$14/TOPSIS!$C$12</f>
        <v>7.5323632051454772E-3</v>
      </c>
      <c r="W492">
        <f>Sustainable_Friendly_Table[[#This Row],[Total Carbon (Metric T)]]*AHP!$P$15/TOPSIS!$D$12</f>
        <v>1.3720443267719644E-2</v>
      </c>
      <c r="X492">
        <f>((Sustainable_Friendly_Table[[#This Row],[Weighted Energy]]-TOPSIS!$B$13)^2+(Sustainable_Friendly_Table[[#This Row],[Weighted Cost]]-TOPSIS!$C$13)^2+(Sustainable_Friendly_Table[[#This Row],[Weighted Co2]]-TOPSIS!$D$13)^2)^0.5</f>
        <v>4.8778879120424633E-3</v>
      </c>
      <c r="Y492">
        <f>((Sustainable_Friendly_Table[[#This Row],[Weighted Energy]]-TOPSIS!$B$14)^2+(Sustainable_Friendly_Table[[#This Row],[Weighted Cost]]-TOPSIS!$C$14)^2+(Sustainable_Friendly_Table[[#This Row],[Weighted Co2]]-TOPSIS!$D$14)^2)^0.5</f>
        <v>7.3828011017344156E-4</v>
      </c>
      <c r="Z492">
        <f>Sustainable_Friendly_Table[[#This Row],[S- Worst-Euclidean Distance]]/(Sustainable_Friendly_Table[[#This Row],[S+ Best-Euclidean Distance]]+Sustainable_Friendly_Table[[#This Row],[S- Worst-Euclidean Distance]])</f>
        <v>0.13145620060742896</v>
      </c>
      <c r="AA492">
        <v>491</v>
      </c>
    </row>
    <row r="493" spans="1:27" x14ac:dyDescent="0.3">
      <c r="A493">
        <v>383</v>
      </c>
      <c r="B493" t="s">
        <v>142</v>
      </c>
      <c r="C493" t="s">
        <v>148</v>
      </c>
      <c r="D493" t="s">
        <v>280</v>
      </c>
      <c r="E493" t="s">
        <v>152</v>
      </c>
      <c r="F493" t="s">
        <v>155</v>
      </c>
      <c r="G493" t="s">
        <v>220</v>
      </c>
      <c r="H493">
        <v>448.36770731878119</v>
      </c>
      <c r="I493">
        <v>32</v>
      </c>
      <c r="J493">
        <v>1617685.3701007757</v>
      </c>
      <c r="K493">
        <v>37504.389536363633</v>
      </c>
      <c r="L493">
        <v>291183366.61813962</v>
      </c>
      <c r="M493">
        <v>5543778.6763636358</v>
      </c>
      <c r="N493">
        <v>2426528055.1511636</v>
      </c>
      <c r="O493">
        <v>124800000</v>
      </c>
      <c r="P493">
        <v>21.969363927272724</v>
      </c>
      <c r="Q493">
        <v>24184.396283006594</v>
      </c>
      <c r="R493">
        <v>291220871.00767601</v>
      </c>
      <c r="S493">
        <v>2556.8718338275271</v>
      </c>
      <c r="T493">
        <v>24206.365646933868</v>
      </c>
      <c r="U493">
        <f>Sustainable_Friendly_Table[[#This Row],[Total Energy(MJ)]]*AHP!$P$13/TOPSIS!$B$12</f>
        <v>2.4931651009072034E-2</v>
      </c>
      <c r="V493">
        <f>Sustainable_Friendly_Table[[#This Row],[Total Cost(LKR Million)]]*AHP!$P$14/TOPSIS!$C$12</f>
        <v>7.5468898515741742E-3</v>
      </c>
      <c r="W493">
        <f>Sustainable_Friendly_Table[[#This Row],[Total Carbon (Metric T)]]*AHP!$P$15/TOPSIS!$D$12</f>
        <v>1.3720443267719644E-2</v>
      </c>
      <c r="X493">
        <f>((Sustainable_Friendly_Table[[#This Row],[Weighted Energy]]-TOPSIS!$B$13)^2+(Sustainable_Friendly_Table[[#This Row],[Weighted Cost]]-TOPSIS!$C$13)^2+(Sustainable_Friendly_Table[[#This Row],[Weighted Co2]]-TOPSIS!$D$13)^2)^0.5</f>
        <v>4.8816444566956753E-3</v>
      </c>
      <c r="Y493">
        <f>((Sustainable_Friendly_Table[[#This Row],[Weighted Energy]]-TOPSIS!$B$14)^2+(Sustainable_Friendly_Table[[#This Row],[Weighted Cost]]-TOPSIS!$C$14)^2+(Sustainable_Friendly_Table[[#This Row],[Weighted Co2]]-TOPSIS!$D$14)^2)^0.5</f>
        <v>7.3412686381078222E-4</v>
      </c>
      <c r="Z493">
        <f>Sustainable_Friendly_Table[[#This Row],[S- Worst-Euclidean Distance]]/(Sustainable_Friendly_Table[[#This Row],[S+ Best-Euclidean Distance]]+Sustainable_Friendly_Table[[#This Row],[S- Worst-Euclidean Distance]])</f>
        <v>0.13072591847357756</v>
      </c>
      <c r="AA493">
        <v>492</v>
      </c>
    </row>
    <row r="494" spans="1:27" x14ac:dyDescent="0.3">
      <c r="A494">
        <v>481</v>
      </c>
      <c r="B494" t="s">
        <v>280</v>
      </c>
      <c r="C494" t="s">
        <v>148</v>
      </c>
      <c r="D494" t="s">
        <v>151</v>
      </c>
      <c r="E494" t="s">
        <v>280</v>
      </c>
      <c r="F494" t="s">
        <v>155</v>
      </c>
      <c r="G494" t="s">
        <v>219</v>
      </c>
      <c r="H494">
        <v>458.43880208335412</v>
      </c>
      <c r="I494">
        <v>66</v>
      </c>
      <c r="J494">
        <v>1618468.8477208817</v>
      </c>
      <c r="K494">
        <v>46606.243172727271</v>
      </c>
      <c r="L494">
        <v>291324392.58975869</v>
      </c>
      <c r="M494">
        <v>6732686.5468181809</v>
      </c>
      <c r="N494">
        <v>2427703271.5813227</v>
      </c>
      <c r="O494">
        <v>123024000</v>
      </c>
      <c r="P494">
        <v>28.165770259090905</v>
      </c>
      <c r="Q494">
        <v>24196.109273427181</v>
      </c>
      <c r="R494">
        <v>291370998.8329314</v>
      </c>
      <c r="S494">
        <v>2557.4599581281409</v>
      </c>
      <c r="T494">
        <v>24224.27504368627</v>
      </c>
      <c r="U494">
        <f>Sustainable_Friendly_Table[[#This Row],[Total Energy(MJ)]]*AHP!$P$13/TOPSIS!$B$12</f>
        <v>2.4944503571915716E-2</v>
      </c>
      <c r="V494">
        <f>Sustainable_Friendly_Table[[#This Row],[Total Cost(LKR Million)]]*AHP!$P$14/TOPSIS!$C$12</f>
        <v>7.5486257654581021E-3</v>
      </c>
      <c r="W494">
        <f>Sustainable_Friendly_Table[[#This Row],[Total Carbon (Metric T)]]*AHP!$P$15/TOPSIS!$D$12</f>
        <v>1.3730594517423316E-2</v>
      </c>
      <c r="X494">
        <f>((Sustainable_Friendly_Table[[#This Row],[Weighted Energy]]-TOPSIS!$B$13)^2+(Sustainable_Friendly_Table[[#This Row],[Weighted Cost]]-TOPSIS!$C$13)^2+(Sustainable_Friendly_Table[[#This Row],[Weighted Co2]]-TOPSIS!$D$13)^2)^0.5</f>
        <v>4.8976950036730164E-3</v>
      </c>
      <c r="Y494">
        <f>((Sustainable_Friendly_Table[[#This Row],[Weighted Energy]]-TOPSIS!$B$14)^2+(Sustainable_Friendly_Table[[#This Row],[Weighted Cost]]-TOPSIS!$C$14)^2+(Sustainable_Friendly_Table[[#This Row],[Weighted Co2]]-TOPSIS!$D$14)^2)^0.5</f>
        <v>7.1812394442198786E-4</v>
      </c>
      <c r="Z494">
        <f>Sustainable_Friendly_Table[[#This Row],[S- Worst-Euclidean Distance]]/(Sustainable_Friendly_Table[[#This Row],[S+ Best-Euclidean Distance]]+Sustainable_Friendly_Table[[#This Row],[S- Worst-Euclidean Distance]])</f>
        <v>0.12787519524032903</v>
      </c>
      <c r="AA494">
        <v>493</v>
      </c>
    </row>
    <row r="495" spans="1:27" x14ac:dyDescent="0.3">
      <c r="A495">
        <v>483</v>
      </c>
      <c r="B495" t="s">
        <v>280</v>
      </c>
      <c r="C495" t="s">
        <v>148</v>
      </c>
      <c r="D495" t="s">
        <v>151</v>
      </c>
      <c r="E495" t="s">
        <v>280</v>
      </c>
      <c r="F495" t="s">
        <v>155</v>
      </c>
      <c r="G495" t="s">
        <v>218</v>
      </c>
      <c r="H495">
        <v>458.43880208335412</v>
      </c>
      <c r="I495">
        <v>33</v>
      </c>
      <c r="J495">
        <v>1618468.8477208817</v>
      </c>
      <c r="K495">
        <v>46606.243172727271</v>
      </c>
      <c r="L495">
        <v>291324392.58975869</v>
      </c>
      <c r="M495">
        <v>6732686.5468181809</v>
      </c>
      <c r="N495">
        <v>2427703271.5813227</v>
      </c>
      <c r="O495">
        <v>123624600</v>
      </c>
      <c r="P495">
        <v>28.165770259090905</v>
      </c>
      <c r="Q495">
        <v>24196.109273427181</v>
      </c>
      <c r="R495">
        <v>291370998.8329314</v>
      </c>
      <c r="S495">
        <v>2558.0605581281411</v>
      </c>
      <c r="T495">
        <v>24224.27504368627</v>
      </c>
      <c r="U495">
        <f>Sustainable_Friendly_Table[[#This Row],[Total Energy(MJ)]]*AHP!$P$13/TOPSIS!$B$12</f>
        <v>2.4944503571915716E-2</v>
      </c>
      <c r="V495">
        <f>Sustainable_Friendly_Table[[#This Row],[Total Cost(LKR Million)]]*AHP!$P$14/TOPSIS!$C$12</f>
        <v>7.5503985027478206E-3</v>
      </c>
      <c r="W495">
        <f>Sustainable_Friendly_Table[[#This Row],[Total Carbon (Metric T)]]*AHP!$P$15/TOPSIS!$D$12</f>
        <v>1.3730594517423316E-2</v>
      </c>
      <c r="X495">
        <f>((Sustainable_Friendly_Table[[#This Row],[Weighted Energy]]-TOPSIS!$B$13)^2+(Sustainable_Friendly_Table[[#This Row],[Weighted Cost]]-TOPSIS!$C$13)^2+(Sustainable_Friendly_Table[[#This Row],[Weighted Co2]]-TOPSIS!$D$13)^2)^0.5</f>
        <v>4.8981553062693931E-3</v>
      </c>
      <c r="Y495">
        <f>((Sustainable_Friendly_Table[[#This Row],[Weighted Energy]]-TOPSIS!$B$14)^2+(Sustainable_Friendly_Table[[#This Row],[Weighted Cost]]-TOPSIS!$C$14)^2+(Sustainable_Friendly_Table[[#This Row],[Weighted Co2]]-TOPSIS!$D$14)^2)^0.5</f>
        <v>7.1762858160687572E-4</v>
      </c>
      <c r="Z495">
        <f>Sustainable_Friendly_Table[[#This Row],[S- Worst-Euclidean Distance]]/(Sustainable_Friendly_Table[[#This Row],[S+ Best-Euclidean Distance]]+Sustainable_Friendly_Table[[#This Row],[S- Worst-Euclidean Distance]])</f>
        <v>0.12778778456132195</v>
      </c>
      <c r="AA495">
        <v>494</v>
      </c>
    </row>
    <row r="496" spans="1:27" x14ac:dyDescent="0.3">
      <c r="A496">
        <v>482</v>
      </c>
      <c r="B496" t="s">
        <v>280</v>
      </c>
      <c r="C496" t="s">
        <v>148</v>
      </c>
      <c r="D496" t="s">
        <v>151</v>
      </c>
      <c r="E496" t="s">
        <v>280</v>
      </c>
      <c r="F496" t="s">
        <v>155</v>
      </c>
      <c r="G496" t="s">
        <v>220</v>
      </c>
      <c r="H496">
        <v>458.43880208335412</v>
      </c>
      <c r="I496">
        <v>33</v>
      </c>
      <c r="J496">
        <v>1618468.8477208817</v>
      </c>
      <c r="K496">
        <v>46606.243172727271</v>
      </c>
      <c r="L496">
        <v>291324392.58975869</v>
      </c>
      <c r="M496">
        <v>6732686.5468181809</v>
      </c>
      <c r="N496">
        <v>2427703271.5813227</v>
      </c>
      <c r="O496">
        <v>128700000</v>
      </c>
      <c r="P496">
        <v>28.165770259090905</v>
      </c>
      <c r="Q496">
        <v>24196.109273427181</v>
      </c>
      <c r="R496">
        <v>291370998.8329314</v>
      </c>
      <c r="S496">
        <v>2563.1359581281408</v>
      </c>
      <c r="T496">
        <v>24224.27504368627</v>
      </c>
      <c r="U496">
        <f>Sustainable_Friendly_Table[[#This Row],[Total Energy(MJ)]]*AHP!$P$13/TOPSIS!$B$12</f>
        <v>2.4944503571915716E-2</v>
      </c>
      <c r="V496">
        <f>Sustainable_Friendly_Table[[#This Row],[Total Cost(LKR Million)]]*AHP!$P$14/TOPSIS!$C$12</f>
        <v>7.5653791068774146E-3</v>
      </c>
      <c r="W496">
        <f>Sustainable_Friendly_Table[[#This Row],[Total Carbon (Metric T)]]*AHP!$P$15/TOPSIS!$D$12</f>
        <v>1.3730594517423316E-2</v>
      </c>
      <c r="X496">
        <f>((Sustainable_Friendly_Table[[#This Row],[Weighted Energy]]-TOPSIS!$B$13)^2+(Sustainable_Friendly_Table[[#This Row],[Weighted Cost]]-TOPSIS!$C$13)^2+(Sustainable_Friendly_Table[[#This Row],[Weighted Co2]]-TOPSIS!$D$13)^2)^0.5</f>
        <v>4.9020689891681232E-3</v>
      </c>
      <c r="Y496">
        <f>((Sustainable_Friendly_Table[[#This Row],[Weighted Energy]]-TOPSIS!$B$14)^2+(Sustainable_Friendly_Table[[#This Row],[Weighted Cost]]-TOPSIS!$C$14)^2+(Sustainable_Friendly_Table[[#This Row],[Weighted Co2]]-TOPSIS!$D$14)^2)^0.5</f>
        <v>7.1360463139242799E-4</v>
      </c>
      <c r="Z496">
        <f>Sustainable_Friendly_Table[[#This Row],[S- Worst-Euclidean Distance]]/(Sustainable_Friendly_Table[[#This Row],[S+ Best-Euclidean Distance]]+Sustainable_Friendly_Table[[#This Row],[S- Worst-Euclidean Distance]])</f>
        <v>0.12707373676057704</v>
      </c>
      <c r="AA496">
        <v>495</v>
      </c>
    </row>
    <row r="497" spans="1:27" x14ac:dyDescent="0.3">
      <c r="A497">
        <v>499</v>
      </c>
      <c r="B497" t="s">
        <v>280</v>
      </c>
      <c r="C497" t="s">
        <v>148</v>
      </c>
      <c r="D497" t="s">
        <v>280</v>
      </c>
      <c r="E497" t="s">
        <v>280</v>
      </c>
      <c r="F497" t="s">
        <v>155</v>
      </c>
      <c r="G497" t="s">
        <v>219</v>
      </c>
      <c r="H497">
        <v>458.90326442176405</v>
      </c>
      <c r="I497">
        <v>66</v>
      </c>
      <c r="J497">
        <v>1618918.4472644625</v>
      </c>
      <c r="K497">
        <v>46606.243172727271</v>
      </c>
      <c r="L497">
        <v>291405320.50760323</v>
      </c>
      <c r="M497">
        <v>6737291.6218181811</v>
      </c>
      <c r="N497">
        <v>2428377670.8966937</v>
      </c>
      <c r="O497">
        <v>123024000</v>
      </c>
      <c r="P497">
        <v>28.156560109090908</v>
      </c>
      <c r="Q497">
        <v>24202.83078660371</v>
      </c>
      <c r="R497">
        <v>291451926.75077593</v>
      </c>
      <c r="S497">
        <v>2558.1389625185116</v>
      </c>
      <c r="T497">
        <v>24230.987346712802</v>
      </c>
      <c r="U497">
        <f>Sustainable_Friendly_Table[[#This Row],[Total Energy(MJ)]]*AHP!$P$13/TOPSIS!$B$12</f>
        <v>2.4951431875500585E-2</v>
      </c>
      <c r="V497">
        <f>Sustainable_Friendly_Table[[#This Row],[Total Cost(LKR Million)]]*AHP!$P$14/TOPSIS!$C$12</f>
        <v>7.5506299219727417E-3</v>
      </c>
      <c r="W497">
        <f>Sustainable_Friendly_Table[[#This Row],[Total Carbon (Metric T)]]*AHP!$P$15/TOPSIS!$D$12</f>
        <v>1.3734399127095604E-2</v>
      </c>
      <c r="X497">
        <f>((Sustainable_Friendly_Table[[#This Row],[Weighted Energy]]-TOPSIS!$B$13)^2+(Sustainable_Friendly_Table[[#This Row],[Weighted Cost]]-TOPSIS!$C$13)^2+(Sustainable_Friendly_Table[[#This Row],[Weighted Co2]]-TOPSIS!$D$13)^2)^0.5</f>
        <v>4.9058485114234192E-3</v>
      </c>
      <c r="Y497">
        <f>((Sustainable_Friendly_Table[[#This Row],[Weighted Energy]]-TOPSIS!$B$14)^2+(Sustainable_Friendly_Table[[#This Row],[Weighted Cost]]-TOPSIS!$C$14)^2+(Sustainable_Friendly_Table[[#This Row],[Weighted Co2]]-TOPSIS!$D$14)^2)^0.5</f>
        <v>7.0997498178090954E-4</v>
      </c>
      <c r="Z497">
        <f>Sustainable_Friendly_Table[[#This Row],[S- Worst-Euclidean Distance]]/(Sustainable_Friendly_Table[[#This Row],[S+ Best-Euclidean Distance]]+Sustainable_Friendly_Table[[#This Row],[S- Worst-Euclidean Distance]])</f>
        <v>0.12642402002841535</v>
      </c>
      <c r="AA497">
        <v>496</v>
      </c>
    </row>
    <row r="498" spans="1:27" x14ac:dyDescent="0.3">
      <c r="A498">
        <v>501</v>
      </c>
      <c r="B498" t="s">
        <v>280</v>
      </c>
      <c r="C498" t="s">
        <v>148</v>
      </c>
      <c r="D498" t="s">
        <v>280</v>
      </c>
      <c r="E498" t="s">
        <v>280</v>
      </c>
      <c r="F498" t="s">
        <v>155</v>
      </c>
      <c r="G498" t="s">
        <v>218</v>
      </c>
      <c r="H498">
        <v>458.90326442176405</v>
      </c>
      <c r="I498">
        <v>33</v>
      </c>
      <c r="J498">
        <v>1618918.4472644625</v>
      </c>
      <c r="K498">
        <v>46606.243172727271</v>
      </c>
      <c r="L498">
        <v>291405320.50760323</v>
      </c>
      <c r="M498">
        <v>6737291.6218181811</v>
      </c>
      <c r="N498">
        <v>2428377670.8966937</v>
      </c>
      <c r="O498">
        <v>123624600</v>
      </c>
      <c r="P498">
        <v>28.156560109090908</v>
      </c>
      <c r="Q498">
        <v>24202.83078660371</v>
      </c>
      <c r="R498">
        <v>291451926.75077593</v>
      </c>
      <c r="S498">
        <v>2558.7395625185118</v>
      </c>
      <c r="T498">
        <v>24230.987346712802</v>
      </c>
      <c r="U498">
        <f>Sustainable_Friendly_Table[[#This Row],[Total Energy(MJ)]]*AHP!$P$13/TOPSIS!$B$12</f>
        <v>2.4951431875500585E-2</v>
      </c>
      <c r="V498">
        <f>Sustainable_Friendly_Table[[#This Row],[Total Cost(LKR Million)]]*AHP!$P$14/TOPSIS!$C$12</f>
        <v>7.5524026592624603E-3</v>
      </c>
      <c r="W498">
        <f>Sustainable_Friendly_Table[[#This Row],[Total Carbon (Metric T)]]*AHP!$P$15/TOPSIS!$D$12</f>
        <v>1.3734399127095604E-2</v>
      </c>
      <c r="X498">
        <f>((Sustainable_Friendly_Table[[#This Row],[Weighted Energy]]-TOPSIS!$B$13)^2+(Sustainable_Friendly_Table[[#This Row],[Weighted Cost]]-TOPSIS!$C$13)^2+(Sustainable_Friendly_Table[[#This Row],[Weighted Co2]]-TOPSIS!$D$13)^2)^0.5</f>
        <v>4.9063087732074849E-3</v>
      </c>
      <c r="Y498">
        <f>((Sustainable_Friendly_Table[[#This Row],[Weighted Energy]]-TOPSIS!$B$14)^2+(Sustainable_Friendly_Table[[#This Row],[Weighted Cost]]-TOPSIS!$C$14)^2+(Sustainable_Friendly_Table[[#This Row],[Weighted Co2]]-TOPSIS!$D$14)^2)^0.5</f>
        <v>7.0947893698663144E-4</v>
      </c>
      <c r="Z498">
        <f>Sustainable_Friendly_Table[[#This Row],[S- Worst-Euclidean Distance]]/(Sustainable_Friendly_Table[[#This Row],[S+ Best-Euclidean Distance]]+Sustainable_Friendly_Table[[#This Row],[S- Worst-Euclidean Distance]])</f>
        <v>0.12633649518103091</v>
      </c>
      <c r="AA498">
        <v>497</v>
      </c>
    </row>
    <row r="499" spans="1:27" x14ac:dyDescent="0.3">
      <c r="A499">
        <v>500</v>
      </c>
      <c r="B499" t="s">
        <v>280</v>
      </c>
      <c r="C499" t="s">
        <v>148</v>
      </c>
      <c r="D499" t="s">
        <v>280</v>
      </c>
      <c r="E499" t="s">
        <v>280</v>
      </c>
      <c r="F499" t="s">
        <v>155</v>
      </c>
      <c r="G499" t="s">
        <v>220</v>
      </c>
      <c r="H499">
        <v>458.90326442176405</v>
      </c>
      <c r="I499">
        <v>33</v>
      </c>
      <c r="J499">
        <v>1618918.4472644625</v>
      </c>
      <c r="K499">
        <v>46606.243172727271</v>
      </c>
      <c r="L499">
        <v>291405320.50760323</v>
      </c>
      <c r="M499">
        <v>6737291.6218181811</v>
      </c>
      <c r="N499">
        <v>2428377670.8966937</v>
      </c>
      <c r="O499">
        <v>128700000</v>
      </c>
      <c r="P499">
        <v>28.156560109090908</v>
      </c>
      <c r="Q499">
        <v>24202.83078660371</v>
      </c>
      <c r="R499">
        <v>291451926.75077593</v>
      </c>
      <c r="S499">
        <v>2563.8149625185119</v>
      </c>
      <c r="T499">
        <v>24230.987346712802</v>
      </c>
      <c r="U499">
        <f>Sustainable_Friendly_Table[[#This Row],[Total Energy(MJ)]]*AHP!$P$13/TOPSIS!$B$12</f>
        <v>2.4951431875500585E-2</v>
      </c>
      <c r="V499">
        <f>Sustainable_Friendly_Table[[#This Row],[Total Cost(LKR Million)]]*AHP!$P$14/TOPSIS!$C$12</f>
        <v>7.5673832633920543E-3</v>
      </c>
      <c r="W499">
        <f>Sustainable_Friendly_Table[[#This Row],[Total Carbon (Metric T)]]*AHP!$P$15/TOPSIS!$D$12</f>
        <v>1.3734399127095604E-2</v>
      </c>
      <c r="X499">
        <f>((Sustainable_Friendly_Table[[#This Row],[Weighted Energy]]-TOPSIS!$B$13)^2+(Sustainable_Friendly_Table[[#This Row],[Weighted Cost]]-TOPSIS!$C$13)^2+(Sustainable_Friendly_Table[[#This Row],[Weighted Co2]]-TOPSIS!$D$13)^2)^0.5</f>
        <v>4.910222071885571E-3</v>
      </c>
      <c r="Y499">
        <f>((Sustainable_Friendly_Table[[#This Row],[Weighted Energy]]-TOPSIS!$B$14)^2+(Sustainable_Friendly_Table[[#This Row],[Weighted Cost]]-TOPSIS!$C$14)^2+(Sustainable_Friendly_Table[[#This Row],[Weighted Co2]]-TOPSIS!$D$14)^2)^0.5</f>
        <v>7.0545105980785545E-4</v>
      </c>
      <c r="Z499">
        <f>Sustainable_Friendly_Table[[#This Row],[S- Worst-Euclidean Distance]]/(Sustainable_Friendly_Table[[#This Row],[S+ Best-Euclidean Distance]]+Sustainable_Friendly_Table[[#This Row],[S- Worst-Euclidean Distance]])</f>
        <v>0.12562181652391227</v>
      </c>
      <c r="AA499">
        <v>498</v>
      </c>
    </row>
    <row r="500" spans="1:27" x14ac:dyDescent="0.3">
      <c r="A500">
        <v>361</v>
      </c>
      <c r="B500" t="s">
        <v>142</v>
      </c>
      <c r="C500" t="s">
        <v>148</v>
      </c>
      <c r="D500" t="s">
        <v>151</v>
      </c>
      <c r="E500" t="s">
        <v>152</v>
      </c>
      <c r="F500" t="s">
        <v>154</v>
      </c>
      <c r="G500" t="s">
        <v>219</v>
      </c>
      <c r="H500">
        <v>453.03192264499262</v>
      </c>
      <c r="I500">
        <v>65</v>
      </c>
      <c r="J500">
        <v>1628216.8149532259</v>
      </c>
      <c r="K500">
        <v>36685.609763636356</v>
      </c>
      <c r="L500">
        <v>293079026.69158065</v>
      </c>
      <c r="M500">
        <v>5511880.9422727264</v>
      </c>
      <c r="N500">
        <v>2442325222.4298387</v>
      </c>
      <c r="O500">
        <v>121160000</v>
      </c>
      <c r="P500">
        <v>22.251500668181812</v>
      </c>
      <c r="Q500">
        <v>24341.841383550727</v>
      </c>
      <c r="R500">
        <v>293115712.30134428</v>
      </c>
      <c r="S500">
        <v>2568.9971033721113</v>
      </c>
      <c r="T500">
        <v>24364.09288421891</v>
      </c>
      <c r="U500">
        <f>Sustainable_Friendly_Table[[#This Row],[Total Energy(MJ)]]*AHP!$P$13/TOPSIS!$B$12</f>
        <v>2.5093869883316355E-2</v>
      </c>
      <c r="V500">
        <f>Sustainable_Friendly_Table[[#This Row],[Total Cost(LKR Million)]]*AHP!$P$14/TOPSIS!$C$12</f>
        <v>7.5826789249500738E-3</v>
      </c>
      <c r="W500">
        <f>Sustainable_Friendly_Table[[#This Row],[Total Carbon (Metric T)]]*AHP!$P$15/TOPSIS!$D$12</f>
        <v>1.3809844859123668E-2</v>
      </c>
      <c r="X500">
        <f>((Sustainable_Friendly_Table[[#This Row],[Weighted Energy]]-TOPSIS!$B$13)^2+(Sustainable_Friendly_Table[[#This Row],[Weighted Cost]]-TOPSIS!$C$13)^2+(Sustainable_Friendly_Table[[#This Row],[Weighted Co2]]-TOPSIS!$D$13)^2)^0.5</f>
        <v>5.0698210205501783E-3</v>
      </c>
      <c r="Y500">
        <f>((Sustainable_Friendly_Table[[#This Row],[Weighted Energy]]-TOPSIS!$B$14)^2+(Sustainable_Friendly_Table[[#This Row],[Weighted Cost]]-TOPSIS!$C$14)^2+(Sustainable_Friendly_Table[[#This Row],[Weighted Co2]]-TOPSIS!$D$14)^2)^0.5</f>
        <v>5.464968281917315E-4</v>
      </c>
      <c r="Z500">
        <f>Sustainable_Friendly_Table[[#This Row],[S- Worst-Euclidean Distance]]/(Sustainable_Friendly_Table[[#This Row],[S+ Best-Euclidean Distance]]+Sustainable_Friendly_Table[[#This Row],[S- Worst-Euclidean Distance]])</f>
        <v>9.7305181599390805E-2</v>
      </c>
      <c r="AA500">
        <v>499</v>
      </c>
    </row>
    <row r="501" spans="1:27" x14ac:dyDescent="0.3">
      <c r="A501">
        <v>363</v>
      </c>
      <c r="B501" t="s">
        <v>142</v>
      </c>
      <c r="C501" t="s">
        <v>148</v>
      </c>
      <c r="D501" t="s">
        <v>151</v>
      </c>
      <c r="E501" t="s">
        <v>152</v>
      </c>
      <c r="F501" t="s">
        <v>154</v>
      </c>
      <c r="G501" t="s">
        <v>218</v>
      </c>
      <c r="H501">
        <v>453.03192264499262</v>
      </c>
      <c r="I501">
        <v>33</v>
      </c>
      <c r="J501">
        <v>1628216.8149532259</v>
      </c>
      <c r="K501">
        <v>36685.609763636356</v>
      </c>
      <c r="L501">
        <v>293079026.69158065</v>
      </c>
      <c r="M501">
        <v>5511880.9422727264</v>
      </c>
      <c r="N501">
        <v>2442325222.4298387</v>
      </c>
      <c r="O501">
        <v>123624600</v>
      </c>
      <c r="P501">
        <v>22.251500668181812</v>
      </c>
      <c r="Q501">
        <v>24341.841383550727</v>
      </c>
      <c r="R501">
        <v>293115712.30134428</v>
      </c>
      <c r="S501">
        <v>2571.4617033721115</v>
      </c>
      <c r="T501">
        <v>24364.09288421891</v>
      </c>
      <c r="U501">
        <f>Sustainable_Friendly_Table[[#This Row],[Total Energy(MJ)]]*AHP!$P$13/TOPSIS!$B$12</f>
        <v>2.5093869883316355E-2</v>
      </c>
      <c r="V501">
        <f>Sustainable_Friendly_Table[[#This Row],[Total Cost(LKR Million)]]*AHP!$P$14/TOPSIS!$C$12</f>
        <v>7.5899534642844711E-3</v>
      </c>
      <c r="W501">
        <f>Sustainable_Friendly_Table[[#This Row],[Total Carbon (Metric T)]]*AHP!$P$15/TOPSIS!$D$12</f>
        <v>1.3809844859123668E-2</v>
      </c>
      <c r="X501">
        <f>((Sustainable_Friendly_Table[[#This Row],[Weighted Energy]]-TOPSIS!$B$13)^2+(Sustainable_Friendly_Table[[#This Row],[Weighted Cost]]-TOPSIS!$C$13)^2+(Sustainable_Friendly_Table[[#This Row],[Weighted Co2]]-TOPSIS!$D$13)^2)^0.5</f>
        <v>5.0716983189730445E-3</v>
      </c>
      <c r="Y501">
        <f>((Sustainable_Friendly_Table[[#This Row],[Weighted Energy]]-TOPSIS!$B$14)^2+(Sustainable_Friendly_Table[[#This Row],[Weighted Cost]]-TOPSIS!$C$14)^2+(Sustainable_Friendly_Table[[#This Row],[Weighted Co2]]-TOPSIS!$D$14)^2)^0.5</f>
        <v>5.4431215194666903E-4</v>
      </c>
      <c r="Z501">
        <f>Sustainable_Friendly_Table[[#This Row],[S- Worst-Euclidean Distance]]/(Sustainable_Friendly_Table[[#This Row],[S+ Best-Euclidean Distance]]+Sustainable_Friendly_Table[[#This Row],[S- Worst-Euclidean Distance]])</f>
        <v>9.6921498769486636E-2</v>
      </c>
      <c r="AA501">
        <v>500</v>
      </c>
    </row>
    <row r="502" spans="1:27" x14ac:dyDescent="0.3">
      <c r="A502">
        <v>362</v>
      </c>
      <c r="B502" t="s">
        <v>142</v>
      </c>
      <c r="C502" t="s">
        <v>148</v>
      </c>
      <c r="D502" t="s">
        <v>151</v>
      </c>
      <c r="E502" t="s">
        <v>152</v>
      </c>
      <c r="F502" t="s">
        <v>154</v>
      </c>
      <c r="G502" t="s">
        <v>220</v>
      </c>
      <c r="H502">
        <v>453.03192264499262</v>
      </c>
      <c r="I502">
        <v>33</v>
      </c>
      <c r="J502">
        <v>1628216.8149532259</v>
      </c>
      <c r="K502">
        <v>36685.609763636356</v>
      </c>
      <c r="L502">
        <v>293079026.69158065</v>
      </c>
      <c r="M502">
        <v>5511880.9422727264</v>
      </c>
      <c r="N502">
        <v>2442325222.4298387</v>
      </c>
      <c r="O502">
        <v>128700000</v>
      </c>
      <c r="P502">
        <v>22.251500668181812</v>
      </c>
      <c r="Q502">
        <v>24341.841383550727</v>
      </c>
      <c r="R502">
        <v>293115712.30134428</v>
      </c>
      <c r="S502">
        <v>2576.5371033721112</v>
      </c>
      <c r="T502">
        <v>24364.09288421891</v>
      </c>
      <c r="U502">
        <f>Sustainable_Friendly_Table[[#This Row],[Total Energy(MJ)]]*AHP!$P$13/TOPSIS!$B$12</f>
        <v>2.5093869883316355E-2</v>
      </c>
      <c r="V502">
        <f>Sustainable_Friendly_Table[[#This Row],[Total Cost(LKR Million)]]*AHP!$P$14/TOPSIS!$C$12</f>
        <v>7.6049340684140642E-3</v>
      </c>
      <c r="W502">
        <f>Sustainable_Friendly_Table[[#This Row],[Total Carbon (Metric T)]]*AHP!$P$15/TOPSIS!$D$12</f>
        <v>1.3809844859123668E-2</v>
      </c>
      <c r="X502">
        <f>((Sustainable_Friendly_Table[[#This Row],[Weighted Energy]]-TOPSIS!$B$13)^2+(Sustainable_Friendly_Table[[#This Row],[Weighted Cost]]-TOPSIS!$C$13)^2+(Sustainable_Friendly_Table[[#This Row],[Weighted Co2]]-TOPSIS!$D$13)^2)^0.5</f>
        <v>5.0755949329456011E-3</v>
      </c>
      <c r="Y502">
        <f>((Sustainable_Friendly_Table[[#This Row],[Weighted Energy]]-TOPSIS!$B$14)^2+(Sustainable_Friendly_Table[[#This Row],[Weighted Cost]]-TOPSIS!$C$14)^2+(Sustainable_Friendly_Table[[#This Row],[Weighted Co2]]-TOPSIS!$D$14)^2)^0.5</f>
        <v>5.4009408625046464E-4</v>
      </c>
      <c r="Z502">
        <f>Sustainable_Friendly_Table[[#This Row],[S- Worst-Euclidean Distance]]/(Sustainable_Friendly_Table[[#This Row],[S+ Best-Euclidean Distance]]+Sustainable_Friendly_Table[[#This Row],[S- Worst-Euclidean Distance]])</f>
        <v>9.6175925056438349E-2</v>
      </c>
      <c r="AA502">
        <v>501</v>
      </c>
    </row>
    <row r="503" spans="1:27" x14ac:dyDescent="0.3">
      <c r="A503">
        <v>379</v>
      </c>
      <c r="B503" t="s">
        <v>142</v>
      </c>
      <c r="C503" t="s">
        <v>148</v>
      </c>
      <c r="D503" t="s">
        <v>280</v>
      </c>
      <c r="E503" t="s">
        <v>152</v>
      </c>
      <c r="F503" t="s">
        <v>154</v>
      </c>
      <c r="G503" t="s">
        <v>219</v>
      </c>
      <c r="H503">
        <v>453.49638498340255</v>
      </c>
      <c r="I503">
        <v>65</v>
      </c>
      <c r="J503">
        <v>1628666.4144968074</v>
      </c>
      <c r="K503">
        <v>36685.609763636356</v>
      </c>
      <c r="L503">
        <v>293159954.60942537</v>
      </c>
      <c r="M503">
        <v>5516486.0172727266</v>
      </c>
      <c r="N503">
        <v>2442999621.7452111</v>
      </c>
      <c r="O503">
        <v>121160000</v>
      </c>
      <c r="P503">
        <v>22.242290518181814</v>
      </c>
      <c r="Q503">
        <v>24348.562896727271</v>
      </c>
      <c r="R503">
        <v>293196640.21918899</v>
      </c>
      <c r="S503">
        <v>2569.6761077624842</v>
      </c>
      <c r="T503">
        <v>24370.805187245453</v>
      </c>
      <c r="U503">
        <f>Sustainable_Friendly_Table[[#This Row],[Total Energy(MJ)]]*AHP!$P$13/TOPSIS!$B$12</f>
        <v>2.5100798186901238E-2</v>
      </c>
      <c r="V503">
        <f>Sustainable_Friendly_Table[[#This Row],[Total Cost(LKR Million)]]*AHP!$P$14/TOPSIS!$C$12</f>
        <v>7.5846830814647196E-3</v>
      </c>
      <c r="W503">
        <f>Sustainable_Friendly_Table[[#This Row],[Total Carbon (Metric T)]]*AHP!$P$15/TOPSIS!$D$12</f>
        <v>1.3813649468795961E-2</v>
      </c>
      <c r="X503">
        <f>((Sustainable_Friendly_Table[[#This Row],[Weighted Energy]]-TOPSIS!$B$13)^2+(Sustainable_Friendly_Table[[#This Row],[Weighted Cost]]-TOPSIS!$C$13)^2+(Sustainable_Friendly_Table[[#This Row],[Weighted Co2]]-TOPSIS!$D$13)^2)^0.5</f>
        <v>5.0779747624128515E-3</v>
      </c>
      <c r="Y503">
        <f>((Sustainable_Friendly_Table[[#This Row],[Weighted Energy]]-TOPSIS!$B$14)^2+(Sustainable_Friendly_Table[[#This Row],[Weighted Cost]]-TOPSIS!$C$14)^2+(Sustainable_Friendly_Table[[#This Row],[Weighted Co2]]-TOPSIS!$D$14)^2)^0.5</f>
        <v>5.3835907876035303E-4</v>
      </c>
      <c r="Z503">
        <f>Sustainable_Friendly_Table[[#This Row],[S- Worst-Euclidean Distance]]/(Sustainable_Friendly_Table[[#This Row],[S+ Best-Euclidean Distance]]+Sustainable_Friendly_Table[[#This Row],[S- Worst-Euclidean Distance]])</f>
        <v>9.585596119903983E-2</v>
      </c>
      <c r="AA503">
        <v>502</v>
      </c>
    </row>
    <row r="504" spans="1:27" x14ac:dyDescent="0.3">
      <c r="A504">
        <v>381</v>
      </c>
      <c r="B504" t="s">
        <v>142</v>
      </c>
      <c r="C504" t="s">
        <v>148</v>
      </c>
      <c r="D504" t="s">
        <v>280</v>
      </c>
      <c r="E504" t="s">
        <v>152</v>
      </c>
      <c r="F504" t="s">
        <v>154</v>
      </c>
      <c r="G504" t="s">
        <v>218</v>
      </c>
      <c r="H504">
        <v>453.49638498340255</v>
      </c>
      <c r="I504">
        <v>33</v>
      </c>
      <c r="J504">
        <v>1628666.4144968074</v>
      </c>
      <c r="K504">
        <v>36685.609763636356</v>
      </c>
      <c r="L504">
        <v>293159954.60942537</v>
      </c>
      <c r="M504">
        <v>5516486.0172727266</v>
      </c>
      <c r="N504">
        <v>2442999621.7452111</v>
      </c>
      <c r="O504">
        <v>123624600</v>
      </c>
      <c r="P504">
        <v>22.242290518181814</v>
      </c>
      <c r="Q504">
        <v>24348.562896727271</v>
      </c>
      <c r="R504">
        <v>293196640.21918899</v>
      </c>
      <c r="S504">
        <v>2572.140707762484</v>
      </c>
      <c r="T504">
        <v>24370.805187245453</v>
      </c>
      <c r="U504">
        <f>Sustainable_Friendly_Table[[#This Row],[Total Energy(MJ)]]*AHP!$P$13/TOPSIS!$B$12</f>
        <v>2.5100798186901238E-2</v>
      </c>
      <c r="V504">
        <f>Sustainable_Friendly_Table[[#This Row],[Total Cost(LKR Million)]]*AHP!$P$14/TOPSIS!$C$12</f>
        <v>7.591957620799116E-3</v>
      </c>
      <c r="W504">
        <f>Sustainable_Friendly_Table[[#This Row],[Total Carbon (Metric T)]]*AHP!$P$15/TOPSIS!$D$12</f>
        <v>1.3813649468795961E-2</v>
      </c>
      <c r="X504">
        <f>((Sustainable_Friendly_Table[[#This Row],[Weighted Energy]]-TOPSIS!$B$13)^2+(Sustainable_Friendly_Table[[#This Row],[Weighted Cost]]-TOPSIS!$C$13)^2+(Sustainable_Friendly_Table[[#This Row],[Weighted Co2]]-TOPSIS!$D$13)^2)^0.5</f>
        <v>5.079851917585216E-3</v>
      </c>
      <c r="Y504">
        <f>((Sustainable_Friendly_Table[[#This Row],[Weighted Energy]]-TOPSIS!$B$14)^2+(Sustainable_Friendly_Table[[#This Row],[Weighted Cost]]-TOPSIS!$C$14)^2+(Sustainable_Friendly_Table[[#This Row],[Weighted Co2]]-TOPSIS!$D$14)^2)^0.5</f>
        <v>5.3616843607926358E-4</v>
      </c>
      <c r="Z504">
        <f>Sustainable_Friendly_Table[[#This Row],[S- Worst-Euclidean Distance]]/(Sustainable_Friendly_Table[[#This Row],[S+ Best-Euclidean Distance]]+Sustainable_Friendly_Table[[#This Row],[S- Worst-Euclidean Distance]])</f>
        <v>9.5471241611403912E-2</v>
      </c>
      <c r="AA504">
        <v>503</v>
      </c>
    </row>
    <row r="505" spans="1:27" x14ac:dyDescent="0.3">
      <c r="A505">
        <v>380</v>
      </c>
      <c r="B505" t="s">
        <v>142</v>
      </c>
      <c r="C505" t="s">
        <v>148</v>
      </c>
      <c r="D505" t="s">
        <v>280</v>
      </c>
      <c r="E505" t="s">
        <v>152</v>
      </c>
      <c r="F505" t="s">
        <v>154</v>
      </c>
      <c r="G505" t="s">
        <v>220</v>
      </c>
      <c r="H505">
        <v>453.49638498340255</v>
      </c>
      <c r="I505">
        <v>33</v>
      </c>
      <c r="J505">
        <v>1628666.4144968074</v>
      </c>
      <c r="K505">
        <v>36685.609763636356</v>
      </c>
      <c r="L505">
        <v>293159954.60942537</v>
      </c>
      <c r="M505">
        <v>5516486.0172727266</v>
      </c>
      <c r="N505">
        <v>2442999621.7452111</v>
      </c>
      <c r="O505">
        <v>128700000</v>
      </c>
      <c r="P505">
        <v>22.242290518181814</v>
      </c>
      <c r="Q505">
        <v>24348.562896727271</v>
      </c>
      <c r="R505">
        <v>293196640.21918899</v>
      </c>
      <c r="S505">
        <v>2577.2161077624842</v>
      </c>
      <c r="T505">
        <v>24370.805187245453</v>
      </c>
      <c r="U505">
        <f>Sustainable_Friendly_Table[[#This Row],[Total Energy(MJ)]]*AHP!$P$13/TOPSIS!$B$12</f>
        <v>2.5100798186901238E-2</v>
      </c>
      <c r="V505">
        <f>Sustainable_Friendly_Table[[#This Row],[Total Cost(LKR Million)]]*AHP!$P$14/TOPSIS!$C$12</f>
        <v>7.6069382249287099E-3</v>
      </c>
      <c r="W505">
        <f>Sustainable_Friendly_Table[[#This Row],[Total Carbon (Metric T)]]*AHP!$P$15/TOPSIS!$D$12</f>
        <v>1.3813649468795961E-2</v>
      </c>
      <c r="X505">
        <f>((Sustainable_Friendly_Table[[#This Row],[Weighted Energy]]-TOPSIS!$B$13)^2+(Sustainable_Friendly_Table[[#This Row],[Weighted Cost]]-TOPSIS!$C$13)^2+(Sustainable_Friendly_Table[[#This Row],[Weighted Co2]]-TOPSIS!$D$13)^2)^0.5</f>
        <v>5.0837481877266475E-3</v>
      </c>
      <c r="Y505">
        <f>((Sustainable_Friendly_Table[[#This Row],[Weighted Energy]]-TOPSIS!$B$14)^2+(Sustainable_Friendly_Table[[#This Row],[Weighted Cost]]-TOPSIS!$C$14)^2+(Sustainable_Friendly_Table[[#This Row],[Weighted Co2]]-TOPSIS!$D$14)^2)^0.5</f>
        <v>5.3194223562743443E-4</v>
      </c>
      <c r="Z505">
        <f>Sustainable_Friendly_Table[[#This Row],[S- Worst-Euclidean Distance]]/(Sustainable_Friendly_Table[[#This Row],[S+ Best-Euclidean Distance]]+Sustainable_Friendly_Table[[#This Row],[S- Worst-Euclidean Distance]])</f>
        <v>9.4724280636132613E-2</v>
      </c>
      <c r="AA505">
        <v>504</v>
      </c>
    </row>
    <row r="506" spans="1:27" x14ac:dyDescent="0.3">
      <c r="A506">
        <v>478</v>
      </c>
      <c r="B506" t="s">
        <v>280</v>
      </c>
      <c r="C506" t="s">
        <v>148</v>
      </c>
      <c r="D506" t="s">
        <v>151</v>
      </c>
      <c r="E506" t="s">
        <v>280</v>
      </c>
      <c r="F506" t="s">
        <v>154</v>
      </c>
      <c r="G506" t="s">
        <v>219</v>
      </c>
      <c r="H506">
        <v>463.56747974797548</v>
      </c>
      <c r="I506">
        <v>66</v>
      </c>
      <c r="J506">
        <v>1629449.8921169133</v>
      </c>
      <c r="K506">
        <v>45787.463399999993</v>
      </c>
      <c r="L506">
        <v>293300980.58104438</v>
      </c>
      <c r="M506">
        <v>6705393.8877272718</v>
      </c>
      <c r="N506">
        <v>2444174838.1753697</v>
      </c>
      <c r="O506">
        <v>123024000</v>
      </c>
      <c r="P506">
        <v>28.438696849999996</v>
      </c>
      <c r="Q506">
        <v>24360.275887147851</v>
      </c>
      <c r="R506">
        <v>293346768.04444438</v>
      </c>
      <c r="S506">
        <v>2573.904232063097</v>
      </c>
      <c r="T506">
        <v>24388.714583997851</v>
      </c>
      <c r="U506">
        <f>Sustainable_Friendly_Table[[#This Row],[Total Energy(MJ)]]*AHP!$P$13/TOPSIS!$B$12</f>
        <v>2.511365074974492E-2</v>
      </c>
      <c r="V506">
        <f>Sustainable_Friendly_Table[[#This Row],[Total Cost(LKR Million)]]*AHP!$P$14/TOPSIS!$C$12</f>
        <v>7.5971628577105712E-3</v>
      </c>
      <c r="W506">
        <f>Sustainable_Friendly_Table[[#This Row],[Total Carbon (Metric T)]]*AHP!$P$15/TOPSIS!$D$12</f>
        <v>1.3823800718499632E-2</v>
      </c>
      <c r="X506">
        <f>((Sustainable_Friendly_Table[[#This Row],[Weighted Energy]]-TOPSIS!$B$13)^2+(Sustainable_Friendly_Table[[#This Row],[Weighted Cost]]-TOPSIS!$C$13)^2+(Sustainable_Friendly_Table[[#This Row],[Weighted Co2]]-TOPSIS!$D$13)^2)^0.5</f>
        <v>5.0968028211941857E-3</v>
      </c>
      <c r="Y506">
        <f>((Sustainable_Friendly_Table[[#This Row],[Weighted Energy]]-TOPSIS!$B$14)^2+(Sustainable_Friendly_Table[[#This Row],[Weighted Cost]]-TOPSIS!$C$14)^2+(Sustainable_Friendly_Table[[#This Row],[Weighted Co2]]-TOPSIS!$D$14)^2)^0.5</f>
        <v>5.1919147276180237E-4</v>
      </c>
      <c r="Z506">
        <f>Sustainable_Friendly_Table[[#This Row],[S- Worst-Euclidean Distance]]/(Sustainable_Friendly_Table[[#This Row],[S+ Best-Euclidean Distance]]+Sustainable_Friendly_Table[[#This Row],[S- Worst-Euclidean Distance]])</f>
        <v>9.2448717998264984E-2</v>
      </c>
      <c r="AA506">
        <v>505</v>
      </c>
    </row>
    <row r="507" spans="1:27" x14ac:dyDescent="0.3">
      <c r="A507">
        <v>480</v>
      </c>
      <c r="B507" t="s">
        <v>280</v>
      </c>
      <c r="C507" t="s">
        <v>148</v>
      </c>
      <c r="D507" t="s">
        <v>151</v>
      </c>
      <c r="E507" t="s">
        <v>280</v>
      </c>
      <c r="F507" t="s">
        <v>154</v>
      </c>
      <c r="G507" t="s">
        <v>218</v>
      </c>
      <c r="H507">
        <v>463.56747974797548</v>
      </c>
      <c r="I507">
        <v>33</v>
      </c>
      <c r="J507">
        <v>1629449.8921169133</v>
      </c>
      <c r="K507">
        <v>45787.463399999993</v>
      </c>
      <c r="L507">
        <v>293300980.58104438</v>
      </c>
      <c r="M507">
        <v>6705393.8877272718</v>
      </c>
      <c r="N507">
        <v>2444174838.1753697</v>
      </c>
      <c r="O507">
        <v>123624600</v>
      </c>
      <c r="P507">
        <v>28.438696849999996</v>
      </c>
      <c r="Q507">
        <v>24360.275887147851</v>
      </c>
      <c r="R507">
        <v>293346768.04444438</v>
      </c>
      <c r="S507">
        <v>2574.5048320630972</v>
      </c>
      <c r="T507">
        <v>24388.714583997851</v>
      </c>
      <c r="U507">
        <f>Sustainable_Friendly_Table[[#This Row],[Total Energy(MJ)]]*AHP!$P$13/TOPSIS!$B$12</f>
        <v>2.511365074974492E-2</v>
      </c>
      <c r="V507">
        <f>Sustainable_Friendly_Table[[#This Row],[Total Cost(LKR Million)]]*AHP!$P$14/TOPSIS!$C$12</f>
        <v>7.5989355950002897E-3</v>
      </c>
      <c r="W507">
        <f>Sustainable_Friendly_Table[[#This Row],[Total Carbon (Metric T)]]*AHP!$P$15/TOPSIS!$D$12</f>
        <v>1.3823800718499632E-2</v>
      </c>
      <c r="X507">
        <f>((Sustainable_Friendly_Table[[#This Row],[Weighted Energy]]-TOPSIS!$B$13)^2+(Sustainable_Friendly_Table[[#This Row],[Weighted Cost]]-TOPSIS!$C$13)^2+(Sustainable_Friendly_Table[[#This Row],[Weighted Co2]]-TOPSIS!$D$13)^2)^0.5</f>
        <v>5.0972620239194228E-3</v>
      </c>
      <c r="Y507">
        <f>((Sustainable_Friendly_Table[[#This Row],[Weighted Energy]]-TOPSIS!$B$14)^2+(Sustainable_Friendly_Table[[#This Row],[Weighted Cost]]-TOPSIS!$C$14)^2+(Sustainable_Friendly_Table[[#This Row],[Weighted Co2]]-TOPSIS!$D$14)^2)^0.5</f>
        <v>5.186720100431605E-4</v>
      </c>
      <c r="Z507">
        <f>Sustainable_Friendly_Table[[#This Row],[S- Worst-Euclidean Distance]]/(Sustainable_Friendly_Table[[#This Row],[S+ Best-Euclidean Distance]]+Sustainable_Friendly_Table[[#This Row],[S- Worst-Euclidean Distance]])</f>
        <v>9.2357211980495318E-2</v>
      </c>
      <c r="AA507">
        <v>506</v>
      </c>
    </row>
    <row r="508" spans="1:27" x14ac:dyDescent="0.3">
      <c r="A508">
        <v>479</v>
      </c>
      <c r="B508" t="s">
        <v>280</v>
      </c>
      <c r="C508" t="s">
        <v>148</v>
      </c>
      <c r="D508" t="s">
        <v>151</v>
      </c>
      <c r="E508" t="s">
        <v>280</v>
      </c>
      <c r="F508" t="s">
        <v>154</v>
      </c>
      <c r="G508" t="s">
        <v>220</v>
      </c>
      <c r="H508">
        <v>463.56747974797548</v>
      </c>
      <c r="I508">
        <v>33</v>
      </c>
      <c r="J508">
        <v>1629449.8921169133</v>
      </c>
      <c r="K508">
        <v>45787.463399999993</v>
      </c>
      <c r="L508">
        <v>293300980.58104438</v>
      </c>
      <c r="M508">
        <v>6705393.8877272718</v>
      </c>
      <c r="N508">
        <v>2444174838.1753697</v>
      </c>
      <c r="O508">
        <v>128700000</v>
      </c>
      <c r="P508">
        <v>28.438696849999996</v>
      </c>
      <c r="Q508">
        <v>24360.275887147851</v>
      </c>
      <c r="R508">
        <v>293346768.04444438</v>
      </c>
      <c r="S508">
        <v>2579.5802320630969</v>
      </c>
      <c r="T508">
        <v>24388.714583997851</v>
      </c>
      <c r="U508">
        <f>Sustainable_Friendly_Table[[#This Row],[Total Energy(MJ)]]*AHP!$P$13/TOPSIS!$B$12</f>
        <v>2.511365074974492E-2</v>
      </c>
      <c r="V508">
        <f>Sustainable_Friendly_Table[[#This Row],[Total Cost(LKR Million)]]*AHP!$P$14/TOPSIS!$C$12</f>
        <v>7.6139161991298837E-3</v>
      </c>
      <c r="W508">
        <f>Sustainable_Friendly_Table[[#This Row],[Total Carbon (Metric T)]]*AHP!$P$15/TOPSIS!$D$12</f>
        <v>1.3823800718499632E-2</v>
      </c>
      <c r="X508">
        <f>((Sustainable_Friendly_Table[[#This Row],[Weighted Energy]]-TOPSIS!$B$13)^2+(Sustainable_Friendly_Table[[#This Row],[Weighted Cost]]-TOPSIS!$C$13)^2+(Sustainable_Friendly_Table[[#This Row],[Weighted Co2]]-TOPSIS!$D$13)^2)^0.5</f>
        <v>5.1011654884593948E-3</v>
      </c>
      <c r="Y508">
        <f>((Sustainable_Friendly_Table[[#This Row],[Weighted Energy]]-TOPSIS!$B$14)^2+(Sustainable_Friendly_Table[[#This Row],[Weighted Cost]]-TOPSIS!$C$14)^2+(Sustainable_Friendly_Table[[#This Row],[Weighted Co2]]-TOPSIS!$D$14)^2)^0.5</f>
        <v>5.1450526988273948E-4</v>
      </c>
      <c r="Z508">
        <f>Sustainable_Friendly_Table[[#This Row],[S- Worst-Euclidean Distance]]/(Sustainable_Friendly_Table[[#This Row],[S+ Best-Euclidean Distance]]+Sustainable_Friendly_Table[[#This Row],[S- Worst-Euclidean Distance]])</f>
        <v>9.161955748891383E-2</v>
      </c>
      <c r="AA508">
        <v>507</v>
      </c>
    </row>
    <row r="509" spans="1:27" x14ac:dyDescent="0.3">
      <c r="A509">
        <v>496</v>
      </c>
      <c r="B509" t="s">
        <v>280</v>
      </c>
      <c r="C509" t="s">
        <v>148</v>
      </c>
      <c r="D509" t="s">
        <v>280</v>
      </c>
      <c r="E509" t="s">
        <v>280</v>
      </c>
      <c r="F509" t="s">
        <v>154</v>
      </c>
      <c r="G509" t="s">
        <v>219</v>
      </c>
      <c r="H509">
        <v>464.03194208638547</v>
      </c>
      <c r="I509">
        <v>66</v>
      </c>
      <c r="J509">
        <v>1629899.4916604944</v>
      </c>
      <c r="K509">
        <v>45787.463399999993</v>
      </c>
      <c r="L509">
        <v>293381908.49888897</v>
      </c>
      <c r="M509">
        <v>6709998.962727272</v>
      </c>
      <c r="N509">
        <v>2444849237.4907413</v>
      </c>
      <c r="O509">
        <v>123024000</v>
      </c>
      <c r="P509">
        <v>28.429486699999998</v>
      </c>
      <c r="Q509">
        <v>24366.997400324384</v>
      </c>
      <c r="R509">
        <v>293427695.96228898</v>
      </c>
      <c r="S509">
        <v>2574.5832364534685</v>
      </c>
      <c r="T509">
        <v>24395.426887024383</v>
      </c>
      <c r="U509">
        <f>Sustainable_Friendly_Table[[#This Row],[Total Energy(MJ)]]*AHP!$P$13/TOPSIS!$B$12</f>
        <v>2.5120579053329792E-2</v>
      </c>
      <c r="V509">
        <f>Sustainable_Friendly_Table[[#This Row],[Total Cost(LKR Million)]]*AHP!$P$14/TOPSIS!$C$12</f>
        <v>7.5991670142252134E-3</v>
      </c>
      <c r="W509">
        <f>Sustainable_Friendly_Table[[#This Row],[Total Carbon (Metric T)]]*AHP!$P$15/TOPSIS!$D$12</f>
        <v>1.382760532817192E-2</v>
      </c>
      <c r="X509">
        <f>((Sustainable_Friendly_Table[[#This Row],[Weighted Energy]]-TOPSIS!$B$13)^2+(Sustainable_Friendly_Table[[#This Row],[Weighted Cost]]-TOPSIS!$C$13)^2+(Sustainable_Friendly_Table[[#This Row],[Weighted Co2]]-TOPSIS!$D$13)^2)^0.5</f>
        <v>5.1049564004454909E-3</v>
      </c>
      <c r="Y509">
        <f>((Sustainable_Friendly_Table[[#This Row],[Weighted Energy]]-TOPSIS!$B$14)^2+(Sustainable_Friendly_Table[[#This Row],[Weighted Cost]]-TOPSIS!$C$14)^2+(Sustainable_Friendly_Table[[#This Row],[Weighted Co2]]-TOPSIS!$D$14)^2)^0.5</f>
        <v>5.1104779118568396E-4</v>
      </c>
      <c r="Z509">
        <f>Sustainable_Friendly_Table[[#This Row],[S- Worst-Euclidean Distance]]/(Sustainable_Friendly_Table[[#This Row],[S+ Best-Euclidean Distance]]+Sustainable_Friendly_Table[[#This Row],[S- Worst-Euclidean Distance]])</f>
        <v>9.0998470397731221E-2</v>
      </c>
      <c r="AA509">
        <v>508</v>
      </c>
    </row>
    <row r="510" spans="1:27" x14ac:dyDescent="0.3">
      <c r="A510">
        <v>498</v>
      </c>
      <c r="B510" t="s">
        <v>280</v>
      </c>
      <c r="C510" t="s">
        <v>148</v>
      </c>
      <c r="D510" t="s">
        <v>280</v>
      </c>
      <c r="E510" t="s">
        <v>280</v>
      </c>
      <c r="F510" t="s">
        <v>154</v>
      </c>
      <c r="G510" t="s">
        <v>218</v>
      </c>
      <c r="H510">
        <v>464.03194208638547</v>
      </c>
      <c r="I510">
        <v>33</v>
      </c>
      <c r="J510">
        <v>1629899.4916604944</v>
      </c>
      <c r="K510">
        <v>45787.463399999993</v>
      </c>
      <c r="L510">
        <v>293381908.49888897</v>
      </c>
      <c r="M510">
        <v>6709998.962727272</v>
      </c>
      <c r="N510">
        <v>2444849237.4907413</v>
      </c>
      <c r="O510">
        <v>123624600</v>
      </c>
      <c r="P510">
        <v>28.429486699999998</v>
      </c>
      <c r="Q510">
        <v>24366.997400324384</v>
      </c>
      <c r="R510">
        <v>293427695.96228898</v>
      </c>
      <c r="S510">
        <v>2575.1838364534683</v>
      </c>
      <c r="T510">
        <v>24395.426887024383</v>
      </c>
      <c r="U510">
        <f>Sustainable_Friendly_Table[[#This Row],[Total Energy(MJ)]]*AHP!$P$13/TOPSIS!$B$12</f>
        <v>2.5120579053329792E-2</v>
      </c>
      <c r="V510">
        <f>Sustainable_Friendly_Table[[#This Row],[Total Cost(LKR Million)]]*AHP!$P$14/TOPSIS!$C$12</f>
        <v>7.6009397515149303E-3</v>
      </c>
      <c r="W510">
        <f>Sustainable_Friendly_Table[[#This Row],[Total Carbon (Metric T)]]*AHP!$P$15/TOPSIS!$D$12</f>
        <v>1.382760532817192E-2</v>
      </c>
      <c r="X510">
        <f>((Sustainable_Friendly_Table[[#This Row],[Weighted Energy]]-TOPSIS!$B$13)^2+(Sustainable_Friendly_Table[[#This Row],[Weighted Cost]]-TOPSIS!$C$13)^2+(Sustainable_Friendly_Table[[#This Row],[Weighted Co2]]-TOPSIS!$D$13)^2)^0.5</f>
        <v>5.1054155657001598E-3</v>
      </c>
      <c r="Y510">
        <f>((Sustainable_Friendly_Table[[#This Row],[Weighted Energy]]-TOPSIS!$B$14)^2+(Sustainable_Friendly_Table[[#This Row],[Weighted Cost]]-TOPSIS!$C$14)^2+(Sustainable_Friendly_Table[[#This Row],[Weighted Co2]]-TOPSIS!$D$14)^2)^0.5</f>
        <v>5.1052700141656141E-4</v>
      </c>
      <c r="Z510">
        <f>Sustainable_Friendly_Table[[#This Row],[S- Worst-Euclidean Distance]]/(Sustainable_Friendly_Table[[#This Row],[S+ Best-Euclidean Distance]]+Sustainable_Friendly_Table[[#This Row],[S- Worst-Euclidean Distance]])</f>
        <v>9.0906734767173883E-2</v>
      </c>
      <c r="AA510">
        <v>509</v>
      </c>
    </row>
    <row r="511" spans="1:27" x14ac:dyDescent="0.3">
      <c r="A511">
        <v>497</v>
      </c>
      <c r="B511" t="s">
        <v>280</v>
      </c>
      <c r="C511" t="s">
        <v>148</v>
      </c>
      <c r="D511" t="s">
        <v>280</v>
      </c>
      <c r="E511" t="s">
        <v>280</v>
      </c>
      <c r="F511" t="s">
        <v>154</v>
      </c>
      <c r="G511" t="s">
        <v>220</v>
      </c>
      <c r="H511">
        <v>464.03194208638547</v>
      </c>
      <c r="I511">
        <v>33</v>
      </c>
      <c r="J511">
        <v>1629899.4916604944</v>
      </c>
      <c r="K511">
        <v>45787.463399999993</v>
      </c>
      <c r="L511">
        <v>293381908.49888897</v>
      </c>
      <c r="M511">
        <v>6709998.962727272</v>
      </c>
      <c r="N511">
        <v>2444849237.4907413</v>
      </c>
      <c r="O511">
        <v>128700000</v>
      </c>
      <c r="P511">
        <v>28.429486699999998</v>
      </c>
      <c r="Q511">
        <v>24366.997400324384</v>
      </c>
      <c r="R511">
        <v>293427695.96228898</v>
      </c>
      <c r="S511">
        <v>2580.2592364534685</v>
      </c>
      <c r="T511">
        <v>24395.426887024383</v>
      </c>
      <c r="U511">
        <f>Sustainable_Friendly_Table[[#This Row],[Total Energy(MJ)]]*AHP!$P$13/TOPSIS!$B$12</f>
        <v>2.5120579053329792E-2</v>
      </c>
      <c r="V511">
        <f>Sustainable_Friendly_Table[[#This Row],[Total Cost(LKR Million)]]*AHP!$P$14/TOPSIS!$C$12</f>
        <v>7.6159203556445251E-3</v>
      </c>
      <c r="W511">
        <f>Sustainable_Friendly_Table[[#This Row],[Total Carbon (Metric T)]]*AHP!$P$15/TOPSIS!$D$12</f>
        <v>1.382760532817192E-2</v>
      </c>
      <c r="X511">
        <f>((Sustainable_Friendly_Table[[#This Row],[Weighted Energy]]-TOPSIS!$B$13)^2+(Sustainable_Friendly_Table[[#This Row],[Weighted Cost]]-TOPSIS!$C$13)^2+(Sustainable_Friendly_Table[[#This Row],[Weighted Co2]]-TOPSIS!$D$13)^2)^0.5</f>
        <v>5.1093186772408561E-3</v>
      </c>
      <c r="Y511">
        <f>((Sustainable_Friendly_Table[[#This Row],[Weighted Energy]]-TOPSIS!$B$14)^2+(Sustainable_Friendly_Table[[#This Row],[Weighted Cost]]-TOPSIS!$C$14)^2+(Sustainable_Friendly_Table[[#This Row],[Weighted Co2]]-TOPSIS!$D$14)^2)^0.5</f>
        <v>5.063525302207968E-4</v>
      </c>
      <c r="Z511">
        <f>Sustainable_Friendly_Table[[#This Row],[S- Worst-Euclidean Distance]]/(Sustainable_Friendly_Table[[#This Row],[S+ Best-Euclidean Distance]]+Sustainable_Friendly_Table[[#This Row],[S- Worst-Euclidean Distance]])</f>
        <v>9.0167766508123942E-2</v>
      </c>
      <c r="AA511">
        <v>510</v>
      </c>
    </row>
    <row r="512" spans="1:27" x14ac:dyDescent="0.3">
      <c r="A512">
        <v>367</v>
      </c>
      <c r="B512" t="s">
        <v>142</v>
      </c>
      <c r="C512" t="s">
        <v>148</v>
      </c>
      <c r="D512" t="s">
        <v>151</v>
      </c>
      <c r="E512" t="s">
        <v>152</v>
      </c>
      <c r="F512" t="s">
        <v>280</v>
      </c>
      <c r="G512" t="s">
        <v>219</v>
      </c>
      <c r="H512">
        <v>455.63001184066167</v>
      </c>
      <c r="I512">
        <v>65</v>
      </c>
      <c r="J512">
        <v>1636047.1547908343</v>
      </c>
      <c r="K512">
        <v>38869.02249090909</v>
      </c>
      <c r="L512">
        <v>294488487.86235017</v>
      </c>
      <c r="M512">
        <v>5500963.878636363</v>
      </c>
      <c r="N512">
        <v>2454070732.1862512</v>
      </c>
      <c r="O512">
        <v>121160000</v>
      </c>
      <c r="P512">
        <v>22.251500668181812</v>
      </c>
      <c r="Q512">
        <v>24458.904964122969</v>
      </c>
      <c r="R512">
        <v>294527356.88484108</v>
      </c>
      <c r="S512">
        <v>2580.7316960648877</v>
      </c>
      <c r="T512">
        <v>24481.156464791151</v>
      </c>
      <c r="U512">
        <f>Sustainable_Friendly_Table[[#This Row],[Total Energy(MJ)]]*AHP!$P$13/TOPSIS!$B$12</f>
        <v>2.521472190186437E-2</v>
      </c>
      <c r="V512">
        <f>Sustainable_Friendly_Table[[#This Row],[Total Cost(LKR Million)]]*AHP!$P$14/TOPSIS!$C$12</f>
        <v>7.6173148724128373E-3</v>
      </c>
      <c r="W512">
        <f>Sustainable_Friendly_Table[[#This Row],[Total Carbon (Metric T)]]*AHP!$P$15/TOPSIS!$D$12</f>
        <v>1.3876197827569428E-2</v>
      </c>
      <c r="X512">
        <f>((Sustainable_Friendly_Table[[#This Row],[Weighted Energy]]-TOPSIS!$B$13)^2+(Sustainable_Friendly_Table[[#This Row],[Weighted Cost]]-TOPSIS!$C$13)^2+(Sustainable_Friendly_Table[[#This Row],[Weighted Co2]]-TOPSIS!$D$13)^2)^0.5</f>
        <v>5.2119604157623454E-3</v>
      </c>
      <c r="Y512">
        <f>((Sustainable_Friendly_Table[[#This Row],[Weighted Energy]]-TOPSIS!$B$14)^2+(Sustainable_Friendly_Table[[#This Row],[Weighted Cost]]-TOPSIS!$C$14)^2+(Sustainable_Friendly_Table[[#This Row],[Weighted Co2]]-TOPSIS!$D$14)^2)^0.5</f>
        <v>4.0475518554789332E-4</v>
      </c>
      <c r="Z512">
        <f>Sustainable_Friendly_Table[[#This Row],[S- Worst-Euclidean Distance]]/(Sustainable_Friendly_Table[[#This Row],[S+ Best-Euclidean Distance]]+Sustainable_Friendly_Table[[#This Row],[S- Worst-Euclidean Distance]])</f>
        <v>7.206260994476453E-2</v>
      </c>
      <c r="AA512">
        <v>511</v>
      </c>
    </row>
    <row r="513" spans="1:27" x14ac:dyDescent="0.3">
      <c r="A513">
        <v>369</v>
      </c>
      <c r="B513" t="s">
        <v>142</v>
      </c>
      <c r="C513" t="s">
        <v>148</v>
      </c>
      <c r="D513" t="s">
        <v>151</v>
      </c>
      <c r="E513" t="s">
        <v>152</v>
      </c>
      <c r="F513" t="s">
        <v>280</v>
      </c>
      <c r="G513" t="s">
        <v>218</v>
      </c>
      <c r="H513">
        <v>455.63001184066167</v>
      </c>
      <c r="I513">
        <v>33</v>
      </c>
      <c r="J513">
        <v>1636047.1547908343</v>
      </c>
      <c r="K513">
        <v>38869.02249090909</v>
      </c>
      <c r="L513">
        <v>294488487.86235017</v>
      </c>
      <c r="M513">
        <v>5500963.878636363</v>
      </c>
      <c r="N513">
        <v>2454070732.1862512</v>
      </c>
      <c r="O513">
        <v>123624600</v>
      </c>
      <c r="P513">
        <v>22.251500668181812</v>
      </c>
      <c r="Q513">
        <v>24458.904964122969</v>
      </c>
      <c r="R513">
        <v>294527356.88484108</v>
      </c>
      <c r="S513">
        <v>2583.1962960648875</v>
      </c>
      <c r="T513">
        <v>24481.156464791151</v>
      </c>
      <c r="U513">
        <f>Sustainable_Friendly_Table[[#This Row],[Total Energy(MJ)]]*AHP!$P$13/TOPSIS!$B$12</f>
        <v>2.521472190186437E-2</v>
      </c>
      <c r="V513">
        <f>Sustainable_Friendly_Table[[#This Row],[Total Cost(LKR Million)]]*AHP!$P$14/TOPSIS!$C$12</f>
        <v>7.6245894117472329E-3</v>
      </c>
      <c r="W513">
        <f>Sustainable_Friendly_Table[[#This Row],[Total Carbon (Metric T)]]*AHP!$P$15/TOPSIS!$D$12</f>
        <v>1.3876197827569428E-2</v>
      </c>
      <c r="X513">
        <f>((Sustainable_Friendly_Table[[#This Row],[Weighted Energy]]-TOPSIS!$B$13)^2+(Sustainable_Friendly_Table[[#This Row],[Weighted Cost]]-TOPSIS!$C$13)^2+(Sustainable_Friendly_Table[[#This Row],[Weighted Co2]]-TOPSIS!$D$13)^2)^0.5</f>
        <v>5.2138348607200392E-3</v>
      </c>
      <c r="Y513">
        <f>((Sustainable_Friendly_Table[[#This Row],[Weighted Energy]]-TOPSIS!$B$14)^2+(Sustainable_Friendly_Table[[#This Row],[Weighted Cost]]-TOPSIS!$C$14)^2+(Sustainable_Friendly_Table[[#This Row],[Weighted Co2]]-TOPSIS!$D$14)^2)^0.5</f>
        <v>4.0242715724153713E-4</v>
      </c>
      <c r="Z513">
        <f>Sustainable_Friendly_Table[[#This Row],[S- Worst-Euclidean Distance]]/(Sustainable_Friendly_Table[[#This Row],[S+ Best-Euclidean Distance]]+Sustainable_Friendly_Table[[#This Row],[S- Worst-Euclidean Distance]])</f>
        <v>7.1653914285786505E-2</v>
      </c>
      <c r="AA513">
        <v>512</v>
      </c>
    </row>
    <row r="514" spans="1:27" x14ac:dyDescent="0.3">
      <c r="A514">
        <v>368</v>
      </c>
      <c r="B514" t="s">
        <v>142</v>
      </c>
      <c r="C514" t="s">
        <v>148</v>
      </c>
      <c r="D514" t="s">
        <v>151</v>
      </c>
      <c r="E514" t="s">
        <v>152</v>
      </c>
      <c r="F514" t="s">
        <v>280</v>
      </c>
      <c r="G514" t="s">
        <v>220</v>
      </c>
      <c r="H514">
        <v>455.63001184066167</v>
      </c>
      <c r="I514">
        <v>33</v>
      </c>
      <c r="J514">
        <v>1636047.1547908343</v>
      </c>
      <c r="K514">
        <v>38869.02249090909</v>
      </c>
      <c r="L514">
        <v>294488487.86235017</v>
      </c>
      <c r="M514">
        <v>5500963.878636363</v>
      </c>
      <c r="N514">
        <v>2454070732.1862512</v>
      </c>
      <c r="O514">
        <v>128700000</v>
      </c>
      <c r="P514">
        <v>22.251500668181812</v>
      </c>
      <c r="Q514">
        <v>24458.904964122969</v>
      </c>
      <c r="R514">
        <v>294527356.88484108</v>
      </c>
      <c r="S514">
        <v>2588.2716960648877</v>
      </c>
      <c r="T514">
        <v>24481.156464791151</v>
      </c>
      <c r="U514">
        <f>Sustainable_Friendly_Table[[#This Row],[Total Energy(MJ)]]*AHP!$P$13/TOPSIS!$B$12</f>
        <v>2.521472190186437E-2</v>
      </c>
      <c r="V514">
        <f>Sustainable_Friendly_Table[[#This Row],[Total Cost(LKR Million)]]*AHP!$P$14/TOPSIS!$C$12</f>
        <v>7.6395700158768285E-3</v>
      </c>
      <c r="W514">
        <f>Sustainable_Friendly_Table[[#This Row],[Total Carbon (Metric T)]]*AHP!$P$15/TOPSIS!$D$12</f>
        <v>1.3876197827569428E-2</v>
      </c>
      <c r="X514">
        <f>((Sustainable_Friendly_Table[[#This Row],[Weighted Energy]]-TOPSIS!$B$13)^2+(Sustainable_Friendly_Table[[#This Row],[Weighted Cost]]-TOPSIS!$C$13)^2+(Sustainable_Friendly_Table[[#This Row],[Weighted Co2]]-TOPSIS!$D$13)^2)^0.5</f>
        <v>5.2177247698938466E-3</v>
      </c>
      <c r="Y514">
        <f>((Sustainable_Friendly_Table[[#This Row],[Weighted Energy]]-TOPSIS!$B$14)^2+(Sustainable_Friendly_Table[[#This Row],[Weighted Cost]]-TOPSIS!$C$14)^2+(Sustainable_Friendly_Table[[#This Row],[Weighted Co2]]-TOPSIS!$D$14)^2)^0.5</f>
        <v>3.9800911417529238E-4</v>
      </c>
      <c r="Z514">
        <f>Sustainable_Friendly_Table[[#This Row],[S- Worst-Euclidean Distance]]/(Sustainable_Friendly_Table[[#This Row],[S+ Best-Euclidean Distance]]+Sustainable_Friendly_Table[[#This Row],[S- Worst-Euclidean Distance]])</f>
        <v>7.0873927146792887E-2</v>
      </c>
      <c r="AA514">
        <v>513</v>
      </c>
    </row>
    <row r="515" spans="1:27" x14ac:dyDescent="0.3">
      <c r="A515">
        <v>385</v>
      </c>
      <c r="B515" t="s">
        <v>142</v>
      </c>
      <c r="C515" t="s">
        <v>148</v>
      </c>
      <c r="D515" t="s">
        <v>280</v>
      </c>
      <c r="E515" t="s">
        <v>152</v>
      </c>
      <c r="F515" t="s">
        <v>280</v>
      </c>
      <c r="G515" t="s">
        <v>219</v>
      </c>
      <c r="H515">
        <v>456.0944741790716</v>
      </c>
      <c r="I515">
        <v>65</v>
      </c>
      <c r="J515">
        <v>1636496.7543344153</v>
      </c>
      <c r="K515">
        <v>38869.02249090909</v>
      </c>
      <c r="L515">
        <v>294569415.78019476</v>
      </c>
      <c r="M515">
        <v>5505568.9536363631</v>
      </c>
      <c r="N515">
        <v>2454745131.5016227</v>
      </c>
      <c r="O515">
        <v>121160000</v>
      </c>
      <c r="P515">
        <v>22.242290518181814</v>
      </c>
      <c r="Q515">
        <v>24465.626477299509</v>
      </c>
      <c r="R515">
        <v>294608284.80268568</v>
      </c>
      <c r="S515">
        <v>2581.4107004552588</v>
      </c>
      <c r="T515">
        <v>24487.86876781769</v>
      </c>
      <c r="U515">
        <f>Sustainable_Friendly_Table[[#This Row],[Total Energy(MJ)]]*AHP!$P$13/TOPSIS!$B$12</f>
        <v>2.5221650205449243E-2</v>
      </c>
      <c r="V515">
        <f>Sustainable_Friendly_Table[[#This Row],[Total Cost(LKR Million)]]*AHP!$P$14/TOPSIS!$C$12</f>
        <v>7.6193190289274779E-3</v>
      </c>
      <c r="W515">
        <f>Sustainable_Friendly_Table[[#This Row],[Total Carbon (Metric T)]]*AHP!$P$15/TOPSIS!$D$12</f>
        <v>1.3880002437241721E-2</v>
      </c>
      <c r="X515">
        <f>((Sustainable_Friendly_Table[[#This Row],[Weighted Energy]]-TOPSIS!$B$13)^2+(Sustainable_Friendly_Table[[#This Row],[Weighted Cost]]-TOPSIS!$C$13)^2+(Sustainable_Friendly_Table[[#This Row],[Weighted Co2]]-TOPSIS!$D$13)^2)^0.5</f>
        <v>5.2201141948926893E-3</v>
      </c>
      <c r="Y515">
        <f>((Sustainable_Friendly_Table[[#This Row],[Weighted Energy]]-TOPSIS!$B$14)^2+(Sustainable_Friendly_Table[[#This Row],[Weighted Cost]]-TOPSIS!$C$14)^2+(Sustainable_Friendly_Table[[#This Row],[Weighted Co2]]-TOPSIS!$D$14)^2)^0.5</f>
        <v>3.9663181875039852E-4</v>
      </c>
      <c r="Z515">
        <f>Sustainable_Friendly_Table[[#This Row],[S- Worst-Euclidean Distance]]/(Sustainable_Friendly_Table[[#This Row],[S+ Best-Euclidean Distance]]+Sustainable_Friendly_Table[[#This Row],[S- Worst-Euclidean Distance]])</f>
        <v>7.0615943428273056E-2</v>
      </c>
      <c r="AA515">
        <v>514</v>
      </c>
    </row>
    <row r="516" spans="1:27" x14ac:dyDescent="0.3">
      <c r="A516">
        <v>387</v>
      </c>
      <c r="B516" t="s">
        <v>142</v>
      </c>
      <c r="C516" t="s">
        <v>148</v>
      </c>
      <c r="D516" t="s">
        <v>280</v>
      </c>
      <c r="E516" t="s">
        <v>152</v>
      </c>
      <c r="F516" t="s">
        <v>280</v>
      </c>
      <c r="G516" t="s">
        <v>218</v>
      </c>
      <c r="H516">
        <v>456.0944741790716</v>
      </c>
      <c r="I516">
        <v>33</v>
      </c>
      <c r="J516">
        <v>1636496.7543344153</v>
      </c>
      <c r="K516">
        <v>38869.02249090909</v>
      </c>
      <c r="L516">
        <v>294569415.78019476</v>
      </c>
      <c r="M516">
        <v>5505568.9536363631</v>
      </c>
      <c r="N516">
        <v>2454745131.5016227</v>
      </c>
      <c r="O516">
        <v>123624600</v>
      </c>
      <c r="P516">
        <v>22.242290518181814</v>
      </c>
      <c r="Q516">
        <v>24465.626477299509</v>
      </c>
      <c r="R516">
        <v>294608284.80268568</v>
      </c>
      <c r="S516">
        <v>2583.8753004552586</v>
      </c>
      <c r="T516">
        <v>24487.86876781769</v>
      </c>
      <c r="U516">
        <f>Sustainable_Friendly_Table[[#This Row],[Total Energy(MJ)]]*AHP!$P$13/TOPSIS!$B$12</f>
        <v>2.5221650205449243E-2</v>
      </c>
      <c r="V516">
        <f>Sustainable_Friendly_Table[[#This Row],[Total Cost(LKR Million)]]*AHP!$P$14/TOPSIS!$C$12</f>
        <v>7.6265935682618743E-3</v>
      </c>
      <c r="W516">
        <f>Sustainable_Friendly_Table[[#This Row],[Total Carbon (Metric T)]]*AHP!$P$15/TOPSIS!$D$12</f>
        <v>1.3880002437241721E-2</v>
      </c>
      <c r="X516">
        <f>((Sustainable_Friendly_Table[[#This Row],[Weighted Energy]]-TOPSIS!$B$13)^2+(Sustainable_Friendly_Table[[#This Row],[Weighted Cost]]-TOPSIS!$C$13)^2+(Sustainable_Friendly_Table[[#This Row],[Weighted Co2]]-TOPSIS!$D$13)^2)^0.5</f>
        <v>5.221988504941091E-3</v>
      </c>
      <c r="Y516">
        <f>((Sustainable_Friendly_Table[[#This Row],[Weighted Energy]]-TOPSIS!$B$14)^2+(Sustainable_Friendly_Table[[#This Row],[Weighted Cost]]-TOPSIS!$C$14)^2+(Sustainable_Friendly_Table[[#This Row],[Weighted Co2]]-TOPSIS!$D$14)^2)^0.5</f>
        <v>3.9429280355294356E-4</v>
      </c>
      <c r="Z516">
        <f>Sustainable_Friendly_Table[[#This Row],[S- Worst-Euclidean Distance]]/(Sustainable_Friendly_Table[[#This Row],[S+ Best-Euclidean Distance]]+Sustainable_Friendly_Table[[#This Row],[S- Worst-Euclidean Distance]])</f>
        <v>7.0205315919025846E-2</v>
      </c>
      <c r="AA516">
        <v>515</v>
      </c>
    </row>
    <row r="517" spans="1:27" x14ac:dyDescent="0.3">
      <c r="A517">
        <v>386</v>
      </c>
      <c r="B517" t="s">
        <v>142</v>
      </c>
      <c r="C517" t="s">
        <v>148</v>
      </c>
      <c r="D517" t="s">
        <v>280</v>
      </c>
      <c r="E517" t="s">
        <v>152</v>
      </c>
      <c r="F517" t="s">
        <v>280</v>
      </c>
      <c r="G517" t="s">
        <v>220</v>
      </c>
      <c r="H517">
        <v>456.0944741790716</v>
      </c>
      <c r="I517">
        <v>33</v>
      </c>
      <c r="J517">
        <v>1636496.7543344153</v>
      </c>
      <c r="K517">
        <v>38869.02249090909</v>
      </c>
      <c r="L517">
        <v>294569415.78019476</v>
      </c>
      <c r="M517">
        <v>5505568.9536363631</v>
      </c>
      <c r="N517">
        <v>2454745131.5016227</v>
      </c>
      <c r="O517">
        <v>128700000</v>
      </c>
      <c r="P517">
        <v>22.242290518181814</v>
      </c>
      <c r="Q517">
        <v>24465.626477299509</v>
      </c>
      <c r="R517">
        <v>294608284.80268568</v>
      </c>
      <c r="S517">
        <v>2588.9507004552588</v>
      </c>
      <c r="T517">
        <v>24487.86876781769</v>
      </c>
      <c r="U517">
        <f>Sustainable_Friendly_Table[[#This Row],[Total Energy(MJ)]]*AHP!$P$13/TOPSIS!$B$12</f>
        <v>2.5221650205449243E-2</v>
      </c>
      <c r="V517">
        <f>Sustainable_Friendly_Table[[#This Row],[Total Cost(LKR Million)]]*AHP!$P$14/TOPSIS!$C$12</f>
        <v>7.6415741723914691E-3</v>
      </c>
      <c r="W517">
        <f>Sustainable_Friendly_Table[[#This Row],[Total Carbon (Metric T)]]*AHP!$P$15/TOPSIS!$D$12</f>
        <v>1.3880002437241721E-2</v>
      </c>
      <c r="X517">
        <f>((Sustainable_Friendly_Table[[#This Row],[Weighted Energy]]-TOPSIS!$B$13)^2+(Sustainable_Friendly_Table[[#This Row],[Weighted Cost]]-TOPSIS!$C$13)^2+(Sustainable_Friendly_Table[[#This Row],[Weighted Co2]]-TOPSIS!$D$13)^2)^0.5</f>
        <v>5.2258780900621719E-3</v>
      </c>
      <c r="Y517">
        <f>((Sustainable_Friendly_Table[[#This Row],[Weighted Energy]]-TOPSIS!$B$14)^2+(Sustainable_Friendly_Table[[#This Row],[Weighted Cost]]-TOPSIS!$C$14)^2+(Sustainable_Friendly_Table[[#This Row],[Weighted Co2]]-TOPSIS!$D$14)^2)^0.5</f>
        <v>3.8985959006475085E-4</v>
      </c>
      <c r="Z517">
        <f>Sustainable_Friendly_Table[[#This Row],[S- Worst-Euclidean Distance]]/(Sustainable_Friendly_Table[[#This Row],[S+ Best-Euclidean Distance]]+Sustainable_Friendly_Table[[#This Row],[S- Worst-Euclidean Distance]])</f>
        <v>6.942268536587691E-2</v>
      </c>
      <c r="AA517">
        <v>516</v>
      </c>
    </row>
    <row r="518" spans="1:27" x14ac:dyDescent="0.3">
      <c r="A518">
        <v>484</v>
      </c>
      <c r="B518" t="s">
        <v>280</v>
      </c>
      <c r="C518" t="s">
        <v>148</v>
      </c>
      <c r="D518" t="s">
        <v>151</v>
      </c>
      <c r="E518" t="s">
        <v>280</v>
      </c>
      <c r="F518" t="s">
        <v>280</v>
      </c>
      <c r="G518" t="s">
        <v>219</v>
      </c>
      <c r="H518">
        <v>466.16556894364453</v>
      </c>
      <c r="I518">
        <v>67</v>
      </c>
      <c r="J518">
        <v>1637280.2319545215</v>
      </c>
      <c r="K518">
        <v>47970.876127272728</v>
      </c>
      <c r="L518">
        <v>294710441.75181389</v>
      </c>
      <c r="M518">
        <v>6694476.8240909083</v>
      </c>
      <c r="N518">
        <v>2455920347.9317822</v>
      </c>
      <c r="O518">
        <v>124888000</v>
      </c>
      <c r="P518">
        <v>28.438696849999996</v>
      </c>
      <c r="Q518">
        <v>24477.339467720096</v>
      </c>
      <c r="R518">
        <v>294758412.62794113</v>
      </c>
      <c r="S518">
        <v>2587.502824755873</v>
      </c>
      <c r="T518">
        <v>24505.778164570096</v>
      </c>
      <c r="U518">
        <f>Sustainable_Friendly_Table[[#This Row],[Total Energy(MJ)]]*AHP!$P$13/TOPSIS!$B$12</f>
        <v>2.5234502768292932E-2</v>
      </c>
      <c r="V518">
        <f>Sustainable_Friendly_Table[[#This Row],[Total Cost(LKR Million)]]*AHP!$P$14/TOPSIS!$C$12</f>
        <v>7.6373006072180134E-3</v>
      </c>
      <c r="W518">
        <f>Sustainable_Friendly_Table[[#This Row],[Total Carbon (Metric T)]]*AHP!$P$15/TOPSIS!$D$12</f>
        <v>1.3890153686945395E-2</v>
      </c>
      <c r="X518">
        <f>((Sustainable_Friendly_Table[[#This Row],[Weighted Energy]]-TOPSIS!$B$13)^2+(Sustainable_Friendly_Table[[#This Row],[Weighted Cost]]-TOPSIS!$C$13)^2+(Sustainable_Friendly_Table[[#This Row],[Weighted Co2]]-TOPSIS!$D$13)^2)^0.5</f>
        <v>5.2403636821182096E-3</v>
      </c>
      <c r="Y518">
        <f>((Sustainable_Friendly_Table[[#This Row],[Weighted Energy]]-TOPSIS!$B$14)^2+(Sustainable_Friendly_Table[[#This Row],[Weighted Cost]]-TOPSIS!$C$14)^2+(Sustainable_Friendly_Table[[#This Row],[Weighted Co2]]-TOPSIS!$D$14)^2)^0.5</f>
        <v>3.7562300392596996E-4</v>
      </c>
      <c r="Z518">
        <f>Sustainable_Friendly_Table[[#This Row],[S- Worst-Euclidean Distance]]/(Sustainable_Friendly_Table[[#This Row],[S+ Best-Euclidean Distance]]+Sustainable_Friendly_Table[[#This Row],[S- Worst-Euclidean Distance]])</f>
        <v>6.688459658556517E-2</v>
      </c>
      <c r="AA518">
        <v>517</v>
      </c>
    </row>
    <row r="519" spans="1:27" x14ac:dyDescent="0.3">
      <c r="A519">
        <v>486</v>
      </c>
      <c r="B519" t="s">
        <v>280</v>
      </c>
      <c r="C519" t="s">
        <v>148</v>
      </c>
      <c r="D519" t="s">
        <v>151</v>
      </c>
      <c r="E519" t="s">
        <v>280</v>
      </c>
      <c r="F519" t="s">
        <v>280</v>
      </c>
      <c r="G519" t="s">
        <v>218</v>
      </c>
      <c r="H519">
        <v>466.16556894364453</v>
      </c>
      <c r="I519">
        <v>34</v>
      </c>
      <c r="J519">
        <v>1637280.2319545215</v>
      </c>
      <c r="K519">
        <v>47970.876127272728</v>
      </c>
      <c r="L519">
        <v>294710441.75181389</v>
      </c>
      <c r="M519">
        <v>6694476.8240909083</v>
      </c>
      <c r="N519">
        <v>2455920347.9317822</v>
      </c>
      <c r="O519">
        <v>127370800</v>
      </c>
      <c r="P519">
        <v>28.438696849999996</v>
      </c>
      <c r="Q519">
        <v>24477.339467720096</v>
      </c>
      <c r="R519">
        <v>294758412.62794113</v>
      </c>
      <c r="S519">
        <v>2589.9856247558732</v>
      </c>
      <c r="T519">
        <v>24505.778164570096</v>
      </c>
      <c r="U519">
        <f>Sustainable_Friendly_Table[[#This Row],[Total Energy(MJ)]]*AHP!$P$13/TOPSIS!$B$12</f>
        <v>2.5234502768292932E-2</v>
      </c>
      <c r="V519">
        <f>Sustainable_Friendly_Table[[#This Row],[Total Cost(LKR Million)]]*AHP!$P$14/TOPSIS!$C$12</f>
        <v>7.6446288658642194E-3</v>
      </c>
      <c r="W519">
        <f>Sustainable_Friendly_Table[[#This Row],[Total Carbon (Metric T)]]*AHP!$P$15/TOPSIS!$D$12</f>
        <v>1.3890153686945395E-2</v>
      </c>
      <c r="X519">
        <f>((Sustainable_Friendly_Table[[#This Row],[Weighted Energy]]-TOPSIS!$B$13)^2+(Sustainable_Friendly_Table[[#This Row],[Weighted Cost]]-TOPSIS!$C$13)^2+(Sustainable_Friendly_Table[[#This Row],[Weighted Co2]]-TOPSIS!$D$13)^2)^0.5</f>
        <v>5.2422697115507826E-3</v>
      </c>
      <c r="Y519">
        <f>((Sustainable_Friendly_Table[[#This Row],[Weighted Energy]]-TOPSIS!$B$14)^2+(Sustainable_Friendly_Table[[#This Row],[Weighted Cost]]-TOPSIS!$C$14)^2+(Sustainable_Friendly_Table[[#This Row],[Weighted Co2]]-TOPSIS!$D$14)^2)^0.5</f>
        <v>3.7348753127213412E-4</v>
      </c>
      <c r="Z519">
        <f>Sustainable_Friendly_Table[[#This Row],[S- Worst-Euclidean Distance]]/(Sustainable_Friendly_Table[[#This Row],[S+ Best-Euclidean Distance]]+Sustainable_Friendly_Table[[#This Row],[S- Worst-Euclidean Distance]])</f>
        <v>6.6507064875259855E-2</v>
      </c>
      <c r="AA519">
        <v>518</v>
      </c>
    </row>
    <row r="520" spans="1:27" x14ac:dyDescent="0.3">
      <c r="A520">
        <v>485</v>
      </c>
      <c r="B520" t="s">
        <v>280</v>
      </c>
      <c r="C520" t="s">
        <v>148</v>
      </c>
      <c r="D520" t="s">
        <v>151</v>
      </c>
      <c r="E520" t="s">
        <v>280</v>
      </c>
      <c r="F520" t="s">
        <v>280</v>
      </c>
      <c r="G520" t="s">
        <v>220</v>
      </c>
      <c r="H520">
        <v>466.16556894364453</v>
      </c>
      <c r="I520">
        <v>34</v>
      </c>
      <c r="J520">
        <v>1637280.2319545215</v>
      </c>
      <c r="K520">
        <v>47970.876127272728</v>
      </c>
      <c r="L520">
        <v>294710441.75181389</v>
      </c>
      <c r="M520">
        <v>6694476.8240909083</v>
      </c>
      <c r="N520">
        <v>2455920347.9317822</v>
      </c>
      <c r="O520">
        <v>132600000</v>
      </c>
      <c r="P520">
        <v>28.438696849999996</v>
      </c>
      <c r="Q520">
        <v>24477.339467720096</v>
      </c>
      <c r="R520">
        <v>294758412.62794113</v>
      </c>
      <c r="S520">
        <v>2595.214824755873</v>
      </c>
      <c r="T520">
        <v>24505.778164570096</v>
      </c>
      <c r="U520">
        <f>Sustainable_Friendly_Table[[#This Row],[Total Energy(MJ)]]*AHP!$P$13/TOPSIS!$B$12</f>
        <v>2.5234502768292932E-2</v>
      </c>
      <c r="V520">
        <f>Sustainable_Friendly_Table[[#This Row],[Total Cost(LKR Million)]]*AHP!$P$14/TOPSIS!$C$12</f>
        <v>7.6600634276947103E-3</v>
      </c>
      <c r="W520">
        <f>Sustainable_Friendly_Table[[#This Row],[Total Carbon (Metric T)]]*AHP!$P$15/TOPSIS!$D$12</f>
        <v>1.3890153686945395E-2</v>
      </c>
      <c r="X520">
        <f>((Sustainable_Friendly_Table[[#This Row],[Weighted Energy]]-TOPSIS!$B$13)^2+(Sustainable_Friendly_Table[[#This Row],[Weighted Cost]]-TOPSIS!$C$13)^2+(Sustainable_Friendly_Table[[#This Row],[Weighted Co2]]-TOPSIS!$D$13)^2)^0.5</f>
        <v>5.2463153532804792E-3</v>
      </c>
      <c r="Y520">
        <f>((Sustainable_Friendly_Table[[#This Row],[Weighted Energy]]-TOPSIS!$B$14)^2+(Sustainable_Friendly_Table[[#This Row],[Weighted Cost]]-TOPSIS!$C$14)^2+(Sustainable_Friendly_Table[[#This Row],[Weighted Co2]]-TOPSIS!$D$14)^2)^0.5</f>
        <v>3.6942525446955783E-4</v>
      </c>
      <c r="Z520">
        <f>Sustainable_Friendly_Table[[#This Row],[S- Worst-Euclidean Distance]]/(Sustainable_Friendly_Table[[#This Row],[S+ Best-Euclidean Distance]]+Sustainable_Friendly_Table[[#This Row],[S- Worst-Euclidean Distance]])</f>
        <v>6.5783888586258818E-2</v>
      </c>
      <c r="AA520">
        <v>519</v>
      </c>
    </row>
    <row r="521" spans="1:27" x14ac:dyDescent="0.3">
      <c r="A521">
        <v>502</v>
      </c>
      <c r="B521" t="s">
        <v>280</v>
      </c>
      <c r="C521" t="s">
        <v>148</v>
      </c>
      <c r="D521" t="s">
        <v>280</v>
      </c>
      <c r="E521" t="s">
        <v>280</v>
      </c>
      <c r="F521" t="s">
        <v>280</v>
      </c>
      <c r="G521" t="s">
        <v>219</v>
      </c>
      <c r="H521">
        <v>466.63003128205463</v>
      </c>
      <c r="I521">
        <v>67</v>
      </c>
      <c r="J521">
        <v>1637729.8314981021</v>
      </c>
      <c r="K521">
        <v>47970.876127272728</v>
      </c>
      <c r="L521">
        <v>294791369.66965836</v>
      </c>
      <c r="M521">
        <v>6699081.8990909085</v>
      </c>
      <c r="N521">
        <v>2456594747.2471528</v>
      </c>
      <c r="O521">
        <v>124888000</v>
      </c>
      <c r="P521">
        <v>28.429486699999998</v>
      </c>
      <c r="Q521">
        <v>24484.060980896622</v>
      </c>
      <c r="R521">
        <v>294839340.54578561</v>
      </c>
      <c r="S521">
        <v>2588.1818291462437</v>
      </c>
      <c r="T521">
        <v>24512.490467596621</v>
      </c>
      <c r="U521">
        <f>Sustainable_Friendly_Table[[#This Row],[Total Energy(MJ)]]*AHP!$P$13/TOPSIS!$B$12</f>
        <v>2.5241431071877797E-2</v>
      </c>
      <c r="V521">
        <f>Sustainable_Friendly_Table[[#This Row],[Total Cost(LKR Million)]]*AHP!$P$14/TOPSIS!$C$12</f>
        <v>7.6393047637326522E-3</v>
      </c>
      <c r="W521">
        <f>Sustainable_Friendly_Table[[#This Row],[Total Carbon (Metric T)]]*AHP!$P$15/TOPSIS!$D$12</f>
        <v>1.3893958296617678E-2</v>
      </c>
      <c r="X521">
        <f>((Sustainable_Friendly_Table[[#This Row],[Weighted Energy]]-TOPSIS!$B$13)^2+(Sustainable_Friendly_Table[[#This Row],[Weighted Cost]]-TOPSIS!$C$13)^2+(Sustainable_Friendly_Table[[#This Row],[Weighted Co2]]-TOPSIS!$D$13)^2)^0.5</f>
        <v>5.2485171954640558E-3</v>
      </c>
      <c r="Y521">
        <f>((Sustainable_Friendly_Table[[#This Row],[Weighted Energy]]-TOPSIS!$B$14)^2+(Sustainable_Friendly_Table[[#This Row],[Weighted Cost]]-TOPSIS!$C$14)^2+(Sustainable_Friendly_Table[[#This Row],[Weighted Co2]]-TOPSIS!$D$14)^2)^0.5</f>
        <v>3.6748207911087023E-4</v>
      </c>
      <c r="Z521">
        <f>Sustainable_Friendly_Table[[#This Row],[S- Worst-Euclidean Distance]]/(Sustainable_Friendly_Table[[#This Row],[S+ Best-Euclidean Distance]]+Sustainable_Friendly_Table[[#This Row],[S- Worst-Euclidean Distance]])</f>
        <v>6.543485159881629E-2</v>
      </c>
      <c r="AA521">
        <v>520</v>
      </c>
    </row>
    <row r="522" spans="1:27" x14ac:dyDescent="0.3">
      <c r="A522">
        <v>504</v>
      </c>
      <c r="B522" t="s">
        <v>280</v>
      </c>
      <c r="C522" t="s">
        <v>148</v>
      </c>
      <c r="D522" t="s">
        <v>280</v>
      </c>
      <c r="E522" t="s">
        <v>280</v>
      </c>
      <c r="F522" t="s">
        <v>280</v>
      </c>
      <c r="G522" t="s">
        <v>218</v>
      </c>
      <c r="H522">
        <v>466.63003128205463</v>
      </c>
      <c r="I522">
        <v>34</v>
      </c>
      <c r="J522">
        <v>1637729.8314981021</v>
      </c>
      <c r="K522">
        <v>47970.876127272728</v>
      </c>
      <c r="L522">
        <v>294791369.66965836</v>
      </c>
      <c r="M522">
        <v>6699081.8990909085</v>
      </c>
      <c r="N522">
        <v>2456594747.2471528</v>
      </c>
      <c r="O522">
        <v>127370800</v>
      </c>
      <c r="P522">
        <v>28.429486699999998</v>
      </c>
      <c r="Q522">
        <v>24484.060980896622</v>
      </c>
      <c r="R522">
        <v>294839340.54578561</v>
      </c>
      <c r="S522">
        <v>2590.6646291462434</v>
      </c>
      <c r="T522">
        <v>24512.490467596621</v>
      </c>
      <c r="U522">
        <f>Sustainable_Friendly_Table[[#This Row],[Total Energy(MJ)]]*AHP!$P$13/TOPSIS!$B$12</f>
        <v>2.5241431071877797E-2</v>
      </c>
      <c r="V522">
        <f>Sustainable_Friendly_Table[[#This Row],[Total Cost(LKR Million)]]*AHP!$P$14/TOPSIS!$C$12</f>
        <v>7.6466330223788574E-3</v>
      </c>
      <c r="W522">
        <f>Sustainable_Friendly_Table[[#This Row],[Total Carbon (Metric T)]]*AHP!$P$15/TOPSIS!$D$12</f>
        <v>1.3893958296617678E-2</v>
      </c>
      <c r="X522">
        <f>((Sustainable_Friendly_Table[[#This Row],[Weighted Energy]]-TOPSIS!$B$13)^2+(Sustainable_Friendly_Table[[#This Row],[Weighted Cost]]-TOPSIS!$C$13)^2+(Sustainable_Friendly_Table[[#This Row],[Weighted Co2]]-TOPSIS!$D$13)^2)^0.5</f>
        <v>5.250423062269906E-3</v>
      </c>
      <c r="Y522">
        <f>((Sustainable_Friendly_Table[[#This Row],[Weighted Energy]]-TOPSIS!$B$14)^2+(Sustainable_Friendly_Table[[#This Row],[Weighted Cost]]-TOPSIS!$C$14)^2+(Sustainable_Friendly_Table[[#This Row],[Weighted Co2]]-TOPSIS!$D$14)^2)^0.5</f>
        <v>3.6533922231214884E-4</v>
      </c>
      <c r="Z522">
        <f>Sustainable_Friendly_Table[[#This Row],[S- Worst-Euclidean Distance]]/(Sustainable_Friendly_Table[[#This Row],[S+ Best-Euclidean Distance]]+Sustainable_Friendly_Table[[#This Row],[S- Worst-Euclidean Distance]])</f>
        <v>6.5056034033915439E-2</v>
      </c>
      <c r="AA522">
        <v>521</v>
      </c>
    </row>
    <row r="523" spans="1:27" x14ac:dyDescent="0.3">
      <c r="A523">
        <v>503</v>
      </c>
      <c r="B523" t="s">
        <v>280</v>
      </c>
      <c r="C523" t="s">
        <v>148</v>
      </c>
      <c r="D523" t="s">
        <v>280</v>
      </c>
      <c r="E523" t="s">
        <v>280</v>
      </c>
      <c r="F523" t="s">
        <v>280</v>
      </c>
      <c r="G523" t="s">
        <v>220</v>
      </c>
      <c r="H523">
        <v>466.63003128205463</v>
      </c>
      <c r="I523">
        <v>34</v>
      </c>
      <c r="J523">
        <v>1637729.8314981021</v>
      </c>
      <c r="K523">
        <v>47970.876127272728</v>
      </c>
      <c r="L523">
        <v>294791369.66965836</v>
      </c>
      <c r="M523">
        <v>6699081.8990909085</v>
      </c>
      <c r="N523">
        <v>2456594747.2471528</v>
      </c>
      <c r="O523">
        <v>132600000</v>
      </c>
      <c r="P523">
        <v>28.429486699999998</v>
      </c>
      <c r="Q523">
        <v>24484.060980896622</v>
      </c>
      <c r="R523">
        <v>294839340.54578561</v>
      </c>
      <c r="S523">
        <v>2595.8938291462437</v>
      </c>
      <c r="T523">
        <v>24512.490467596621</v>
      </c>
      <c r="U523">
        <f>Sustainable_Friendly_Table[[#This Row],[Total Energy(MJ)]]*AHP!$P$13/TOPSIS!$B$12</f>
        <v>2.5241431071877797E-2</v>
      </c>
      <c r="V523">
        <f>Sustainable_Friendly_Table[[#This Row],[Total Cost(LKR Million)]]*AHP!$P$14/TOPSIS!$C$12</f>
        <v>7.6620675842093491E-3</v>
      </c>
      <c r="W523">
        <f>Sustainable_Friendly_Table[[#This Row],[Total Carbon (Metric T)]]*AHP!$P$15/TOPSIS!$D$12</f>
        <v>1.3893958296617678E-2</v>
      </c>
      <c r="X523">
        <f>((Sustainable_Friendly_Table[[#This Row],[Weighted Energy]]-TOPSIS!$B$13)^2+(Sustainable_Friendly_Table[[#This Row],[Weighted Cost]]-TOPSIS!$C$13)^2+(Sustainable_Friendly_Table[[#This Row],[Weighted Co2]]-TOPSIS!$D$13)^2)^0.5</f>
        <v>5.254468313425702E-3</v>
      </c>
      <c r="Y523">
        <f>((Sustainable_Friendly_Table[[#This Row],[Weighted Energy]]-TOPSIS!$B$14)^2+(Sustainable_Friendly_Table[[#This Row],[Weighted Cost]]-TOPSIS!$C$14)^2+(Sustainable_Friendly_Table[[#This Row],[Weighted Co2]]-TOPSIS!$D$14)^2)^0.5</f>
        <v>3.6127094615963248E-4</v>
      </c>
      <c r="Z523">
        <f>Sustainable_Friendly_Table[[#This Row],[S- Worst-Euclidean Distance]]/(Sustainable_Friendly_Table[[#This Row],[S+ Best-Euclidean Distance]]+Sustainable_Friendly_Table[[#This Row],[S- Worst-Euclidean Distance]])</f>
        <v>6.4331858987753052E-2</v>
      </c>
      <c r="AA523">
        <v>522</v>
      </c>
    </row>
    <row r="524" spans="1:27" x14ac:dyDescent="0.3">
      <c r="A524">
        <v>373</v>
      </c>
      <c r="B524" t="s">
        <v>142</v>
      </c>
      <c r="C524" t="s">
        <v>148</v>
      </c>
      <c r="D524" t="s">
        <v>151</v>
      </c>
      <c r="E524" t="s">
        <v>280</v>
      </c>
      <c r="F524" t="s">
        <v>155</v>
      </c>
      <c r="G524" t="s">
        <v>219</v>
      </c>
      <c r="H524">
        <v>469.74545088018931</v>
      </c>
      <c r="I524">
        <v>67</v>
      </c>
      <c r="J524">
        <v>1638379.0258682186</v>
      </c>
      <c r="K524">
        <v>48421.45317272727</v>
      </c>
      <c r="L524">
        <v>294908224.65627933</v>
      </c>
      <c r="M524">
        <v>6696382.3468181808</v>
      </c>
      <c r="N524">
        <v>2457568538.8023276</v>
      </c>
      <c r="O524">
        <v>124888000</v>
      </c>
      <c r="P524">
        <v>28.528812259090909</v>
      </c>
      <c r="Q524">
        <v>24493.766436729868</v>
      </c>
      <c r="R524">
        <v>294956646.10945207</v>
      </c>
      <c r="S524">
        <v>2589.1529211491456</v>
      </c>
      <c r="T524">
        <v>24522.295248988958</v>
      </c>
      <c r="U524">
        <f>Sustainable_Friendly_Table[[#This Row],[Total Energy(MJ)]]*AHP!$P$13/TOPSIS!$B$12</f>
        <v>2.5251473694731838E-2</v>
      </c>
      <c r="V524">
        <f>Sustainable_Friendly_Table[[#This Row],[Total Cost(LKR Million)]]*AHP!$P$14/TOPSIS!$C$12</f>
        <v>7.6421710491227472E-3</v>
      </c>
      <c r="W524">
        <f>Sustainable_Friendly_Table[[#This Row],[Total Carbon (Metric T)]]*AHP!$P$15/TOPSIS!$D$12</f>
        <v>1.3899515758188248E-2</v>
      </c>
      <c r="X524">
        <f>((Sustainable_Friendly_Table[[#This Row],[Weighted Energy]]-TOPSIS!$B$13)^2+(Sustainable_Friendly_Table[[#This Row],[Weighted Cost]]-TOPSIS!$C$13)^2+(Sustainable_Friendly_Table[[#This Row],[Weighted Co2]]-TOPSIS!$D$13)^2)^0.5</f>
        <v>5.2603455877406335E-3</v>
      </c>
      <c r="Y524">
        <f>((Sustainable_Friendly_Table[[#This Row],[Weighted Energy]]-TOPSIS!$B$14)^2+(Sustainable_Friendly_Table[[#This Row],[Weighted Cost]]-TOPSIS!$C$14)^2+(Sustainable_Friendly_Table[[#This Row],[Weighted Co2]]-TOPSIS!$D$14)^2)^0.5</f>
        <v>3.5567500867085376E-4</v>
      </c>
      <c r="Z524">
        <f>Sustainable_Friendly_Table[[#This Row],[S- Worst-Euclidean Distance]]/(Sustainable_Friendly_Table[[#This Row],[S+ Best-Euclidean Distance]]+Sustainable_Friendly_Table[[#This Row],[S- Worst-Euclidean Distance]])</f>
        <v>6.3332212296037915E-2</v>
      </c>
      <c r="AA524">
        <v>523</v>
      </c>
    </row>
    <row r="525" spans="1:27" x14ac:dyDescent="0.3">
      <c r="A525">
        <v>375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218</v>
      </c>
      <c r="H525">
        <v>469.74545088018931</v>
      </c>
      <c r="I525">
        <v>34</v>
      </c>
      <c r="J525">
        <v>1638379.0258682186</v>
      </c>
      <c r="K525">
        <v>48421.45317272727</v>
      </c>
      <c r="L525">
        <v>294908224.65627933</v>
      </c>
      <c r="M525">
        <v>6696382.3468181808</v>
      </c>
      <c r="N525">
        <v>2457568538.8023276</v>
      </c>
      <c r="O525">
        <v>127370800</v>
      </c>
      <c r="P525">
        <v>28.528812259090909</v>
      </c>
      <c r="Q525">
        <v>24493.766436729868</v>
      </c>
      <c r="R525">
        <v>294956646.10945207</v>
      </c>
      <c r="S525">
        <v>2591.6357211491454</v>
      </c>
      <c r="T525">
        <v>24522.295248988958</v>
      </c>
      <c r="U525">
        <f>Sustainable_Friendly_Table[[#This Row],[Total Energy(MJ)]]*AHP!$P$13/TOPSIS!$B$12</f>
        <v>2.5251473694731838E-2</v>
      </c>
      <c r="V525">
        <f>Sustainable_Friendly_Table[[#This Row],[Total Cost(LKR Million)]]*AHP!$P$14/TOPSIS!$C$12</f>
        <v>7.6494993077689524E-3</v>
      </c>
      <c r="W525">
        <f>Sustainable_Friendly_Table[[#This Row],[Total Carbon (Metric T)]]*AHP!$P$15/TOPSIS!$D$12</f>
        <v>1.3899515758188248E-2</v>
      </c>
      <c r="X525">
        <f>((Sustainable_Friendly_Table[[#This Row],[Weighted Energy]]-TOPSIS!$B$13)^2+(Sustainable_Friendly_Table[[#This Row],[Weighted Cost]]-TOPSIS!$C$13)^2+(Sustainable_Friendly_Table[[#This Row],[Weighted Co2]]-TOPSIS!$D$13)^2)^0.5</f>
        <v>5.262251162188817E-3</v>
      </c>
      <c r="Y525">
        <f>((Sustainable_Friendly_Table[[#This Row],[Weighted Energy]]-TOPSIS!$B$14)^2+(Sustainable_Friendly_Table[[#This Row],[Weighted Cost]]-TOPSIS!$C$14)^2+(Sustainable_Friendly_Table[[#This Row],[Weighted Co2]]-TOPSIS!$D$14)^2)^0.5</f>
        <v>3.5352000006561816E-4</v>
      </c>
      <c r="Z525">
        <f>Sustainable_Friendly_Table[[#This Row],[S- Worst-Euclidean Distance]]/(Sustainable_Friendly_Table[[#This Row],[S+ Best-Euclidean Distance]]+Sustainable_Friendly_Table[[#This Row],[S- Worst-Euclidean Distance]])</f>
        <v>6.2951283065405136E-2</v>
      </c>
      <c r="AA525">
        <v>524</v>
      </c>
    </row>
    <row r="526" spans="1:27" x14ac:dyDescent="0.3">
      <c r="A526">
        <v>374</v>
      </c>
      <c r="B526" t="s">
        <v>142</v>
      </c>
      <c r="C526" t="s">
        <v>148</v>
      </c>
      <c r="D526" t="s">
        <v>151</v>
      </c>
      <c r="E526" t="s">
        <v>280</v>
      </c>
      <c r="F526" t="s">
        <v>155</v>
      </c>
      <c r="G526" t="s">
        <v>220</v>
      </c>
      <c r="H526">
        <v>469.74545088018931</v>
      </c>
      <c r="I526">
        <v>34</v>
      </c>
      <c r="J526">
        <v>1638379.0258682186</v>
      </c>
      <c r="K526">
        <v>48421.45317272727</v>
      </c>
      <c r="L526">
        <v>294908224.65627933</v>
      </c>
      <c r="M526">
        <v>6696382.3468181808</v>
      </c>
      <c r="N526">
        <v>2457568538.8023276</v>
      </c>
      <c r="O526">
        <v>132600000</v>
      </c>
      <c r="P526">
        <v>28.528812259090909</v>
      </c>
      <c r="Q526">
        <v>24493.766436729868</v>
      </c>
      <c r="R526">
        <v>294956646.10945207</v>
      </c>
      <c r="S526">
        <v>2596.8649211491456</v>
      </c>
      <c r="T526">
        <v>24522.295248988958</v>
      </c>
      <c r="U526">
        <f>Sustainable_Friendly_Table[[#This Row],[Total Energy(MJ)]]*AHP!$P$13/TOPSIS!$B$12</f>
        <v>2.5251473694731838E-2</v>
      </c>
      <c r="V526">
        <f>Sustainable_Friendly_Table[[#This Row],[Total Cost(LKR Million)]]*AHP!$P$14/TOPSIS!$C$12</f>
        <v>7.6649338695994442E-3</v>
      </c>
      <c r="W526">
        <f>Sustainable_Friendly_Table[[#This Row],[Total Carbon (Metric T)]]*AHP!$P$15/TOPSIS!$D$12</f>
        <v>1.3899515758188248E-2</v>
      </c>
      <c r="X526">
        <f>((Sustainable_Friendly_Table[[#This Row],[Weighted Energy]]-TOPSIS!$B$13)^2+(Sustainable_Friendly_Table[[#This Row],[Weighted Cost]]-TOPSIS!$C$13)^2+(Sustainable_Friendly_Table[[#This Row],[Weighted Co2]]-TOPSIS!$D$13)^2)^0.5</f>
        <v>5.266295728275687E-3</v>
      </c>
      <c r="Y526">
        <f>((Sustainable_Friendly_Table[[#This Row],[Weighted Energy]]-TOPSIS!$B$14)^2+(Sustainable_Friendly_Table[[#This Row],[Weighted Cost]]-TOPSIS!$C$14)^2+(Sustainable_Friendly_Table[[#This Row],[Weighted Co2]]-TOPSIS!$D$14)^2)^0.5</f>
        <v>3.4944072364848875E-4</v>
      </c>
      <c r="Z526">
        <f>Sustainable_Friendly_Table[[#This Row],[S- Worst-Euclidean Distance]]/(Sustainable_Friendly_Table[[#This Row],[S+ Best-Euclidean Distance]]+Sustainable_Friendly_Table[[#This Row],[S- Worst-Euclidean Distance]])</f>
        <v>6.2225271189276767E-2</v>
      </c>
      <c r="AA526">
        <v>525</v>
      </c>
    </row>
    <row r="527" spans="1:27" x14ac:dyDescent="0.3">
      <c r="A527">
        <v>391</v>
      </c>
      <c r="B527" t="s">
        <v>142</v>
      </c>
      <c r="C527" t="s">
        <v>148</v>
      </c>
      <c r="D527" t="s">
        <v>280</v>
      </c>
      <c r="E527" t="s">
        <v>280</v>
      </c>
      <c r="F527" t="s">
        <v>155</v>
      </c>
      <c r="G527" t="s">
        <v>219</v>
      </c>
      <c r="H527">
        <v>470.2099132185993</v>
      </c>
      <c r="I527">
        <v>67</v>
      </c>
      <c r="J527">
        <v>1638828.6254117994</v>
      </c>
      <c r="K527">
        <v>48421.45317272727</v>
      </c>
      <c r="L527">
        <v>294989152.57412392</v>
      </c>
      <c r="M527">
        <v>6700987.4218181809</v>
      </c>
      <c r="N527">
        <v>2458242938.1176991</v>
      </c>
      <c r="O527">
        <v>124888000</v>
      </c>
      <c r="P527">
        <v>28.519602109090904</v>
      </c>
      <c r="Q527">
        <v>24500.487949906401</v>
      </c>
      <c r="R527">
        <v>295037574.02729666</v>
      </c>
      <c r="S527">
        <v>2589.8319255395172</v>
      </c>
      <c r="T527">
        <v>24529.007552015493</v>
      </c>
      <c r="U527">
        <f>Sustainable_Friendly_Table[[#This Row],[Total Energy(MJ)]]*AHP!$P$13/TOPSIS!$B$12</f>
        <v>2.525840199831671E-2</v>
      </c>
      <c r="V527">
        <f>Sustainable_Friendly_Table[[#This Row],[Total Cost(LKR Million)]]*AHP!$P$14/TOPSIS!$C$12</f>
        <v>7.6441752056373886E-3</v>
      </c>
      <c r="W527">
        <f>Sustainable_Friendly_Table[[#This Row],[Total Carbon (Metric T)]]*AHP!$P$15/TOPSIS!$D$12</f>
        <v>1.3903320367860537E-2</v>
      </c>
      <c r="X527">
        <f>((Sustainable_Friendly_Table[[#This Row],[Weighted Energy]]-TOPSIS!$B$13)^2+(Sustainable_Friendly_Table[[#This Row],[Weighted Cost]]-TOPSIS!$C$13)^2+(Sustainable_Friendly_Table[[#This Row],[Weighted Co2]]-TOPSIS!$D$13)^2)^0.5</f>
        <v>5.2684991081380231E-3</v>
      </c>
      <c r="Y527">
        <f>((Sustainable_Friendly_Table[[#This Row],[Weighted Energy]]-TOPSIS!$B$14)^2+(Sustainable_Friendly_Table[[#This Row],[Weighted Cost]]-TOPSIS!$C$14)^2+(Sustainable_Friendly_Table[[#This Row],[Weighted Co2]]-TOPSIS!$D$14)^2)^0.5</f>
        <v>3.4753570888846155E-4</v>
      </c>
      <c r="Z527">
        <f>Sustainable_Friendly_Table[[#This Row],[S- Worst-Euclidean Distance]]/(Sustainable_Friendly_Table[[#This Row],[S+ Best-Euclidean Distance]]+Sustainable_Friendly_Table[[#This Row],[S- Worst-Euclidean Distance]])</f>
        <v>6.1882755397957255E-2</v>
      </c>
      <c r="AA527">
        <v>526</v>
      </c>
    </row>
    <row r="528" spans="1:27" x14ac:dyDescent="0.3">
      <c r="A528">
        <v>393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218</v>
      </c>
      <c r="H528">
        <v>470.2099132185993</v>
      </c>
      <c r="I528">
        <v>34</v>
      </c>
      <c r="J528">
        <v>1638828.6254117994</v>
      </c>
      <c r="K528">
        <v>48421.45317272727</v>
      </c>
      <c r="L528">
        <v>294989152.57412392</v>
      </c>
      <c r="M528">
        <v>6700987.4218181809</v>
      </c>
      <c r="N528">
        <v>2458242938.1176991</v>
      </c>
      <c r="O528">
        <v>127370800</v>
      </c>
      <c r="P528">
        <v>28.519602109090904</v>
      </c>
      <c r="Q528">
        <v>24500.487949906401</v>
      </c>
      <c r="R528">
        <v>295037574.02729666</v>
      </c>
      <c r="S528">
        <v>2592.3147255395174</v>
      </c>
      <c r="T528">
        <v>24529.007552015493</v>
      </c>
      <c r="U528">
        <f>Sustainable_Friendly_Table[[#This Row],[Total Energy(MJ)]]*AHP!$P$13/TOPSIS!$B$12</f>
        <v>2.525840199831671E-2</v>
      </c>
      <c r="V528">
        <f>Sustainable_Friendly_Table[[#This Row],[Total Cost(LKR Million)]]*AHP!$P$14/TOPSIS!$C$12</f>
        <v>7.6515034642835964E-3</v>
      </c>
      <c r="W528">
        <f>Sustainable_Friendly_Table[[#This Row],[Total Carbon (Metric T)]]*AHP!$P$15/TOPSIS!$D$12</f>
        <v>1.3903320367860537E-2</v>
      </c>
      <c r="X528">
        <f>((Sustainable_Friendly_Table[[#This Row],[Weighted Energy]]-TOPSIS!$B$13)^2+(Sustainable_Friendly_Table[[#This Row],[Weighted Cost]]-TOPSIS!$C$13)^2+(Sustainable_Friendly_Table[[#This Row],[Weighted Co2]]-TOPSIS!$D$13)^2)^0.5</f>
        <v>5.2704045212773722E-3</v>
      </c>
      <c r="Y528">
        <f>((Sustainable_Friendly_Table[[#This Row],[Weighted Energy]]-TOPSIS!$B$14)^2+(Sustainable_Friendly_Table[[#This Row],[Weighted Cost]]-TOPSIS!$C$14)^2+(Sustainable_Friendly_Table[[#This Row],[Weighted Co2]]-TOPSIS!$D$14)^2)^0.5</f>
        <v>3.4537243891283689E-4</v>
      </c>
      <c r="Z528">
        <f>Sustainable_Friendly_Table[[#This Row],[S- Worst-Euclidean Distance]]/(Sustainable_Friendly_Table[[#This Row],[S+ Best-Euclidean Distance]]+Sustainable_Friendly_Table[[#This Row],[S- Worst-Euclidean Distance]])</f>
        <v>6.1500383893654309E-2</v>
      </c>
      <c r="AA528">
        <v>527</v>
      </c>
    </row>
    <row r="529" spans="1:27" x14ac:dyDescent="0.3">
      <c r="A529">
        <v>392</v>
      </c>
      <c r="B529" t="s">
        <v>142</v>
      </c>
      <c r="C529" t="s">
        <v>148</v>
      </c>
      <c r="D529" t="s">
        <v>280</v>
      </c>
      <c r="E529" t="s">
        <v>280</v>
      </c>
      <c r="F529" t="s">
        <v>155</v>
      </c>
      <c r="G529" t="s">
        <v>220</v>
      </c>
      <c r="H529">
        <v>470.2099132185993</v>
      </c>
      <c r="I529">
        <v>34</v>
      </c>
      <c r="J529">
        <v>1638828.6254117994</v>
      </c>
      <c r="K529">
        <v>48421.45317272727</v>
      </c>
      <c r="L529">
        <v>294989152.57412392</v>
      </c>
      <c r="M529">
        <v>6700987.4218181809</v>
      </c>
      <c r="N529">
        <v>2458242938.1176991</v>
      </c>
      <c r="O529">
        <v>132600000</v>
      </c>
      <c r="P529">
        <v>28.519602109090904</v>
      </c>
      <c r="Q529">
        <v>24500.487949906401</v>
      </c>
      <c r="R529">
        <v>295037574.02729666</v>
      </c>
      <c r="S529">
        <v>2597.5439255395172</v>
      </c>
      <c r="T529">
        <v>24529.007552015493</v>
      </c>
      <c r="U529">
        <f>Sustainable_Friendly_Table[[#This Row],[Total Energy(MJ)]]*AHP!$P$13/TOPSIS!$B$12</f>
        <v>2.525840199831671E-2</v>
      </c>
      <c r="V529">
        <f>Sustainable_Friendly_Table[[#This Row],[Total Cost(LKR Million)]]*AHP!$P$14/TOPSIS!$C$12</f>
        <v>7.6669380261140865E-3</v>
      </c>
      <c r="W529">
        <f>Sustainable_Friendly_Table[[#This Row],[Total Carbon (Metric T)]]*AHP!$P$15/TOPSIS!$D$12</f>
        <v>1.3903320367860537E-2</v>
      </c>
      <c r="X529">
        <f>((Sustainable_Friendly_Table[[#This Row],[Weighted Energy]]-TOPSIS!$B$13)^2+(Sustainable_Friendly_Table[[#This Row],[Weighted Cost]]-TOPSIS!$C$13)^2+(Sustainable_Friendly_Table[[#This Row],[Weighted Co2]]-TOPSIS!$D$13)^2)^0.5</f>
        <v>5.2744486999262239E-3</v>
      </c>
      <c r="Y529">
        <f>((Sustainable_Friendly_Table[[#This Row],[Weighted Energy]]-TOPSIS!$B$14)^2+(Sustainable_Friendly_Table[[#This Row],[Weighted Cost]]-TOPSIS!$C$14)^2+(Sustainable_Friendly_Table[[#This Row],[Weighted Co2]]-TOPSIS!$D$14)^2)^0.5</f>
        <v>3.4128641492663152E-4</v>
      </c>
      <c r="Z529">
        <f>Sustainable_Friendly_Table[[#This Row],[S- Worst-Euclidean Distance]]/(Sustainable_Friendly_Table[[#This Row],[S+ Best-Euclidean Distance]]+Sustainable_Friendly_Table[[#This Row],[S- Worst-Euclidean Distance]])</f>
        <v>6.0773239468502591E-2</v>
      </c>
      <c r="AA529">
        <v>528</v>
      </c>
    </row>
    <row r="530" spans="1:27" x14ac:dyDescent="0.3">
      <c r="A530">
        <v>370</v>
      </c>
      <c r="B530" t="s">
        <v>142</v>
      </c>
      <c r="C530" t="s">
        <v>148</v>
      </c>
      <c r="D530" t="s">
        <v>151</v>
      </c>
      <c r="E530" t="s">
        <v>280</v>
      </c>
      <c r="F530" t="s">
        <v>154</v>
      </c>
      <c r="G530" t="s">
        <v>219</v>
      </c>
      <c r="H530">
        <v>474.87412854481067</v>
      </c>
      <c r="I530">
        <v>68</v>
      </c>
      <c r="J530">
        <v>1649360.07026425</v>
      </c>
      <c r="K530">
        <v>47602.6734</v>
      </c>
      <c r="L530">
        <v>296884812.64756501</v>
      </c>
      <c r="M530">
        <v>6669089.6877272716</v>
      </c>
      <c r="N530">
        <v>2474040105.3963752</v>
      </c>
      <c r="O530">
        <v>126752000</v>
      </c>
      <c r="P530">
        <v>28.80173885</v>
      </c>
      <c r="Q530">
        <v>24657.933050450538</v>
      </c>
      <c r="R530">
        <v>296932415.32096499</v>
      </c>
      <c r="S530">
        <v>2607.4611950841027</v>
      </c>
      <c r="T530">
        <v>24686.734789300539</v>
      </c>
      <c r="U530">
        <f>Sustainable_Friendly_Table[[#This Row],[Total Energy(MJ)]]*AHP!$P$13/TOPSIS!$B$12</f>
        <v>2.5420620872561035E-2</v>
      </c>
      <c r="V530">
        <f>Sustainable_Friendly_Table[[#This Row],[Total Cost(LKR Million)]]*AHP!$P$14/TOPSIS!$C$12</f>
        <v>7.6962099434198976E-3</v>
      </c>
      <c r="W530">
        <f>Sustainable_Friendly_Table[[#This Row],[Total Carbon (Metric T)]]*AHP!$P$15/TOPSIS!$D$12</f>
        <v>1.3992721959264563E-2</v>
      </c>
      <c r="X530">
        <f>((Sustainable_Friendly_Table[[#This Row],[Weighted Energy]]-TOPSIS!$B$13)^2+(Sustainable_Friendly_Table[[#This Row],[Weighted Cost]]-TOPSIS!$C$13)^2+(Sustainable_Friendly_Table[[#This Row],[Weighted Co2]]-TOPSIS!$D$13)^2)^0.5</f>
        <v>5.4608801974072758E-3</v>
      </c>
      <c r="Y530">
        <f>((Sustainable_Friendly_Table[[#This Row],[Weighted Energy]]-TOPSIS!$B$14)^2+(Sustainable_Friendly_Table[[#This Row],[Weighted Cost]]-TOPSIS!$C$14)^2+(Sustainable_Friendly_Table[[#This Row],[Weighted Co2]]-TOPSIS!$D$14)^2)^0.5</f>
        <v>1.5541952093855264E-4</v>
      </c>
      <c r="Z530">
        <f>Sustainable_Friendly_Table[[#This Row],[S- Worst-Euclidean Distance]]/(Sustainable_Friendly_Table[[#This Row],[S+ Best-Euclidean Distance]]+Sustainable_Friendly_Table[[#This Row],[S- Worst-Euclidean Distance]])</f>
        <v>2.7672939254091027E-2</v>
      </c>
      <c r="AA530">
        <v>529</v>
      </c>
    </row>
    <row r="531" spans="1:27" x14ac:dyDescent="0.3">
      <c r="A531">
        <v>372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218</v>
      </c>
      <c r="H531">
        <v>474.87412854481067</v>
      </c>
      <c r="I531">
        <v>34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127370800</v>
      </c>
      <c r="P531">
        <v>28.80173885</v>
      </c>
      <c r="Q531">
        <v>24657.933050450538</v>
      </c>
      <c r="R531">
        <v>296932415.32096499</v>
      </c>
      <c r="S531">
        <v>2608.0799950841028</v>
      </c>
      <c r="T531">
        <v>24686.734789300539</v>
      </c>
      <c r="U531">
        <f>Sustainable_Friendly_Table[[#This Row],[Total Energy(MJ)]]*AHP!$P$13/TOPSIS!$B$12</f>
        <v>2.5420620872561035E-2</v>
      </c>
      <c r="V531">
        <f>Sustainable_Friendly_Table[[#This Row],[Total Cost(LKR Million)]]*AHP!$P$14/TOPSIS!$C$12</f>
        <v>7.6980364000214258E-3</v>
      </c>
      <c r="W531">
        <f>Sustainable_Friendly_Table[[#This Row],[Total Carbon (Metric T)]]*AHP!$P$15/TOPSIS!$D$12</f>
        <v>1.3992721959264563E-2</v>
      </c>
      <c r="X531">
        <f>((Sustainable_Friendly_Table[[#This Row],[Weighted Energy]]-TOPSIS!$B$13)^2+(Sustainable_Friendly_Table[[#This Row],[Weighted Cost]]-TOPSIS!$C$13)^2+(Sustainable_Friendly_Table[[#This Row],[Weighted Co2]]-TOPSIS!$D$13)^2)^0.5</f>
        <v>5.4613549082727529E-3</v>
      </c>
      <c r="Y531">
        <f>((Sustainable_Friendly_Table[[#This Row],[Weighted Energy]]-TOPSIS!$B$14)^2+(Sustainable_Friendly_Table[[#This Row],[Weighted Cost]]-TOPSIS!$C$14)^2+(Sustainable_Friendly_Table[[#This Row],[Weighted Co2]]-TOPSIS!$D$14)^2)^0.5</f>
        <v>1.5479556618578432E-4</v>
      </c>
      <c r="Z531">
        <f>Sustainable_Friendly_Table[[#This Row],[S- Worst-Euclidean Distance]]/(Sustainable_Friendly_Table[[#This Row],[S+ Best-Euclidean Distance]]+Sustainable_Friendly_Table[[#This Row],[S- Worst-Euclidean Distance]])</f>
        <v>2.7562574558814404E-2</v>
      </c>
      <c r="AA531">
        <v>530</v>
      </c>
    </row>
    <row r="532" spans="1:27" x14ac:dyDescent="0.3">
      <c r="A532">
        <v>371</v>
      </c>
      <c r="B532" t="s">
        <v>142</v>
      </c>
      <c r="C532" t="s">
        <v>148</v>
      </c>
      <c r="D532" t="s">
        <v>151</v>
      </c>
      <c r="E532" t="s">
        <v>280</v>
      </c>
      <c r="F532" t="s">
        <v>154</v>
      </c>
      <c r="G532" t="s">
        <v>220</v>
      </c>
      <c r="H532">
        <v>474.87412854481067</v>
      </c>
      <c r="I532">
        <v>34</v>
      </c>
      <c r="J532">
        <v>1649360.07026425</v>
      </c>
      <c r="K532">
        <v>47602.6734</v>
      </c>
      <c r="L532">
        <v>296884812.64756501</v>
      </c>
      <c r="M532">
        <v>6669089.6877272716</v>
      </c>
      <c r="N532">
        <v>2474040105.3963752</v>
      </c>
      <c r="O532">
        <v>132600000</v>
      </c>
      <c r="P532">
        <v>28.80173885</v>
      </c>
      <c r="Q532">
        <v>24657.933050450538</v>
      </c>
      <c r="R532">
        <v>296932415.32096499</v>
      </c>
      <c r="S532">
        <v>2613.3091950841026</v>
      </c>
      <c r="T532">
        <v>24686.734789300539</v>
      </c>
      <c r="U532">
        <f>Sustainable_Friendly_Table[[#This Row],[Total Energy(MJ)]]*AHP!$P$13/TOPSIS!$B$12</f>
        <v>2.5420620872561035E-2</v>
      </c>
      <c r="V532">
        <f>Sustainable_Friendly_Table[[#This Row],[Total Cost(LKR Million)]]*AHP!$P$14/TOPSIS!$C$12</f>
        <v>7.7134709618519159E-3</v>
      </c>
      <c r="W532">
        <f>Sustainable_Friendly_Table[[#This Row],[Total Carbon (Metric T)]]*AHP!$P$15/TOPSIS!$D$12</f>
        <v>1.3992721959264563E-2</v>
      </c>
      <c r="X532">
        <f>((Sustainable_Friendly_Table[[#This Row],[Weighted Energy]]-TOPSIS!$B$13)^2+(Sustainable_Friendly_Table[[#This Row],[Weighted Cost]]-TOPSIS!$C$13)^2+(Sustainable_Friendly_Table[[#This Row],[Weighted Co2]]-TOPSIS!$D$13)^2)^0.5</f>
        <v>5.4653892025467833E-3</v>
      </c>
      <c r="Y532">
        <f>((Sustainable_Friendly_Table[[#This Row],[Weighted Energy]]-TOPSIS!$B$14)^2+(Sustainable_Friendly_Table[[#This Row],[Weighted Cost]]-TOPSIS!$C$14)^2+(Sustainable_Friendly_Table[[#This Row],[Weighted Co2]]-TOPSIS!$D$14)^2)^0.5</f>
        <v>1.5030766351470138E-4</v>
      </c>
      <c r="Z532">
        <f>Sustainable_Friendly_Table[[#This Row],[S- Worst-Euclidean Distance]]/(Sustainable_Friendly_Table[[#This Row],[S+ Best-Euclidean Distance]]+Sustainable_Friendly_Table[[#This Row],[S- Worst-Euclidean Distance]])</f>
        <v>2.6765629822914253E-2</v>
      </c>
      <c r="AA532">
        <v>531</v>
      </c>
    </row>
    <row r="533" spans="1:27" x14ac:dyDescent="0.3">
      <c r="A533">
        <v>388</v>
      </c>
      <c r="B533" t="s">
        <v>142</v>
      </c>
      <c r="C533" t="s">
        <v>148</v>
      </c>
      <c r="D533" t="s">
        <v>280</v>
      </c>
      <c r="E533" t="s">
        <v>280</v>
      </c>
      <c r="F533" t="s">
        <v>154</v>
      </c>
      <c r="G533" t="s">
        <v>219</v>
      </c>
      <c r="H533">
        <v>475.33859088322066</v>
      </c>
      <c r="I533">
        <v>68</v>
      </c>
      <c r="J533">
        <v>1649809.6698078311</v>
      </c>
      <c r="K533">
        <v>47602.6734</v>
      </c>
      <c r="L533">
        <v>296965740.5654096</v>
      </c>
      <c r="M533">
        <v>6673694.7627272718</v>
      </c>
      <c r="N533">
        <v>2474714504.7117467</v>
      </c>
      <c r="O533">
        <v>126752000</v>
      </c>
      <c r="P533">
        <v>28.792528699999995</v>
      </c>
      <c r="Q533">
        <v>24664.654563627071</v>
      </c>
      <c r="R533">
        <v>297013343.23880959</v>
      </c>
      <c r="S533">
        <v>2608.1401994744738</v>
      </c>
      <c r="T533">
        <v>24693.447092327071</v>
      </c>
      <c r="U533">
        <f>Sustainable_Friendly_Table[[#This Row],[Total Energy(MJ)]]*AHP!$P$13/TOPSIS!$B$12</f>
        <v>2.5427549176145908E-2</v>
      </c>
      <c r="V533">
        <f>Sustainable_Friendly_Table[[#This Row],[Total Cost(LKR Million)]]*AHP!$P$14/TOPSIS!$C$12</f>
        <v>7.6982140999345382E-3</v>
      </c>
      <c r="W533">
        <f>Sustainable_Friendly_Table[[#This Row],[Total Carbon (Metric T)]]*AHP!$P$15/TOPSIS!$D$12</f>
        <v>1.3996526568936851E-2</v>
      </c>
      <c r="X533">
        <f>((Sustainable_Friendly_Table[[#This Row],[Weighted Energy]]-TOPSIS!$B$13)^2+(Sustainable_Friendly_Table[[#This Row],[Weighted Cost]]-TOPSIS!$C$13)^2+(Sustainable_Friendly_Table[[#This Row],[Weighted Co2]]-TOPSIS!$D$13)^2)^0.5</f>
        <v>5.4690336731138458E-3</v>
      </c>
      <c r="Y533">
        <f>((Sustainable_Friendly_Table[[#This Row],[Weighted Energy]]-TOPSIS!$B$14)^2+(Sustainable_Friendly_Table[[#This Row],[Weighted Cost]]-TOPSIS!$C$14)^2+(Sustainable_Friendly_Table[[#This Row],[Weighted Co2]]-TOPSIS!$D$14)^2)^0.5</f>
        <v>1.4731334589159663E-4</v>
      </c>
      <c r="Z533">
        <f>Sustainable_Friendly_Table[[#This Row],[S- Worst-Euclidean Distance]]/(Sustainable_Friendly_Table[[#This Row],[S+ Best-Euclidean Distance]]+Sustainable_Friendly_Table[[#This Row],[S- Worst-Euclidean Distance]])</f>
        <v>2.6229388140208486E-2</v>
      </c>
      <c r="AA533">
        <v>532</v>
      </c>
    </row>
    <row r="534" spans="1:27" x14ac:dyDescent="0.3">
      <c r="A534">
        <v>390</v>
      </c>
      <c r="B534" t="s">
        <v>142</v>
      </c>
      <c r="C534" t="s">
        <v>148</v>
      </c>
      <c r="D534" t="s">
        <v>280</v>
      </c>
      <c r="E534" t="s">
        <v>280</v>
      </c>
      <c r="F534" t="s">
        <v>154</v>
      </c>
      <c r="G534" t="s">
        <v>218</v>
      </c>
      <c r="H534">
        <v>475.33859088322066</v>
      </c>
      <c r="I534">
        <v>34</v>
      </c>
      <c r="J534">
        <v>1649809.6698078311</v>
      </c>
      <c r="K534">
        <v>47602.6734</v>
      </c>
      <c r="L534">
        <v>296965740.5654096</v>
      </c>
      <c r="M534">
        <v>6673694.7627272718</v>
      </c>
      <c r="N534">
        <v>2474714504.7117467</v>
      </c>
      <c r="O534">
        <v>127370800</v>
      </c>
      <c r="P534">
        <v>28.792528699999995</v>
      </c>
      <c r="Q534">
        <v>24664.654563627071</v>
      </c>
      <c r="R534">
        <v>297013343.23880959</v>
      </c>
      <c r="S534">
        <v>2608.758999474474</v>
      </c>
      <c r="T534">
        <v>24693.447092327071</v>
      </c>
      <c r="U534">
        <f>Sustainable_Friendly_Table[[#This Row],[Total Energy(MJ)]]*AHP!$P$13/TOPSIS!$B$12</f>
        <v>2.5427549176145908E-2</v>
      </c>
      <c r="V534">
        <f>Sustainable_Friendly_Table[[#This Row],[Total Cost(LKR Million)]]*AHP!$P$14/TOPSIS!$C$12</f>
        <v>7.7000405565360664E-3</v>
      </c>
      <c r="W534">
        <f>Sustainable_Friendly_Table[[#This Row],[Total Carbon (Metric T)]]*AHP!$P$15/TOPSIS!$D$12</f>
        <v>1.3996526568936851E-2</v>
      </c>
      <c r="X534">
        <f>((Sustainable_Friendly_Table[[#This Row],[Weighted Energy]]-TOPSIS!$B$13)^2+(Sustainable_Friendly_Table[[#This Row],[Weighted Cost]]-TOPSIS!$C$13)^2+(Sustainable_Friendly_Table[[#This Row],[Weighted Co2]]-TOPSIS!$D$13)^2)^0.5</f>
        <v>5.469508345577587E-3</v>
      </c>
      <c r="Y534">
        <f>((Sustainable_Friendly_Table[[#This Row],[Weighted Energy]]-TOPSIS!$B$14)^2+(Sustainable_Friendly_Table[[#This Row],[Weighted Cost]]-TOPSIS!$C$14)^2+(Sustainable_Friendly_Table[[#This Row],[Weighted Co2]]-TOPSIS!$D$14)^2)^0.5</f>
        <v>1.4667986470398329E-4</v>
      </c>
      <c r="Z534">
        <f>Sustainable_Friendly_Table[[#This Row],[S- Worst-Euclidean Distance]]/(Sustainable_Friendly_Table[[#This Row],[S+ Best-Euclidean Distance]]+Sustainable_Friendly_Table[[#This Row],[S- Worst-Euclidean Distance]])</f>
        <v>2.6117334250917033E-2</v>
      </c>
      <c r="AA534">
        <v>533</v>
      </c>
    </row>
    <row r="535" spans="1:27" x14ac:dyDescent="0.3">
      <c r="A535">
        <v>389</v>
      </c>
      <c r="B535" t="s">
        <v>142</v>
      </c>
      <c r="C535" t="s">
        <v>148</v>
      </c>
      <c r="D535" t="s">
        <v>280</v>
      </c>
      <c r="E535" t="s">
        <v>280</v>
      </c>
      <c r="F535" t="s">
        <v>154</v>
      </c>
      <c r="G535" t="s">
        <v>220</v>
      </c>
      <c r="H535">
        <v>475.33859088322066</v>
      </c>
      <c r="I535">
        <v>34</v>
      </c>
      <c r="J535">
        <v>1649809.6698078311</v>
      </c>
      <c r="K535">
        <v>47602.6734</v>
      </c>
      <c r="L535">
        <v>296965740.5654096</v>
      </c>
      <c r="M535">
        <v>6673694.7627272718</v>
      </c>
      <c r="N535">
        <v>2474714504.7117467</v>
      </c>
      <c r="O535">
        <v>132600000</v>
      </c>
      <c r="P535">
        <v>28.792528699999995</v>
      </c>
      <c r="Q535">
        <v>24664.654563627071</v>
      </c>
      <c r="R535">
        <v>297013343.23880959</v>
      </c>
      <c r="S535">
        <v>2613.9881994744737</v>
      </c>
      <c r="T535">
        <v>24693.447092327071</v>
      </c>
      <c r="U535">
        <f>Sustainable_Friendly_Table[[#This Row],[Total Energy(MJ)]]*AHP!$P$13/TOPSIS!$B$12</f>
        <v>2.5427549176145908E-2</v>
      </c>
      <c r="V535">
        <f>Sustainable_Friendly_Table[[#This Row],[Total Cost(LKR Million)]]*AHP!$P$14/TOPSIS!$C$12</f>
        <v>7.7154751183665573E-3</v>
      </c>
      <c r="W535">
        <f>Sustainable_Friendly_Table[[#This Row],[Total Carbon (Metric T)]]*AHP!$P$15/TOPSIS!$D$12</f>
        <v>1.3996526568936851E-2</v>
      </c>
      <c r="X535">
        <f>((Sustainable_Friendly_Table[[#This Row],[Weighted Energy]]-TOPSIS!$B$13)^2+(Sustainable_Friendly_Table[[#This Row],[Weighted Cost]]-TOPSIS!$C$13)^2+(Sustainable_Friendly_Table[[#This Row],[Weighted Co2]]-TOPSIS!$D$13)^2)^0.5</f>
        <v>5.473542281749383E-3</v>
      </c>
      <c r="Y535">
        <f>((Sustainable_Friendly_Table[[#This Row],[Weighted Energy]]-TOPSIS!$B$14)^2+(Sustainable_Friendly_Table[[#This Row],[Weighted Cost]]-TOPSIS!$C$14)^2+(Sustainable_Friendly_Table[[#This Row],[Weighted Co2]]-TOPSIS!$D$14)^2)^0.5</f>
        <v>1.4215335263487926E-4</v>
      </c>
      <c r="Z535">
        <f>Sustainable_Friendly_Table[[#This Row],[S- Worst-Euclidean Distance]]/(Sustainable_Friendly_Table[[#This Row],[S+ Best-Euclidean Distance]]+Sustainable_Friendly_Table[[#This Row],[S- Worst-Euclidean Distance]])</f>
        <v>2.5313578564424063E-2</v>
      </c>
      <c r="AA535">
        <v>534</v>
      </c>
    </row>
    <row r="536" spans="1:27" x14ac:dyDescent="0.3">
      <c r="A536">
        <v>376</v>
      </c>
      <c r="B536" t="s">
        <v>142</v>
      </c>
      <c r="C536" t="s">
        <v>148</v>
      </c>
      <c r="D536" t="s">
        <v>151</v>
      </c>
      <c r="E536" t="s">
        <v>280</v>
      </c>
      <c r="F536" t="s">
        <v>280</v>
      </c>
      <c r="G536" t="s">
        <v>219</v>
      </c>
      <c r="H536">
        <v>477.47221774047972</v>
      </c>
      <c r="I536">
        <v>68</v>
      </c>
      <c r="J536">
        <v>1657190.4101018582</v>
      </c>
      <c r="K536">
        <v>49786.08612727272</v>
      </c>
      <c r="L536">
        <v>298294273.81833446</v>
      </c>
      <c r="M536">
        <v>6658172.6240909081</v>
      </c>
      <c r="N536">
        <v>2485785615.1527872</v>
      </c>
      <c r="O536">
        <v>126752000</v>
      </c>
      <c r="P536">
        <v>28.80173885</v>
      </c>
      <c r="Q536">
        <v>24774.996631022779</v>
      </c>
      <c r="R536">
        <v>298344059.90446174</v>
      </c>
      <c r="S536">
        <v>2619.1957877768778</v>
      </c>
      <c r="T536">
        <v>24803.79836987278</v>
      </c>
      <c r="U536">
        <f>Sustainable_Friendly_Table[[#This Row],[Total Energy(MJ)]]*AHP!$P$13/TOPSIS!$B$12</f>
        <v>2.5541472891109047E-2</v>
      </c>
      <c r="V536">
        <f>Sustainable_Friendly_Table[[#This Row],[Total Cost(LKR Million)]]*AHP!$P$14/TOPSIS!$C$12</f>
        <v>7.7308458908826577E-3</v>
      </c>
      <c r="W536">
        <f>Sustainable_Friendly_Table[[#This Row],[Total Carbon (Metric T)]]*AHP!$P$15/TOPSIS!$D$12</f>
        <v>1.4059074927710325E-2</v>
      </c>
      <c r="X536">
        <f>((Sustainable_Friendly_Table[[#This Row],[Weighted Energy]]-TOPSIS!$B$13)^2+(Sustainable_Friendly_Table[[#This Row],[Weighted Cost]]-TOPSIS!$C$13)^2+(Sustainable_Friendly_Table[[#This Row],[Weighted Co2]]-TOPSIS!$D$13)^2)^0.5</f>
        <v>5.6030142909343035E-3</v>
      </c>
      <c r="Y536">
        <f>((Sustainable_Friendly_Table[[#This Row],[Weighted Energy]]-TOPSIS!$B$14)^2+(Sustainable_Friendly_Table[[#This Row],[Weighted Cost]]-TOPSIS!$C$14)^2+(Sustainable_Friendly_Table[[#This Row],[Weighted Co2]]-TOPSIS!$D$14)^2)^0.5</f>
        <v>2.0823626270371161E-5</v>
      </c>
      <c r="Z536">
        <f>Sustainable_Friendly_Table[[#This Row],[S- Worst-Euclidean Distance]]/(Sustainable_Friendly_Table[[#This Row],[S+ Best-Euclidean Distance]]+Sustainable_Friendly_Table[[#This Row],[S- Worst-Euclidean Distance]])</f>
        <v>3.7027429625357219E-3</v>
      </c>
      <c r="AA536">
        <v>535</v>
      </c>
    </row>
    <row r="537" spans="1:27" x14ac:dyDescent="0.3">
      <c r="A537">
        <v>378</v>
      </c>
      <c r="B537" t="s">
        <v>142</v>
      </c>
      <c r="C537" t="s">
        <v>148</v>
      </c>
      <c r="D537" t="s">
        <v>151</v>
      </c>
      <c r="E537" t="s">
        <v>280</v>
      </c>
      <c r="F537" t="s">
        <v>280</v>
      </c>
      <c r="G537" t="s">
        <v>218</v>
      </c>
      <c r="H537">
        <v>477.47221774047972</v>
      </c>
      <c r="I537">
        <v>34</v>
      </c>
      <c r="J537">
        <v>1657190.4101018582</v>
      </c>
      <c r="K537">
        <v>49786.08612727272</v>
      </c>
      <c r="L537">
        <v>298294273.81833446</v>
      </c>
      <c r="M537">
        <v>6658172.6240909081</v>
      </c>
      <c r="N537">
        <v>2485785615.1527872</v>
      </c>
      <c r="O537">
        <v>127370800</v>
      </c>
      <c r="P537">
        <v>28.80173885</v>
      </c>
      <c r="Q537">
        <v>24774.996631022779</v>
      </c>
      <c r="R537">
        <v>298344059.90446174</v>
      </c>
      <c r="S537">
        <v>2619.8145877768779</v>
      </c>
      <c r="T537">
        <v>24803.79836987278</v>
      </c>
      <c r="U537">
        <f>Sustainable_Friendly_Table[[#This Row],[Total Energy(MJ)]]*AHP!$P$13/TOPSIS!$B$12</f>
        <v>2.5541472891109047E-2</v>
      </c>
      <c r="V537">
        <f>Sustainable_Friendly_Table[[#This Row],[Total Cost(LKR Million)]]*AHP!$P$14/TOPSIS!$C$12</f>
        <v>7.7326723474841859E-3</v>
      </c>
      <c r="W537">
        <f>Sustainable_Friendly_Table[[#This Row],[Total Carbon (Metric T)]]*AHP!$P$15/TOPSIS!$D$12</f>
        <v>1.4059074927710325E-2</v>
      </c>
      <c r="X537">
        <f>((Sustainable_Friendly_Table[[#This Row],[Weighted Energy]]-TOPSIS!$B$13)^2+(Sustainable_Friendly_Table[[#This Row],[Weighted Cost]]-TOPSIS!$C$13)^2+(Sustainable_Friendly_Table[[#This Row],[Weighted Co2]]-TOPSIS!$D$13)^2)^0.5</f>
        <v>5.6034882502066317E-3</v>
      </c>
      <c r="Y537">
        <f>((Sustainable_Friendly_Table[[#This Row],[Weighted Energy]]-TOPSIS!$B$14)^2+(Sustainable_Friendly_Table[[#This Row],[Weighted Cost]]-TOPSIS!$C$14)^2+(Sustainable_Friendly_Table[[#This Row],[Weighted Co2]]-TOPSIS!$D$14)^2)^0.5</f>
        <v>1.9146418538293452E-5</v>
      </c>
      <c r="Z537">
        <f>Sustainable_Friendly_Table[[#This Row],[S- Worst-Euclidean Distance]]/(Sustainable_Friendly_Table[[#This Row],[S+ Best-Euclidean Distance]]+Sustainable_Friendly_Table[[#This Row],[S- Worst-Euclidean Distance]])</f>
        <v>3.4052396547697597E-3</v>
      </c>
      <c r="AA537">
        <v>536</v>
      </c>
    </row>
    <row r="538" spans="1:27" x14ac:dyDescent="0.3">
      <c r="A538">
        <v>394</v>
      </c>
      <c r="B538" t="s">
        <v>142</v>
      </c>
      <c r="C538" t="s">
        <v>148</v>
      </c>
      <c r="D538" t="s">
        <v>280</v>
      </c>
      <c r="E538" t="s">
        <v>280</v>
      </c>
      <c r="F538" t="s">
        <v>280</v>
      </c>
      <c r="G538" t="s">
        <v>219</v>
      </c>
      <c r="H538">
        <v>477.93668007888971</v>
      </c>
      <c r="I538">
        <v>68</v>
      </c>
      <c r="J538">
        <v>1657640.0096454392</v>
      </c>
      <c r="K538">
        <v>49786.08612727272</v>
      </c>
      <c r="L538">
        <v>298375201.73617905</v>
      </c>
      <c r="M538">
        <v>6662777.6990909083</v>
      </c>
      <c r="N538">
        <v>2486460014.4681587</v>
      </c>
      <c r="O538">
        <v>126752000</v>
      </c>
      <c r="P538">
        <v>28.792528699999995</v>
      </c>
      <c r="Q538">
        <v>24781.718144199313</v>
      </c>
      <c r="R538">
        <v>298424987.82230633</v>
      </c>
      <c r="S538">
        <v>2619.8747921672498</v>
      </c>
      <c r="T538">
        <v>24810.510672899312</v>
      </c>
      <c r="U538">
        <f>Sustainable_Friendly_Table[[#This Row],[Total Energy(MJ)]]*AHP!$P$13/TOPSIS!$B$12</f>
        <v>2.5548401194693919E-2</v>
      </c>
      <c r="V538">
        <f>Sustainable_Friendly_Table[[#This Row],[Total Cost(LKR Million)]]*AHP!$P$14/TOPSIS!$C$12</f>
        <v>7.7328500473973008E-3</v>
      </c>
      <c r="W538">
        <f>Sustainable_Friendly_Table[[#This Row],[Total Carbon (Metric T)]]*AHP!$P$15/TOPSIS!$D$12</f>
        <v>1.4062879537382613E-2</v>
      </c>
      <c r="X538">
        <f>((Sustainable_Friendly_Table[[#This Row],[Weighted Energy]]-TOPSIS!$B$13)^2+(Sustainable_Friendly_Table[[#This Row],[Weighted Cost]]-TOPSIS!$C$13)^2+(Sustainable_Friendly_Table[[#This Row],[Weighted Co2]]-TOPSIS!$D$13)^2)^0.5</f>
        <v>5.6111678157572051E-3</v>
      </c>
      <c r="Y538">
        <f>((Sustainable_Friendly_Table[[#This Row],[Weighted Energy]]-TOPSIS!$B$14)^2+(Sustainable_Friendly_Table[[#This Row],[Weighted Cost]]-TOPSIS!$C$14)^2+(Sustainable_Friendly_Table[[#This Row],[Weighted Co2]]-TOPSIS!$D$14)^2)^0.5</f>
        <v>1.7261018432018251E-5</v>
      </c>
      <c r="Z538">
        <f>Sustainable_Friendly_Table[[#This Row],[S- Worst-Euclidean Distance]]/(Sustainable_Friendly_Table[[#This Row],[S+ Best-Euclidean Distance]]+Sustainable_Friendly_Table[[#This Row],[S- Worst-Euclidean Distance]])</f>
        <v>3.0667560949102246E-3</v>
      </c>
      <c r="AA538">
        <v>537</v>
      </c>
    </row>
    <row r="539" spans="1:27" x14ac:dyDescent="0.3">
      <c r="A539">
        <v>396</v>
      </c>
      <c r="B539" t="s">
        <v>142</v>
      </c>
      <c r="C539" t="s">
        <v>148</v>
      </c>
      <c r="D539" t="s">
        <v>280</v>
      </c>
      <c r="E539" t="s">
        <v>280</v>
      </c>
      <c r="F539" t="s">
        <v>280</v>
      </c>
      <c r="G539" t="s">
        <v>218</v>
      </c>
      <c r="H539">
        <v>477.93668007888971</v>
      </c>
      <c r="I539">
        <v>34</v>
      </c>
      <c r="J539">
        <v>1657640.0096454392</v>
      </c>
      <c r="K539">
        <v>49786.08612727272</v>
      </c>
      <c r="L539">
        <v>298375201.73617905</v>
      </c>
      <c r="M539">
        <v>6662777.6990909083</v>
      </c>
      <c r="N539">
        <v>2486460014.4681587</v>
      </c>
      <c r="O539">
        <v>127370800</v>
      </c>
      <c r="P539">
        <v>28.792528699999995</v>
      </c>
      <c r="Q539">
        <v>24781.718144199313</v>
      </c>
      <c r="R539">
        <v>298424987.82230633</v>
      </c>
      <c r="S539">
        <v>2620.4935921672495</v>
      </c>
      <c r="T539">
        <v>24810.510672899312</v>
      </c>
      <c r="U539">
        <f>Sustainable_Friendly_Table[[#This Row],[Total Energy(MJ)]]*AHP!$P$13/TOPSIS!$B$12</f>
        <v>2.5548401194693919E-2</v>
      </c>
      <c r="V539">
        <f>Sustainable_Friendly_Table[[#This Row],[Total Cost(LKR Million)]]*AHP!$P$14/TOPSIS!$C$12</f>
        <v>7.7346765039988273E-3</v>
      </c>
      <c r="W539">
        <f>Sustainable_Friendly_Table[[#This Row],[Total Carbon (Metric T)]]*AHP!$P$15/TOPSIS!$D$12</f>
        <v>1.4062879537382613E-2</v>
      </c>
      <c r="X539">
        <f>((Sustainable_Friendly_Table[[#This Row],[Weighted Energy]]-TOPSIS!$B$13)^2+(Sustainable_Friendly_Table[[#This Row],[Weighted Cost]]-TOPSIS!$C$13)^2+(Sustainable_Friendly_Table[[#This Row],[Weighted Co2]]-TOPSIS!$D$13)^2)^0.5</f>
        <v>5.6116417386883333E-3</v>
      </c>
      <c r="Y539">
        <f>((Sustainable_Friendly_Table[[#This Row],[Weighted Energy]]-TOPSIS!$B$14)^2+(Sustainable_Friendly_Table[[#This Row],[Weighted Cost]]-TOPSIS!$C$14)^2+(Sustainable_Friendly_Table[[#This Row],[Weighted Co2]]-TOPSIS!$D$14)^2)^0.5</f>
        <v>1.5434561830491786E-5</v>
      </c>
      <c r="Z539">
        <f>Sustainable_Friendly_Table[[#This Row],[S- Worst-Euclidean Distance]]/(Sustainable_Friendly_Table[[#This Row],[S+ Best-Euclidean Distance]]+Sustainable_Friendly_Table[[#This Row],[S- Worst-Euclidean Distance]])</f>
        <v>2.7429096401391777E-3</v>
      </c>
      <c r="AA539">
        <v>538</v>
      </c>
    </row>
    <row r="540" spans="1:27" x14ac:dyDescent="0.3">
      <c r="A540">
        <v>377</v>
      </c>
      <c r="B540" t="s">
        <v>142</v>
      </c>
      <c r="C540" t="s">
        <v>148</v>
      </c>
      <c r="D540" t="s">
        <v>151</v>
      </c>
      <c r="E540" t="s">
        <v>280</v>
      </c>
      <c r="F540" t="s">
        <v>280</v>
      </c>
      <c r="G540" t="s">
        <v>220</v>
      </c>
      <c r="H540">
        <v>477.47221774047972</v>
      </c>
      <c r="I540">
        <v>34</v>
      </c>
      <c r="J540">
        <v>1657190.4101018582</v>
      </c>
      <c r="K540">
        <v>49786.08612727272</v>
      </c>
      <c r="L540">
        <v>298294273.81833446</v>
      </c>
      <c r="M540">
        <v>6658172.6240909081</v>
      </c>
      <c r="N540">
        <v>2485785615.1527872</v>
      </c>
      <c r="O540">
        <v>132600000</v>
      </c>
      <c r="P540">
        <v>28.80173885</v>
      </c>
      <c r="Q540">
        <v>24774.996631022779</v>
      </c>
      <c r="R540">
        <v>298344059.90446174</v>
      </c>
      <c r="S540">
        <v>2625.0437877768777</v>
      </c>
      <c r="T540">
        <v>24803.79836987278</v>
      </c>
      <c r="U540">
        <f>Sustainable_Friendly_Table[[#This Row],[Total Energy(MJ)]]*AHP!$P$13/TOPSIS!$B$12</f>
        <v>2.5541472891109047E-2</v>
      </c>
      <c r="V540">
        <f>Sustainable_Friendly_Table[[#This Row],[Total Cost(LKR Million)]]*AHP!$P$14/TOPSIS!$C$12</f>
        <v>7.7481069093146759E-3</v>
      </c>
      <c r="W540">
        <f>Sustainable_Friendly_Table[[#This Row],[Total Carbon (Metric T)]]*AHP!$P$15/TOPSIS!$D$12</f>
        <v>1.4059074927710325E-2</v>
      </c>
      <c r="X540">
        <f>((Sustainable_Friendly_Table[[#This Row],[Weighted Energy]]-TOPSIS!$B$13)^2+(Sustainable_Friendly_Table[[#This Row],[Weighted Cost]]-TOPSIS!$C$13)^2+(Sustainable_Friendly_Table[[#This Row],[Weighted Co2]]-TOPSIS!$D$13)^2)^0.5</f>
        <v>5.6075156221582828E-3</v>
      </c>
      <c r="Y540">
        <f>((Sustainable_Friendly_Table[[#This Row],[Weighted Energy]]-TOPSIS!$B$14)^2+(Sustainable_Friendly_Table[[#This Row],[Weighted Cost]]-TOPSIS!$C$14)^2+(Sustainable_Friendly_Table[[#This Row],[Weighted Co2]]-TOPSIS!$D$14)^2)^0.5</f>
        <v>8.1543294425604528E-6</v>
      </c>
      <c r="Z540">
        <f>Sustainable_Friendly_Table[[#This Row],[S- Worst-Euclidean Distance]]/(Sustainable_Friendly_Table[[#This Row],[S+ Best-Euclidean Distance]]+Sustainable_Friendly_Table[[#This Row],[S- Worst-Euclidean Distance]])</f>
        <v>1.4520670753159061E-3</v>
      </c>
      <c r="AA540">
        <v>539</v>
      </c>
    </row>
    <row r="541" spans="1:27" x14ac:dyDescent="0.3">
      <c r="A541">
        <v>395</v>
      </c>
      <c r="B541" t="s">
        <v>142</v>
      </c>
      <c r="C541" t="s">
        <v>148</v>
      </c>
      <c r="D541" t="s">
        <v>280</v>
      </c>
      <c r="E541" t="s">
        <v>280</v>
      </c>
      <c r="F541" t="s">
        <v>280</v>
      </c>
      <c r="G541" t="s">
        <v>220</v>
      </c>
      <c r="H541">
        <v>477.93668007888971</v>
      </c>
      <c r="I541">
        <v>34</v>
      </c>
      <c r="J541">
        <v>1657640.0096454392</v>
      </c>
      <c r="K541">
        <v>49786.08612727272</v>
      </c>
      <c r="L541">
        <v>298375201.73617905</v>
      </c>
      <c r="M541">
        <v>6662777.6990909083</v>
      </c>
      <c r="N541">
        <v>2486460014.4681587</v>
      </c>
      <c r="O541">
        <v>132600000</v>
      </c>
      <c r="P541">
        <v>28.792528699999995</v>
      </c>
      <c r="Q541">
        <v>24781.718144199313</v>
      </c>
      <c r="R541">
        <v>298424987.82230633</v>
      </c>
      <c r="S541">
        <v>2625.7227921672497</v>
      </c>
      <c r="T541">
        <v>24810.510672899312</v>
      </c>
      <c r="U541">
        <f>Sustainable_Friendly_Table[[#This Row],[Total Energy(MJ)]]*AHP!$P$13/TOPSIS!$B$12</f>
        <v>2.5548401194693919E-2</v>
      </c>
      <c r="V541">
        <f>Sustainable_Friendly_Table[[#This Row],[Total Cost(LKR Million)]]*AHP!$P$14/TOPSIS!$C$12</f>
        <v>7.7501110658293191E-3</v>
      </c>
      <c r="W541">
        <f>Sustainable_Friendly_Table[[#This Row],[Total Carbon (Metric T)]]*AHP!$P$15/TOPSIS!$D$12</f>
        <v>1.4062879537382613E-2</v>
      </c>
      <c r="X541">
        <f>((Sustainable_Friendly_Table[[#This Row],[Weighted Energy]]-TOPSIS!$B$13)^2+(Sustainable_Friendly_Table[[#This Row],[Weighted Cost]]-TOPSIS!$C$13)^2+(Sustainable_Friendly_Table[[#This Row],[Weighted Co2]]-TOPSIS!$D$13)^2)^0.5</f>
        <v>5.615668771614804E-3</v>
      </c>
      <c r="Y541">
        <f>((Sustainable_Friendly_Table[[#This Row],[Weighted Energy]]-TOPSIS!$B$14)^2+(Sustainable_Friendly_Table[[#This Row],[Weighted Cost]]-TOPSIS!$C$14)^2+(Sustainable_Friendly_Table[[#This Row],[Weighted Co2]]-TOPSIS!$D$14)^2)^0.5</f>
        <v>0</v>
      </c>
      <c r="Z541">
        <f>Sustainable_Friendly_Table[[#This Row],[S- Worst-Euclidean Distance]]/(Sustainable_Friendly_Table[[#This Row],[S+ Best-Euclidean Distance]]+Sustainable_Friendly_Table[[#This Row],[S- Worst-Euclidean Distance]])</f>
        <v>0</v>
      </c>
      <c r="AA541">
        <v>540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FC672-A9E9-40B0-A538-18AF587852BB}">
  <sheetPr codeName="Sheet16"/>
  <dimension ref="A1:AB541"/>
  <sheetViews>
    <sheetView topLeftCell="T1" workbookViewId="0">
      <selection activeCell="AA2" sqref="AA2:AA54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2.77734375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22.44140625" bestFit="1" customWidth="1"/>
    <col min="12" max="12" width="26.33203125" bestFit="1" customWidth="1"/>
    <col min="13" max="13" width="18.109375" bestFit="1" customWidth="1"/>
    <col min="14" max="14" width="22.33203125" bestFit="1" customWidth="1"/>
    <col min="15" max="15" width="18.44140625" bestFit="1" customWidth="1"/>
    <col min="16" max="16" width="27.33203125" bestFit="1" customWidth="1"/>
    <col min="17" max="17" width="28.77734375" bestFit="1" customWidth="1"/>
    <col min="18" max="18" width="17.5546875" bestFit="1" customWidth="1"/>
    <col min="19" max="19" width="22.44140625" bestFit="1" customWidth="1"/>
    <col min="20" max="20" width="22.88671875" bestFit="1" customWidth="1"/>
    <col min="21" max="21" width="22.44140625" bestFit="1" customWidth="1"/>
    <col min="22" max="22" width="21.88671875" bestFit="1" customWidth="1"/>
    <col min="23" max="23" width="22.21875" bestFit="1" customWidth="1"/>
    <col min="24" max="24" width="24.33203125" bestFit="1" customWidth="1"/>
    <col min="25" max="25" width="25.88671875" bestFit="1" customWidth="1"/>
    <col min="26" max="26" width="27" bestFit="1" customWidth="1"/>
    <col min="27" max="27" width="19.44140625" bestFit="1" customWidth="1"/>
    <col min="28" max="28" width="7.44140625" bestFit="1" customWidth="1"/>
  </cols>
  <sheetData>
    <row r="1" spans="1:28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310</v>
      </c>
      <c r="L1" t="s">
        <v>311</v>
      </c>
      <c r="M1" t="s">
        <v>312</v>
      </c>
      <c r="N1" t="s">
        <v>313</v>
      </c>
      <c r="O1" t="s">
        <v>314</v>
      </c>
      <c r="P1" t="s">
        <v>315</v>
      </c>
      <c r="Q1" t="s">
        <v>316</v>
      </c>
      <c r="R1" t="s">
        <v>317</v>
      </c>
      <c r="S1" t="s">
        <v>318</v>
      </c>
      <c r="T1" t="s">
        <v>319</v>
      </c>
      <c r="U1" t="s">
        <v>327</v>
      </c>
      <c r="V1" t="s">
        <v>328</v>
      </c>
      <c r="W1" t="s">
        <v>329</v>
      </c>
      <c r="X1" t="s">
        <v>330</v>
      </c>
      <c r="Y1" t="s">
        <v>323</v>
      </c>
      <c r="Z1" t="s">
        <v>324</v>
      </c>
      <c r="AA1" t="s">
        <v>325</v>
      </c>
      <c r="AB1" t="s">
        <v>326</v>
      </c>
    </row>
    <row r="2" spans="1:28" x14ac:dyDescent="0.3">
      <c r="A2">
        <v>76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407.14569014649896</v>
      </c>
      <c r="I2">
        <v>58</v>
      </c>
      <c r="J2">
        <v>1442953.2243521425</v>
      </c>
      <c r="K2">
        <v>47784.409136363625</v>
      </c>
      <c r="L2">
        <v>259731580.38338566</v>
      </c>
      <c r="M2">
        <v>4990908.3613636354</v>
      </c>
      <c r="N2">
        <v>2164429836.528214</v>
      </c>
      <c r="O2">
        <v>108112000</v>
      </c>
      <c r="P2">
        <v>19.896654477272726</v>
      </c>
      <c r="Q2">
        <v>21572.15070406453</v>
      </c>
      <c r="R2">
        <v>259779364.79252201</v>
      </c>
      <c r="S2">
        <v>2277.5327448895773</v>
      </c>
      <c r="T2">
        <v>21592.047358541804</v>
      </c>
      <c r="U2">
        <f>Net_Zero_Table[[#This Row],[Total Energy(MJ)]]*AHP!$Q$23/TOPSIS!$B$20</f>
        <v>2.3373346611026916E-2</v>
      </c>
      <c r="V2">
        <f>Net_Zero_Table[[#This Row],[Capital Cost (LKR)]]*AHP!$Q$24/TOPSIS!$C$20</f>
        <v>3.7722673392697284E-3</v>
      </c>
      <c r="W2">
        <f>Net_Zero_Table[[#This Row],[System Cost (LKR)]]*AHP!$Q$25/TOPSIS!$D$20</f>
        <v>2.449431335041405E-3</v>
      </c>
      <c r="X2">
        <f>Net_Zero_Table[[#This Row],[Embodied Carbon (Metric T)]]*AHP!$Q$26/TOPSIS!$E$20</f>
        <v>8.9689533198330524E-3</v>
      </c>
      <c r="Y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1.6115061029463174E-3</v>
      </c>
      <c r="Z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6.2403503014313976E-3</v>
      </c>
      <c r="AA2">
        <f>Net_Zero_Table[[#This Row],[S- Worst-Euclidean Distance]]/(Net_Zero_Table[[#This Row],[S+ Best-Euclidean Distance]]+Net_Zero_Table[[#This Row],[S- Worst-Euclidean Distance]])</f>
        <v>0.79476113418887284</v>
      </c>
      <c r="AB2">
        <v>1</v>
      </c>
    </row>
    <row r="3" spans="1:28" x14ac:dyDescent="0.3">
      <c r="A3">
        <v>78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218</v>
      </c>
      <c r="H3">
        <v>407.14569014649896</v>
      </c>
      <c r="I3">
        <v>29</v>
      </c>
      <c r="J3">
        <v>1442953.2243521425</v>
      </c>
      <c r="K3">
        <v>47784.409136363625</v>
      </c>
      <c r="L3">
        <v>259731580.38338566</v>
      </c>
      <c r="M3">
        <v>4990908.3613636354</v>
      </c>
      <c r="N3">
        <v>2164429836.528214</v>
      </c>
      <c r="O3">
        <v>108639800</v>
      </c>
      <c r="P3">
        <v>19.896654477272726</v>
      </c>
      <c r="Q3">
        <v>21572.15070406453</v>
      </c>
      <c r="R3">
        <v>259779364.79252201</v>
      </c>
      <c r="S3">
        <v>2278.0605448895776</v>
      </c>
      <c r="T3">
        <v>21592.047358541804</v>
      </c>
      <c r="U3">
        <f>Net_Zero_Table[[#This Row],[Total Energy(MJ)]]*AHP!$Q$23/TOPSIS!$B$20</f>
        <v>2.3373346611026916E-2</v>
      </c>
      <c r="V3">
        <f>Net_Zero_Table[[#This Row],[Capital Cost (LKR)]]*AHP!$Q$24/TOPSIS!$C$20</f>
        <v>3.7722673392697284E-3</v>
      </c>
      <c r="W3">
        <f>Net_Zero_Table[[#This Row],[System Cost (LKR)]]*AHP!$Q$25/TOPSIS!$D$20</f>
        <v>2.4613893957435924E-3</v>
      </c>
      <c r="X3">
        <f>Net_Zero_Table[[#This Row],[Embodied Carbon (Metric T)]]*AHP!$Q$26/TOPSIS!$E$20</f>
        <v>8.9689533198330524E-3</v>
      </c>
      <c r="Y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1.6134295794551317E-3</v>
      </c>
      <c r="Z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6.2392985153883846E-3</v>
      </c>
      <c r="AA3">
        <f>Net_Zero_Table[[#This Row],[S- Worst-Euclidean Distance]]/(Net_Zero_Table[[#This Row],[S+ Best-Euclidean Distance]]+Net_Zero_Table[[#This Row],[S- Worst-Euclidean Distance]])</f>
        <v>0.79453897295710674</v>
      </c>
      <c r="AB3">
        <v>2</v>
      </c>
    </row>
    <row r="4" spans="1:28" x14ac:dyDescent="0.3">
      <c r="A4">
        <v>94</v>
      </c>
      <c r="B4" t="s">
        <v>139</v>
      </c>
      <c r="C4" t="s">
        <v>280</v>
      </c>
      <c r="D4" t="s">
        <v>280</v>
      </c>
      <c r="E4" t="s">
        <v>152</v>
      </c>
      <c r="F4" t="s">
        <v>155</v>
      </c>
      <c r="G4" t="s">
        <v>219</v>
      </c>
      <c r="H4">
        <v>407.61015248490895</v>
      </c>
      <c r="I4">
        <v>58</v>
      </c>
      <c r="J4">
        <v>1443402.8238957236</v>
      </c>
      <c r="K4">
        <v>47784.409136363625</v>
      </c>
      <c r="L4">
        <v>259812508.30123025</v>
      </c>
      <c r="M4">
        <v>4995513.4363636356</v>
      </c>
      <c r="N4">
        <v>2165104235.8435855</v>
      </c>
      <c r="O4">
        <v>108112000</v>
      </c>
      <c r="P4">
        <v>19.887444327272725</v>
      </c>
      <c r="Q4">
        <v>21578.872217241067</v>
      </c>
      <c r="R4">
        <v>259860292.71036661</v>
      </c>
      <c r="S4">
        <v>2278.2117492799493</v>
      </c>
      <c r="T4">
        <v>21598.75966156834</v>
      </c>
      <c r="U4">
        <f>Net_Zero_Table[[#This Row],[Total Energy(MJ)]]*AHP!$Q$23/TOPSIS!$B$20</f>
        <v>2.3380628006436446E-2</v>
      </c>
      <c r="V4">
        <f>Net_Zero_Table[[#This Row],[Capital Cost (LKR)]]*AHP!$Q$24/TOPSIS!$C$20</f>
        <v>3.7757479830242534E-3</v>
      </c>
      <c r="W4">
        <f>Net_Zero_Table[[#This Row],[System Cost (LKR)]]*AHP!$Q$25/TOPSIS!$D$20</f>
        <v>2.449431335041405E-3</v>
      </c>
      <c r="X4">
        <f>Net_Zero_Table[[#This Row],[Embodied Carbon (Metric T)]]*AHP!$Q$26/TOPSIS!$E$20</f>
        <v>8.9648015964610139E-3</v>
      </c>
      <c r="Y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1.617141389676315E-3</v>
      </c>
      <c r="Z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6.2386540325726847E-3</v>
      </c>
      <c r="AA4">
        <f>Net_Zero_Table[[#This Row],[S- Worst-Euclidean Distance]]/(Net_Zero_Table[[#This Row],[S+ Best-Euclidean Distance]]+Net_Zero_Table[[#This Row],[S- Worst-Euclidean Distance]])</f>
        <v>0.79414670281556909</v>
      </c>
      <c r="AB4">
        <v>3</v>
      </c>
    </row>
    <row r="5" spans="1:28" x14ac:dyDescent="0.3">
      <c r="A5">
        <v>96</v>
      </c>
      <c r="B5" t="s">
        <v>139</v>
      </c>
      <c r="C5" t="s">
        <v>280</v>
      </c>
      <c r="D5" t="s">
        <v>280</v>
      </c>
      <c r="E5" t="s">
        <v>152</v>
      </c>
      <c r="F5" t="s">
        <v>155</v>
      </c>
      <c r="G5" t="s">
        <v>218</v>
      </c>
      <c r="H5">
        <v>407.61015248490895</v>
      </c>
      <c r="I5">
        <v>29</v>
      </c>
      <c r="J5">
        <v>1443402.8238957236</v>
      </c>
      <c r="K5">
        <v>47784.409136363625</v>
      </c>
      <c r="L5">
        <v>259812508.30123025</v>
      </c>
      <c r="M5">
        <v>4995513.4363636356</v>
      </c>
      <c r="N5">
        <v>2165104235.8435855</v>
      </c>
      <c r="O5">
        <v>108639800</v>
      </c>
      <c r="P5">
        <v>19.887444327272725</v>
      </c>
      <c r="Q5">
        <v>21578.872217241067</v>
      </c>
      <c r="R5">
        <v>259860292.71036661</v>
      </c>
      <c r="S5">
        <v>2278.7395492799492</v>
      </c>
      <c r="T5">
        <v>21598.75966156834</v>
      </c>
      <c r="U5">
        <f>Net_Zero_Table[[#This Row],[Total Energy(MJ)]]*AHP!$Q$23/TOPSIS!$B$20</f>
        <v>2.3380628006436446E-2</v>
      </c>
      <c r="V5">
        <f>Net_Zero_Table[[#This Row],[Capital Cost (LKR)]]*AHP!$Q$24/TOPSIS!$C$20</f>
        <v>3.7757479830242534E-3</v>
      </c>
      <c r="W5">
        <f>Net_Zero_Table[[#This Row],[System Cost (LKR)]]*AHP!$Q$25/TOPSIS!$D$20</f>
        <v>2.4613893957435924E-3</v>
      </c>
      <c r="X5">
        <f>Net_Zero_Table[[#This Row],[Embodied Carbon (Metric T)]]*AHP!$Q$26/TOPSIS!$E$20</f>
        <v>8.9648015964610139E-3</v>
      </c>
      <c r="Y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1.6190581713551183E-3</v>
      </c>
      <c r="Z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6.2376019605043884E-3</v>
      </c>
      <c r="AA5">
        <f>Net_Zero_Table[[#This Row],[S- Worst-Euclidean Distance]]/(Net_Zero_Table[[#This Row],[S+ Best-Euclidean Distance]]+Net_Zero_Table[[#This Row],[S- Worst-Euclidean Distance]])</f>
        <v>0.79392539015533037</v>
      </c>
      <c r="AB5">
        <v>4</v>
      </c>
    </row>
    <row r="6" spans="1:28" x14ac:dyDescent="0.3">
      <c r="A6">
        <v>77</v>
      </c>
      <c r="B6" t="s">
        <v>139</v>
      </c>
      <c r="C6" t="s">
        <v>280</v>
      </c>
      <c r="D6" t="s">
        <v>151</v>
      </c>
      <c r="E6" t="s">
        <v>152</v>
      </c>
      <c r="F6" t="s">
        <v>155</v>
      </c>
      <c r="G6" t="s">
        <v>220</v>
      </c>
      <c r="H6">
        <v>407.14569014649896</v>
      </c>
      <c r="I6">
        <v>29</v>
      </c>
      <c r="J6">
        <v>1442953.2243521425</v>
      </c>
      <c r="K6">
        <v>47784.409136363625</v>
      </c>
      <c r="L6">
        <v>259731580.38338566</v>
      </c>
      <c r="M6">
        <v>4990908.3613636354</v>
      </c>
      <c r="N6">
        <v>2164429836.528214</v>
      </c>
      <c r="O6">
        <v>113100000</v>
      </c>
      <c r="P6">
        <v>19.896654477272726</v>
      </c>
      <c r="Q6">
        <v>21572.15070406453</v>
      </c>
      <c r="R6">
        <v>259779364.79252201</v>
      </c>
      <c r="S6">
        <v>2282.5207448895776</v>
      </c>
      <c r="T6">
        <v>21592.047358541804</v>
      </c>
      <c r="U6">
        <f>Net_Zero_Table[[#This Row],[Total Energy(MJ)]]*AHP!$Q$23/TOPSIS!$B$20</f>
        <v>2.3373346611026916E-2</v>
      </c>
      <c r="V6">
        <f>Net_Zero_Table[[#This Row],[Capital Cost (LKR)]]*AHP!$Q$24/TOPSIS!$C$20</f>
        <v>3.7722673392697284E-3</v>
      </c>
      <c r="W6">
        <f>Net_Zero_Table[[#This Row],[System Cost (LKR)]]*AHP!$Q$25/TOPSIS!$D$20</f>
        <v>2.5624415790400966E-3</v>
      </c>
      <c r="X6">
        <f>Net_Zero_Table[[#This Row],[Embodied Carbon (Metric T)]]*AHP!$Q$26/TOPSIS!$E$20</f>
        <v>8.9689533198330524E-3</v>
      </c>
      <c r="Y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1.6330935190228715E-3</v>
      </c>
      <c r="Z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6.231319656075698E-3</v>
      </c>
      <c r="AA6">
        <f>Net_Zero_Table[[#This Row],[S- Worst-Euclidean Distance]]/(Net_Zero_Table[[#This Row],[S+ Best-Euclidean Distance]]+Net_Zero_Table[[#This Row],[S- Worst-Euclidean Distance]])</f>
        <v>0.79234388088944685</v>
      </c>
      <c r="AB6">
        <v>5</v>
      </c>
    </row>
    <row r="7" spans="1:28" x14ac:dyDescent="0.3">
      <c r="A7">
        <v>95</v>
      </c>
      <c r="B7" t="s">
        <v>139</v>
      </c>
      <c r="C7" t="s">
        <v>280</v>
      </c>
      <c r="D7" t="s">
        <v>280</v>
      </c>
      <c r="E7" t="s">
        <v>152</v>
      </c>
      <c r="F7" t="s">
        <v>155</v>
      </c>
      <c r="G7" t="s">
        <v>220</v>
      </c>
      <c r="H7">
        <v>407.61015248490895</v>
      </c>
      <c r="I7">
        <v>29</v>
      </c>
      <c r="J7">
        <v>1443402.8238957236</v>
      </c>
      <c r="K7">
        <v>47784.409136363625</v>
      </c>
      <c r="L7">
        <v>259812508.30123025</v>
      </c>
      <c r="M7">
        <v>4995513.4363636356</v>
      </c>
      <c r="N7">
        <v>2165104235.8435855</v>
      </c>
      <c r="O7">
        <v>113100000</v>
      </c>
      <c r="P7">
        <v>19.887444327272725</v>
      </c>
      <c r="Q7">
        <v>21578.872217241067</v>
      </c>
      <c r="R7">
        <v>259860292.71036661</v>
      </c>
      <c r="S7">
        <v>2283.1997492799492</v>
      </c>
      <c r="T7">
        <v>21598.75966156834</v>
      </c>
      <c r="U7">
        <f>Net_Zero_Table[[#This Row],[Total Energy(MJ)]]*AHP!$Q$23/TOPSIS!$B$20</f>
        <v>2.3380628006436446E-2</v>
      </c>
      <c r="V7">
        <f>Net_Zero_Table[[#This Row],[Capital Cost (LKR)]]*AHP!$Q$24/TOPSIS!$C$20</f>
        <v>3.7757479830242534E-3</v>
      </c>
      <c r="W7">
        <f>Net_Zero_Table[[#This Row],[System Cost (LKR)]]*AHP!$Q$25/TOPSIS!$D$20</f>
        <v>2.5624415790400966E-3</v>
      </c>
      <c r="X7">
        <f>Net_Zero_Table[[#This Row],[Embodied Carbon (Metric T)]]*AHP!$Q$26/TOPSIS!$E$20</f>
        <v>8.9648015964610139E-3</v>
      </c>
      <c r="Y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1.6386545689209555E-3</v>
      </c>
      <c r="Z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6.229620928255253E-3</v>
      </c>
      <c r="AA7">
        <f>Net_Zero_Table[[#This Row],[S- Worst-Euclidean Distance]]/(Net_Zero_Table[[#This Row],[S+ Best-Euclidean Distance]]+Net_Zero_Table[[#This Row],[S- Worst-Euclidean Distance]])</f>
        <v>0.79173904504118575</v>
      </c>
      <c r="AB7">
        <v>6</v>
      </c>
    </row>
    <row r="8" spans="1:28" x14ac:dyDescent="0.3">
      <c r="A8">
        <v>73</v>
      </c>
      <c r="B8" t="s">
        <v>139</v>
      </c>
      <c r="C8" t="s">
        <v>280</v>
      </c>
      <c r="D8" t="s">
        <v>151</v>
      </c>
      <c r="E8" t="s">
        <v>152</v>
      </c>
      <c r="F8" t="s">
        <v>154</v>
      </c>
      <c r="G8" t="s">
        <v>219</v>
      </c>
      <c r="H8">
        <v>412.27436781112033</v>
      </c>
      <c r="I8">
        <v>59</v>
      </c>
      <c r="J8">
        <v>1453934.2687481744</v>
      </c>
      <c r="K8">
        <v>46965.629363636355</v>
      </c>
      <c r="L8">
        <v>261708168.37467137</v>
      </c>
      <c r="M8">
        <v>4963615.7022727262</v>
      </c>
      <c r="N8">
        <v>2180901403.1222615</v>
      </c>
      <c r="O8">
        <v>109976000</v>
      </c>
      <c r="P8">
        <v>20.169581068181813</v>
      </c>
      <c r="Q8">
        <v>21736.317317785204</v>
      </c>
      <c r="R8">
        <v>261755134.004035</v>
      </c>
      <c r="S8">
        <v>2295.8410188245343</v>
      </c>
      <c r="T8">
        <v>21756.486898853385</v>
      </c>
      <c r="U8">
        <f>Net_Zero_Table[[#This Row],[Total Energy(MJ)]]*AHP!$Q$23/TOPSIS!$B$20</f>
        <v>2.355111415095824E-2</v>
      </c>
      <c r="V8">
        <f>Net_Zero_Table[[#This Row],[Capital Cost (LKR)]]*AHP!$Q$24/TOPSIS!$C$20</f>
        <v>3.7516387885058082E-3</v>
      </c>
      <c r="W8">
        <f>Net_Zero_Table[[#This Row],[System Cost (LKR)]]*AHP!$Q$25/TOPSIS!$D$20</f>
        <v>2.4916629097834981E-3</v>
      </c>
      <c r="X8">
        <f>Net_Zero_Table[[#This Row],[Embodied Carbon (Metric T)]]*AHP!$Q$26/TOPSIS!$E$20</f>
        <v>9.0919823374199481E-3</v>
      </c>
      <c r="Y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1.8236166290008648E-3</v>
      </c>
      <c r="Z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6.0473615021742304E-3</v>
      </c>
      <c r="AA8">
        <f>Net_Zero_Table[[#This Row],[S- Worst-Euclidean Distance]]/(Net_Zero_Table[[#This Row],[S+ Best-Euclidean Distance]]+Net_Zero_Table[[#This Row],[S- Worst-Euclidean Distance]])</f>
        <v>0.76831130786935509</v>
      </c>
      <c r="AB8">
        <v>7</v>
      </c>
    </row>
    <row r="9" spans="1:28" x14ac:dyDescent="0.3">
      <c r="A9">
        <v>91</v>
      </c>
      <c r="B9" t="s">
        <v>139</v>
      </c>
      <c r="C9" t="s">
        <v>280</v>
      </c>
      <c r="D9" t="s">
        <v>280</v>
      </c>
      <c r="E9" t="s">
        <v>152</v>
      </c>
      <c r="F9" t="s">
        <v>154</v>
      </c>
      <c r="G9" t="s">
        <v>219</v>
      </c>
      <c r="H9">
        <v>412.73883014953032</v>
      </c>
      <c r="I9">
        <v>59</v>
      </c>
      <c r="J9">
        <v>1454383.8682917552</v>
      </c>
      <c r="K9">
        <v>46965.629363636355</v>
      </c>
      <c r="L9">
        <v>261789096.29251596</v>
      </c>
      <c r="M9">
        <v>4968220.7772727264</v>
      </c>
      <c r="N9">
        <v>2181575802.437633</v>
      </c>
      <c r="O9">
        <v>109976000</v>
      </c>
      <c r="P9">
        <v>20.160370918181815</v>
      </c>
      <c r="Q9">
        <v>21743.038830961741</v>
      </c>
      <c r="R9">
        <v>261836061.92187959</v>
      </c>
      <c r="S9">
        <v>2296.5200232149059</v>
      </c>
      <c r="T9">
        <v>21763.199201879925</v>
      </c>
      <c r="U9">
        <f>Net_Zero_Table[[#This Row],[Total Energy(MJ)]]*AHP!$Q$23/TOPSIS!$B$20</f>
        <v>2.3558395546367766E-2</v>
      </c>
      <c r="V9">
        <f>Net_Zero_Table[[#This Row],[Capital Cost (LKR)]]*AHP!$Q$24/TOPSIS!$C$20</f>
        <v>3.7551194322603333E-3</v>
      </c>
      <c r="W9">
        <f>Net_Zero_Table[[#This Row],[System Cost (LKR)]]*AHP!$Q$25/TOPSIS!$D$20</f>
        <v>2.4916629097834981E-3</v>
      </c>
      <c r="X9">
        <f>Net_Zero_Table[[#This Row],[Embodied Carbon (Metric T)]]*AHP!$Q$26/TOPSIS!$E$20</f>
        <v>9.0878306140479113E-3</v>
      </c>
      <c r="Y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1.8289875858708421E-3</v>
      </c>
      <c r="Z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6.0457288242915441E-3</v>
      </c>
      <c r="AA9">
        <f>Net_Zero_Table[[#This Row],[S- Worst-Euclidean Distance]]/(Net_Zero_Table[[#This Row],[S+ Best-Euclidean Distance]]+Net_Zero_Table[[#This Row],[S- Worst-Euclidean Distance]])</f>
        <v>0.76773924410655359</v>
      </c>
      <c r="AB9">
        <v>8</v>
      </c>
    </row>
    <row r="10" spans="1:28" x14ac:dyDescent="0.3">
      <c r="A10">
        <v>75</v>
      </c>
      <c r="B10" t="s">
        <v>139</v>
      </c>
      <c r="C10" t="s">
        <v>280</v>
      </c>
      <c r="D10" t="s">
        <v>151</v>
      </c>
      <c r="E10" t="s">
        <v>152</v>
      </c>
      <c r="F10" t="s">
        <v>154</v>
      </c>
      <c r="G10" t="s">
        <v>218</v>
      </c>
      <c r="H10">
        <v>412.27436781112033</v>
      </c>
      <c r="I10">
        <v>30</v>
      </c>
      <c r="J10">
        <v>1453934.2687481744</v>
      </c>
      <c r="K10">
        <v>46965.629363636355</v>
      </c>
      <c r="L10">
        <v>261708168.37467137</v>
      </c>
      <c r="M10">
        <v>4963615.7022727262</v>
      </c>
      <c r="N10">
        <v>2180901403.1222615</v>
      </c>
      <c r="O10">
        <v>112386000</v>
      </c>
      <c r="P10">
        <v>20.169581068181813</v>
      </c>
      <c r="Q10">
        <v>21736.317317785204</v>
      </c>
      <c r="R10">
        <v>261755134.004035</v>
      </c>
      <c r="S10">
        <v>2298.2510188245346</v>
      </c>
      <c r="T10">
        <v>21756.486898853385</v>
      </c>
      <c r="U10">
        <f>Net_Zero_Table[[#This Row],[Total Energy(MJ)]]*AHP!$Q$23/TOPSIS!$B$20</f>
        <v>2.355111415095824E-2</v>
      </c>
      <c r="V10">
        <f>Net_Zero_Table[[#This Row],[Capital Cost (LKR)]]*AHP!$Q$24/TOPSIS!$C$20</f>
        <v>3.7516387885058082E-3</v>
      </c>
      <c r="W10">
        <f>Net_Zero_Table[[#This Row],[System Cost (LKR)]]*AHP!$Q$25/TOPSIS!$D$20</f>
        <v>2.5462648921485437E-3</v>
      </c>
      <c r="X10">
        <f>Net_Zero_Table[[#This Row],[Embodied Carbon (Metric T)]]*AHP!$Q$26/TOPSIS!$E$20</f>
        <v>9.0919823374199481E-3</v>
      </c>
      <c r="Y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1.8332599307891646E-3</v>
      </c>
      <c r="Z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6.0429783105524762E-3</v>
      </c>
      <c r="AA10">
        <f>Net_Zero_Table[[#This Row],[S- Worst-Euclidean Distance]]/(Net_Zero_Table[[#This Row],[S+ Best-Euclidean Distance]]+Net_Zero_Table[[#This Row],[S- Worst-Euclidean Distance]])</f>
        <v>0.76724168637173096</v>
      </c>
      <c r="AB10">
        <v>9</v>
      </c>
    </row>
    <row r="11" spans="1:28" x14ac:dyDescent="0.3">
      <c r="A11">
        <v>93</v>
      </c>
      <c r="B11" t="s">
        <v>139</v>
      </c>
      <c r="C11" t="s">
        <v>280</v>
      </c>
      <c r="D11" t="s">
        <v>280</v>
      </c>
      <c r="E11" t="s">
        <v>152</v>
      </c>
      <c r="F11" t="s">
        <v>154</v>
      </c>
      <c r="G11" t="s">
        <v>218</v>
      </c>
      <c r="H11">
        <v>412.73883014953032</v>
      </c>
      <c r="I11">
        <v>30</v>
      </c>
      <c r="J11">
        <v>1454383.8682917552</v>
      </c>
      <c r="K11">
        <v>46965.629363636355</v>
      </c>
      <c r="L11">
        <v>261789096.29251596</v>
      </c>
      <c r="M11">
        <v>4968220.7772727264</v>
      </c>
      <c r="N11">
        <v>2181575802.437633</v>
      </c>
      <c r="O11">
        <v>112386000</v>
      </c>
      <c r="P11">
        <v>20.160370918181815</v>
      </c>
      <c r="Q11">
        <v>21743.038830961741</v>
      </c>
      <c r="R11">
        <v>261836061.92187959</v>
      </c>
      <c r="S11">
        <v>2298.9300232149058</v>
      </c>
      <c r="T11">
        <v>21763.199201879925</v>
      </c>
      <c r="U11">
        <f>Net_Zero_Table[[#This Row],[Total Energy(MJ)]]*AHP!$Q$23/TOPSIS!$B$20</f>
        <v>2.3558395546367766E-2</v>
      </c>
      <c r="V11">
        <f>Net_Zero_Table[[#This Row],[Capital Cost (LKR)]]*AHP!$Q$24/TOPSIS!$C$20</f>
        <v>3.7551194322603333E-3</v>
      </c>
      <c r="W11">
        <f>Net_Zero_Table[[#This Row],[System Cost (LKR)]]*AHP!$Q$25/TOPSIS!$D$20</f>
        <v>2.5462648921485437E-3</v>
      </c>
      <c r="X11">
        <f>Net_Zero_Table[[#This Row],[Embodied Carbon (Metric T)]]*AHP!$Q$26/TOPSIS!$E$20</f>
        <v>9.0878306140479113E-3</v>
      </c>
      <c r="Y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1.8386027177012074E-3</v>
      </c>
      <c r="Z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6.041344448109073E-3</v>
      </c>
      <c r="AA11">
        <f>Net_Zero_Table[[#This Row],[S- Worst-Euclidean Distance]]/(Net_Zero_Table[[#This Row],[S+ Best-Euclidean Distance]]+Net_Zero_Table[[#This Row],[S- Worst-Euclidean Distance]])</f>
        <v>0.76667321759737361</v>
      </c>
      <c r="AB11">
        <v>10</v>
      </c>
    </row>
    <row r="12" spans="1:28" x14ac:dyDescent="0.3">
      <c r="A12">
        <v>74</v>
      </c>
      <c r="B12" t="s">
        <v>139</v>
      </c>
      <c r="C12" t="s">
        <v>280</v>
      </c>
      <c r="D12" t="s">
        <v>151</v>
      </c>
      <c r="E12" t="s">
        <v>152</v>
      </c>
      <c r="F12" t="s">
        <v>154</v>
      </c>
      <c r="G12" t="s">
        <v>220</v>
      </c>
      <c r="H12">
        <v>412.27436781112033</v>
      </c>
      <c r="I12">
        <v>30</v>
      </c>
      <c r="J12">
        <v>1453934.2687481744</v>
      </c>
      <c r="K12">
        <v>46965.629363636355</v>
      </c>
      <c r="L12">
        <v>261708168.37467137</v>
      </c>
      <c r="M12">
        <v>4963615.7022727262</v>
      </c>
      <c r="N12">
        <v>2180901403.1222615</v>
      </c>
      <c r="O12">
        <v>117000000</v>
      </c>
      <c r="P12">
        <v>20.169581068181813</v>
      </c>
      <c r="Q12">
        <v>21736.317317785204</v>
      </c>
      <c r="R12">
        <v>261755134.004035</v>
      </c>
      <c r="S12">
        <v>2302.8650188245342</v>
      </c>
      <c r="T12">
        <v>21756.486898853385</v>
      </c>
      <c r="U12">
        <f>Net_Zero_Table[[#This Row],[Total Energy(MJ)]]*AHP!$Q$23/TOPSIS!$B$20</f>
        <v>2.355111415095824E-2</v>
      </c>
      <c r="V12">
        <f>Net_Zero_Table[[#This Row],[Capital Cost (LKR)]]*AHP!$Q$24/TOPSIS!$C$20</f>
        <v>3.7516387885058082E-3</v>
      </c>
      <c r="W12">
        <f>Net_Zero_Table[[#This Row],[System Cost (LKR)]]*AHP!$Q$25/TOPSIS!$D$20</f>
        <v>2.6508016334897549E-3</v>
      </c>
      <c r="X12">
        <f>Net_Zero_Table[[#This Row],[Embodied Carbon (Metric T)]]*AHP!$Q$26/TOPSIS!$E$20</f>
        <v>9.0919823374199481E-3</v>
      </c>
      <c r="Y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1.8560690309401759E-3</v>
      </c>
      <c r="Z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6.0359559271305346E-3</v>
      </c>
      <c r="AA12">
        <f>Net_Zero_Table[[#This Row],[S- Worst-Euclidean Distance]]/(Net_Zero_Table[[#This Row],[S+ Best-Euclidean Distance]]+Net_Zero_Table[[#This Row],[S- Worst-Euclidean Distance]])</f>
        <v>0.76481713618479086</v>
      </c>
      <c r="AB12">
        <v>11</v>
      </c>
    </row>
    <row r="13" spans="1:28" x14ac:dyDescent="0.3">
      <c r="A13">
        <v>92</v>
      </c>
      <c r="B13" t="s">
        <v>139</v>
      </c>
      <c r="C13" t="s">
        <v>280</v>
      </c>
      <c r="D13" t="s">
        <v>280</v>
      </c>
      <c r="E13" t="s">
        <v>152</v>
      </c>
      <c r="F13" t="s">
        <v>154</v>
      </c>
      <c r="G13" t="s">
        <v>220</v>
      </c>
      <c r="H13">
        <v>412.73883014953032</v>
      </c>
      <c r="I13">
        <v>30</v>
      </c>
      <c r="J13">
        <v>1454383.8682917552</v>
      </c>
      <c r="K13">
        <v>46965.629363636355</v>
      </c>
      <c r="L13">
        <v>261789096.29251596</v>
      </c>
      <c r="M13">
        <v>4968220.7772727264</v>
      </c>
      <c r="N13">
        <v>2181575802.437633</v>
      </c>
      <c r="O13">
        <v>117000000</v>
      </c>
      <c r="P13">
        <v>20.160370918181815</v>
      </c>
      <c r="Q13">
        <v>21743.038830961741</v>
      </c>
      <c r="R13">
        <v>261836061.92187959</v>
      </c>
      <c r="S13">
        <v>2303.5440232149058</v>
      </c>
      <c r="T13">
        <v>21763.199201879925</v>
      </c>
      <c r="U13">
        <f>Net_Zero_Table[[#This Row],[Total Energy(MJ)]]*AHP!$Q$23/TOPSIS!$B$20</f>
        <v>2.3558395546367766E-2</v>
      </c>
      <c r="V13">
        <f>Net_Zero_Table[[#This Row],[Capital Cost (LKR)]]*AHP!$Q$24/TOPSIS!$C$20</f>
        <v>3.7551194322603333E-3</v>
      </c>
      <c r="W13">
        <f>Net_Zero_Table[[#This Row],[System Cost (LKR)]]*AHP!$Q$25/TOPSIS!$D$20</f>
        <v>2.6508016334897549E-3</v>
      </c>
      <c r="X13">
        <f>Net_Zero_Table[[#This Row],[Embodied Carbon (Metric T)]]*AHP!$Q$26/TOPSIS!$E$20</f>
        <v>9.0878306140479113E-3</v>
      </c>
      <c r="Y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1.8613463480277863E-3</v>
      </c>
      <c r="Z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6.0343201632953557E-3</v>
      </c>
      <c r="AA13">
        <f>Net_Zero_Table[[#This Row],[S- Worst-Euclidean Distance]]/(Net_Zero_Table[[#This Row],[S+ Best-Euclidean Distance]]+Net_Zero_Table[[#This Row],[S- Worst-Euclidean Distance]])</f>
        <v>0.76425722320485068</v>
      </c>
      <c r="AB13">
        <v>12</v>
      </c>
    </row>
    <row r="14" spans="1:28" x14ac:dyDescent="0.3">
      <c r="A14">
        <v>220</v>
      </c>
      <c r="B14" t="s">
        <v>141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378.86695776343475</v>
      </c>
      <c r="I14">
        <v>54</v>
      </c>
      <c r="J14">
        <v>1390952.4122071636</v>
      </c>
      <c r="K14">
        <v>42357.290336363629</v>
      </c>
      <c r="L14">
        <v>250371434.19728944</v>
      </c>
      <c r="M14">
        <v>5692909.2613636348</v>
      </c>
      <c r="N14">
        <v>2086428618.3107452</v>
      </c>
      <c r="O14">
        <v>100656000</v>
      </c>
      <c r="P14">
        <v>22.474970877272725</v>
      </c>
      <c r="Q14">
        <v>20794.738562497096</v>
      </c>
      <c r="R14">
        <v>250413791.48762581</v>
      </c>
      <c r="S14">
        <v>2192.7775275721092</v>
      </c>
      <c r="T14">
        <v>20817.213533374368</v>
      </c>
      <c r="U14">
        <f>Net_Zero_Table[[#This Row],[Total Energy(MJ)]]*AHP!$Q$23/TOPSIS!$B$20</f>
        <v>2.2530690031120529E-2</v>
      </c>
      <c r="V14">
        <f>Net_Zero_Table[[#This Row],[Capital Cost (LKR)]]*AHP!$Q$24/TOPSIS!$C$20</f>
        <v>4.3028591424989944E-3</v>
      </c>
      <c r="W14">
        <f>Net_Zero_Table[[#This Row],[System Cost (LKR)]]*AHP!$Q$25/TOPSIS!$D$20</f>
        <v>2.2805050360730321E-3</v>
      </c>
      <c r="X14">
        <f>Net_Zero_Table[[#This Row],[Embodied Carbon (Metric T)]]*AHP!$Q$26/TOPSIS!$E$20</f>
        <v>1.0131198935636184E-2</v>
      </c>
      <c r="Y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1.8749016123972939E-3</v>
      </c>
      <c r="Z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5.8544263749955618E-3</v>
      </c>
      <c r="AA14">
        <f>Net_Zero_Table[[#This Row],[S- Worst-Euclidean Distance]]/(Net_Zero_Table[[#This Row],[S+ Best-Euclidean Distance]]+Net_Zero_Table[[#This Row],[S- Worst-Euclidean Distance]])</f>
        <v>0.75743019115563381</v>
      </c>
      <c r="AB14">
        <v>13</v>
      </c>
    </row>
    <row r="15" spans="1:28" x14ac:dyDescent="0.3">
      <c r="A15">
        <v>222</v>
      </c>
      <c r="B15" t="s">
        <v>141</v>
      </c>
      <c r="C15" t="s">
        <v>147</v>
      </c>
      <c r="D15" t="s">
        <v>151</v>
      </c>
      <c r="E15" t="s">
        <v>152</v>
      </c>
      <c r="F15" t="s">
        <v>155</v>
      </c>
      <c r="G15" t="s">
        <v>218</v>
      </c>
      <c r="H15">
        <v>378.86695776343475</v>
      </c>
      <c r="I15">
        <v>27</v>
      </c>
      <c r="J15">
        <v>1390952.4122071636</v>
      </c>
      <c r="K15">
        <v>42357.290336363629</v>
      </c>
      <c r="L15">
        <v>250371434.19728944</v>
      </c>
      <c r="M15">
        <v>5692909.2613636348</v>
      </c>
      <c r="N15">
        <v>2086428618.3107452</v>
      </c>
      <c r="O15">
        <v>101147400</v>
      </c>
      <c r="P15">
        <v>22.474970877272725</v>
      </c>
      <c r="Q15">
        <v>20794.738562497096</v>
      </c>
      <c r="R15">
        <v>250413791.48762581</v>
      </c>
      <c r="S15">
        <v>2193.2689275721091</v>
      </c>
      <c r="T15">
        <v>20817.213533374368</v>
      </c>
      <c r="U15">
        <f>Net_Zero_Table[[#This Row],[Total Energy(MJ)]]*AHP!$Q$23/TOPSIS!$B$20</f>
        <v>2.2530690031120529E-2</v>
      </c>
      <c r="V15">
        <f>Net_Zero_Table[[#This Row],[Capital Cost (LKR)]]*AHP!$Q$24/TOPSIS!$C$20</f>
        <v>4.3028591424989944E-3</v>
      </c>
      <c r="W15">
        <f>Net_Zero_Table[[#This Row],[System Cost (LKR)]]*AHP!$Q$25/TOPSIS!$D$20</f>
        <v>2.2916384029336894E-3</v>
      </c>
      <c r="X15">
        <f>Net_Zero_Table[[#This Row],[Embodied Carbon (Metric T)]]*AHP!$Q$26/TOPSIS!$E$20</f>
        <v>1.0131198935636184E-2</v>
      </c>
      <c r="Y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1.8754361430041958E-3</v>
      </c>
      <c r="Z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5.8530604709974253E-3</v>
      </c>
      <c r="AA15">
        <f>Net_Zero_Table[[#This Row],[S- Worst-Euclidean Distance]]/(Net_Zero_Table[[#This Row],[S+ Best-Euclidean Distance]]+Net_Zero_Table[[#This Row],[S- Worst-Euclidean Distance]])</f>
        <v>0.75733493372999716</v>
      </c>
      <c r="AB15">
        <v>14</v>
      </c>
    </row>
    <row r="16" spans="1:28" x14ac:dyDescent="0.3">
      <c r="A16">
        <v>238</v>
      </c>
      <c r="B16" t="s">
        <v>141</v>
      </c>
      <c r="C16" t="s">
        <v>147</v>
      </c>
      <c r="D16" t="s">
        <v>280</v>
      </c>
      <c r="E16" t="s">
        <v>152</v>
      </c>
      <c r="F16" t="s">
        <v>155</v>
      </c>
      <c r="G16" t="s">
        <v>219</v>
      </c>
      <c r="H16">
        <v>379.33142010184469</v>
      </c>
      <c r="I16">
        <v>54</v>
      </c>
      <c r="J16">
        <v>1391402.0117507444</v>
      </c>
      <c r="K16">
        <v>42357.290336363629</v>
      </c>
      <c r="L16">
        <v>250452362.11513397</v>
      </c>
      <c r="M16">
        <v>5697514.336363635</v>
      </c>
      <c r="N16">
        <v>2087103017.6261165</v>
      </c>
      <c r="O16">
        <v>100656000</v>
      </c>
      <c r="P16">
        <v>22.465760727272727</v>
      </c>
      <c r="Q16">
        <v>20801.460075673625</v>
      </c>
      <c r="R16">
        <v>250494719.40547034</v>
      </c>
      <c r="S16">
        <v>2193.4565319624799</v>
      </c>
      <c r="T16">
        <v>20823.925836400897</v>
      </c>
      <c r="U16">
        <f>Net_Zero_Table[[#This Row],[Total Energy(MJ)]]*AHP!$Q$23/TOPSIS!$B$20</f>
        <v>2.2537971426530055E-2</v>
      </c>
      <c r="V16">
        <f>Net_Zero_Table[[#This Row],[Capital Cost (LKR)]]*AHP!$Q$24/TOPSIS!$C$20</f>
        <v>4.3063397862535199E-3</v>
      </c>
      <c r="W16">
        <f>Net_Zero_Table[[#This Row],[System Cost (LKR)]]*AHP!$Q$25/TOPSIS!$D$20</f>
        <v>2.2805050360730321E-3</v>
      </c>
      <c r="X16">
        <f>Net_Zero_Table[[#This Row],[Embodied Carbon (Metric T)]]*AHP!$Q$26/TOPSIS!$E$20</f>
        <v>1.0127047212264147E-2</v>
      </c>
      <c r="Y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1.8748925133333313E-3</v>
      </c>
      <c r="Z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5.8510607550953152E-3</v>
      </c>
      <c r="AA16">
        <f>Net_Zero_Table[[#This Row],[S- Worst-Euclidean Distance]]/(Net_Zero_Table[[#This Row],[S+ Best-Euclidean Distance]]+Net_Zero_Table[[#This Row],[S- Worst-Euclidean Distance]])</f>
        <v>0.75732541368132578</v>
      </c>
      <c r="AB16">
        <v>15</v>
      </c>
    </row>
    <row r="17" spans="1:28" x14ac:dyDescent="0.3">
      <c r="A17">
        <v>240</v>
      </c>
      <c r="B17" t="s">
        <v>141</v>
      </c>
      <c r="C17" t="s">
        <v>147</v>
      </c>
      <c r="D17" t="s">
        <v>280</v>
      </c>
      <c r="E17" t="s">
        <v>152</v>
      </c>
      <c r="F17" t="s">
        <v>155</v>
      </c>
      <c r="G17" t="s">
        <v>218</v>
      </c>
      <c r="H17">
        <v>379.33142010184469</v>
      </c>
      <c r="I17">
        <v>27</v>
      </c>
      <c r="J17">
        <v>1391402.0117507444</v>
      </c>
      <c r="K17">
        <v>42357.290336363629</v>
      </c>
      <c r="L17">
        <v>250452362.11513397</v>
      </c>
      <c r="M17">
        <v>5697514.336363635</v>
      </c>
      <c r="N17">
        <v>2087103017.6261165</v>
      </c>
      <c r="O17">
        <v>101147400</v>
      </c>
      <c r="P17">
        <v>22.465760727272727</v>
      </c>
      <c r="Q17">
        <v>20801.460075673625</v>
      </c>
      <c r="R17">
        <v>250494719.40547034</v>
      </c>
      <c r="S17">
        <v>2193.9479319624802</v>
      </c>
      <c r="T17">
        <v>20823.925836400897</v>
      </c>
      <c r="U17">
        <f>Net_Zero_Table[[#This Row],[Total Energy(MJ)]]*AHP!$Q$23/TOPSIS!$B$20</f>
        <v>2.2537971426530055E-2</v>
      </c>
      <c r="V17">
        <f>Net_Zero_Table[[#This Row],[Capital Cost (LKR)]]*AHP!$Q$24/TOPSIS!$C$20</f>
        <v>4.3063397862535199E-3</v>
      </c>
      <c r="W17">
        <f>Net_Zero_Table[[#This Row],[System Cost (LKR)]]*AHP!$Q$25/TOPSIS!$D$20</f>
        <v>2.2916384029336894E-3</v>
      </c>
      <c r="X17">
        <f>Net_Zero_Table[[#This Row],[Embodied Carbon (Metric T)]]*AHP!$Q$26/TOPSIS!$E$20</f>
        <v>1.0127047212264147E-2</v>
      </c>
      <c r="Y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1.8754270465336309E-3</v>
      </c>
      <c r="Z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5.8496940652247361E-3</v>
      </c>
      <c r="AA17">
        <f>Net_Zero_Table[[#This Row],[S- Worst-Euclidean Distance]]/(Net_Zero_Table[[#This Row],[S+ Best-Euclidean Distance]]+Net_Zero_Table[[#This Row],[S- Worst-Euclidean Distance]])</f>
        <v>0.75723007841533341</v>
      </c>
      <c r="AB17">
        <v>16</v>
      </c>
    </row>
    <row r="18" spans="1:28" x14ac:dyDescent="0.3">
      <c r="A18">
        <v>221</v>
      </c>
      <c r="B18" t="s">
        <v>141</v>
      </c>
      <c r="C18" t="s">
        <v>147</v>
      </c>
      <c r="D18" t="s">
        <v>151</v>
      </c>
      <c r="E18" t="s">
        <v>152</v>
      </c>
      <c r="F18" t="s">
        <v>155</v>
      </c>
      <c r="G18" t="s">
        <v>220</v>
      </c>
      <c r="H18">
        <v>378.86695776343475</v>
      </c>
      <c r="I18">
        <v>27</v>
      </c>
      <c r="J18">
        <v>1390952.4122071636</v>
      </c>
      <c r="K18">
        <v>42357.290336363629</v>
      </c>
      <c r="L18">
        <v>250371434.19728944</v>
      </c>
      <c r="M18">
        <v>5692909.2613636348</v>
      </c>
      <c r="N18">
        <v>2086428618.3107452</v>
      </c>
      <c r="O18">
        <v>105300000</v>
      </c>
      <c r="P18">
        <v>22.474970877272725</v>
      </c>
      <c r="Q18">
        <v>20794.738562497096</v>
      </c>
      <c r="R18">
        <v>250413791.48762581</v>
      </c>
      <c r="S18">
        <v>2197.4215275721094</v>
      </c>
      <c r="T18">
        <v>20817.213533374368</v>
      </c>
      <c r="U18">
        <f>Net_Zero_Table[[#This Row],[Total Energy(MJ)]]*AHP!$Q$23/TOPSIS!$B$20</f>
        <v>2.2530690031120529E-2</v>
      </c>
      <c r="V18">
        <f>Net_Zero_Table[[#This Row],[Capital Cost (LKR)]]*AHP!$Q$24/TOPSIS!$C$20</f>
        <v>4.3028591424989944E-3</v>
      </c>
      <c r="W18">
        <f>Net_Zero_Table[[#This Row],[System Cost (LKR)]]*AHP!$Q$25/TOPSIS!$D$20</f>
        <v>2.3857214701407795E-3</v>
      </c>
      <c r="X18">
        <f>Net_Zero_Table[[#This Row],[Embodied Carbon (Metric T)]]*AHP!$Q$26/TOPSIS!$E$20</f>
        <v>1.0131198935636184E-2</v>
      </c>
      <c r="Y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1.8825781197511085E-3</v>
      </c>
      <c r="Z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5.8423523228611079E-3</v>
      </c>
      <c r="AA18">
        <f>Net_Zero_Table[[#This Row],[S- Worst-Euclidean Distance]]/(Net_Zero_Table[[#This Row],[S+ Best-Euclidean Distance]]+Net_Zero_Table[[#This Row],[S- Worst-Euclidean Distance]])</f>
        <v>0.75629837268612254</v>
      </c>
      <c r="AB18">
        <v>17</v>
      </c>
    </row>
    <row r="19" spans="1:28" x14ac:dyDescent="0.3">
      <c r="A19">
        <v>239</v>
      </c>
      <c r="B19" t="s">
        <v>141</v>
      </c>
      <c r="C19" t="s">
        <v>147</v>
      </c>
      <c r="D19" t="s">
        <v>280</v>
      </c>
      <c r="E19" t="s">
        <v>152</v>
      </c>
      <c r="F19" t="s">
        <v>155</v>
      </c>
      <c r="G19" t="s">
        <v>220</v>
      </c>
      <c r="H19">
        <v>379.33142010184469</v>
      </c>
      <c r="I19">
        <v>27</v>
      </c>
      <c r="J19">
        <v>1391402.0117507444</v>
      </c>
      <c r="K19">
        <v>42357.290336363629</v>
      </c>
      <c r="L19">
        <v>250452362.11513397</v>
      </c>
      <c r="M19">
        <v>5697514.336363635</v>
      </c>
      <c r="N19">
        <v>2087103017.6261165</v>
      </c>
      <c r="O19">
        <v>105300000</v>
      </c>
      <c r="P19">
        <v>22.465760727272727</v>
      </c>
      <c r="Q19">
        <v>20801.460075673625</v>
      </c>
      <c r="R19">
        <v>250494719.40547034</v>
      </c>
      <c r="S19">
        <v>2198.1005319624801</v>
      </c>
      <c r="T19">
        <v>20823.925836400897</v>
      </c>
      <c r="U19">
        <f>Net_Zero_Table[[#This Row],[Total Energy(MJ)]]*AHP!$Q$23/TOPSIS!$B$20</f>
        <v>2.2537971426530055E-2</v>
      </c>
      <c r="V19">
        <f>Net_Zero_Table[[#This Row],[Capital Cost (LKR)]]*AHP!$Q$24/TOPSIS!$C$20</f>
        <v>4.3063397862535199E-3</v>
      </c>
      <c r="W19">
        <f>Net_Zero_Table[[#This Row],[System Cost (LKR)]]*AHP!$Q$25/TOPSIS!$D$20</f>
        <v>2.3857214701407795E-3</v>
      </c>
      <c r="X19">
        <f>Net_Zero_Table[[#This Row],[Embodied Carbon (Metric T)]]*AHP!$Q$26/TOPSIS!$E$20</f>
        <v>1.0127047212264147E-2</v>
      </c>
      <c r="Y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1.8825690577901845E-3</v>
      </c>
      <c r="Z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5.8389797434152376E-3</v>
      </c>
      <c r="AA19">
        <f>Net_Zero_Table[[#This Row],[S- Worst-Euclidean Distance]]/(Net_Zero_Table[[#This Row],[S+ Best-Euclidean Distance]]+Net_Zero_Table[[#This Row],[S- Worst-Euclidean Distance]])</f>
        <v>0.75619281749585077</v>
      </c>
      <c r="AB19">
        <v>18</v>
      </c>
    </row>
    <row r="20" spans="1:28" x14ac:dyDescent="0.3">
      <c r="A20">
        <v>79</v>
      </c>
      <c r="B20" t="s">
        <v>139</v>
      </c>
      <c r="C20" t="s">
        <v>280</v>
      </c>
      <c r="D20" t="s">
        <v>151</v>
      </c>
      <c r="E20" t="s">
        <v>152</v>
      </c>
      <c r="F20" t="s">
        <v>280</v>
      </c>
      <c r="G20" t="s">
        <v>219</v>
      </c>
      <c r="H20">
        <v>414.87245700678938</v>
      </c>
      <c r="I20">
        <v>59</v>
      </c>
      <c r="J20">
        <v>1461764.6085857823</v>
      </c>
      <c r="K20">
        <v>49149.042090909075</v>
      </c>
      <c r="L20">
        <v>263117629.54544082</v>
      </c>
      <c r="M20">
        <v>4952698.6386363627</v>
      </c>
      <c r="N20">
        <v>2192646912.8786736</v>
      </c>
      <c r="O20">
        <v>109976000</v>
      </c>
      <c r="P20">
        <v>20.169581068181813</v>
      </c>
      <c r="Q20">
        <v>21853.380898357442</v>
      </c>
      <c r="R20">
        <v>263166778.58753175</v>
      </c>
      <c r="S20">
        <v>2307.5756115173103</v>
      </c>
      <c r="T20">
        <v>21873.550479425623</v>
      </c>
      <c r="U20">
        <f>Net_Zero_Table[[#This Row],[Total Energy(MJ)]]*AHP!$Q$23/TOPSIS!$B$20</f>
        <v>2.3678125232719872E-2</v>
      </c>
      <c r="V20">
        <f>Net_Zero_Table[[#This Row],[Capital Cost (LKR)]]*AHP!$Q$24/TOPSIS!$C$20</f>
        <v>3.7433873682002411E-3</v>
      </c>
      <c r="W20">
        <f>Net_Zero_Table[[#This Row],[System Cost (LKR)]]*AHP!$Q$25/TOPSIS!$D$20</f>
        <v>2.4916629097834981E-3</v>
      </c>
      <c r="X20">
        <f>Net_Zero_Table[[#This Row],[Embodied Carbon (Metric T)]]*AHP!$Q$26/TOPSIS!$E$20</f>
        <v>9.0919823374199481E-3</v>
      </c>
      <c r="Y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1.9418891378864735E-3</v>
      </c>
      <c r="Z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5.9812760627713105E-3</v>
      </c>
      <c r="AA20">
        <f>Net_Zero_Table[[#This Row],[S- Worst-Euclidean Distance]]/(Net_Zero_Table[[#This Row],[S+ Best-Euclidean Distance]]+Net_Zero_Table[[#This Row],[S- Worst-Euclidean Distance]])</f>
        <v>0.7549099269411601</v>
      </c>
      <c r="AB20">
        <v>19</v>
      </c>
    </row>
    <row r="21" spans="1:28" x14ac:dyDescent="0.3">
      <c r="A21">
        <v>81</v>
      </c>
      <c r="B21" t="s">
        <v>139</v>
      </c>
      <c r="C21" t="s">
        <v>280</v>
      </c>
      <c r="D21" t="s">
        <v>151</v>
      </c>
      <c r="E21" t="s">
        <v>152</v>
      </c>
      <c r="F21" t="s">
        <v>280</v>
      </c>
      <c r="G21" t="s">
        <v>218</v>
      </c>
      <c r="H21">
        <v>414.87245700678938</v>
      </c>
      <c r="I21">
        <v>30</v>
      </c>
      <c r="J21">
        <v>1461764.6085857823</v>
      </c>
      <c r="K21">
        <v>49149.042090909075</v>
      </c>
      <c r="L21">
        <v>263117629.54544082</v>
      </c>
      <c r="M21">
        <v>4952698.6386363627</v>
      </c>
      <c r="N21">
        <v>2192646912.8786736</v>
      </c>
      <c r="O21">
        <v>112386000</v>
      </c>
      <c r="P21">
        <v>20.169581068181813</v>
      </c>
      <c r="Q21">
        <v>21853.380898357442</v>
      </c>
      <c r="R21">
        <v>263166778.58753175</v>
      </c>
      <c r="S21">
        <v>2309.9856115173102</v>
      </c>
      <c r="T21">
        <v>21873.550479425623</v>
      </c>
      <c r="U21">
        <f>Net_Zero_Table[[#This Row],[Total Energy(MJ)]]*AHP!$Q$23/TOPSIS!$B$20</f>
        <v>2.3678125232719872E-2</v>
      </c>
      <c r="V21">
        <f>Net_Zero_Table[[#This Row],[Capital Cost (LKR)]]*AHP!$Q$24/TOPSIS!$C$20</f>
        <v>3.7433873682002411E-3</v>
      </c>
      <c r="W21">
        <f>Net_Zero_Table[[#This Row],[System Cost (LKR)]]*AHP!$Q$25/TOPSIS!$D$20</f>
        <v>2.5462648921485437E-3</v>
      </c>
      <c r="X21">
        <f>Net_Zero_Table[[#This Row],[Embodied Carbon (Metric T)]]*AHP!$Q$26/TOPSIS!$E$20</f>
        <v>9.0919823374199481E-3</v>
      </c>
      <c r="Y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1.9509479203992316E-3</v>
      </c>
      <c r="Z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5.9768444067843842E-3</v>
      </c>
      <c r="AA21">
        <f>Net_Zero_Table[[#This Row],[S- Worst-Euclidean Distance]]/(Net_Zero_Table[[#This Row],[S+ Best-Euclidean Distance]]+Net_Zero_Table[[#This Row],[S- Worst-Euclidean Distance]])</f>
        <v>0.75391031451345858</v>
      </c>
      <c r="AB21">
        <v>20</v>
      </c>
    </row>
    <row r="22" spans="1:28" x14ac:dyDescent="0.3">
      <c r="A22">
        <v>97</v>
      </c>
      <c r="B22" t="s">
        <v>139</v>
      </c>
      <c r="C22" t="s">
        <v>280</v>
      </c>
      <c r="D22" t="s">
        <v>280</v>
      </c>
      <c r="E22" t="s">
        <v>152</v>
      </c>
      <c r="F22" t="s">
        <v>280</v>
      </c>
      <c r="G22" t="s">
        <v>219</v>
      </c>
      <c r="H22">
        <v>415.33691934519936</v>
      </c>
      <c r="I22">
        <v>60</v>
      </c>
      <c r="J22">
        <v>1462214.2081293634</v>
      </c>
      <c r="K22">
        <v>49149.042090909075</v>
      </c>
      <c r="L22">
        <v>263198557.46328542</v>
      </c>
      <c r="M22">
        <v>4957303.7136363629</v>
      </c>
      <c r="N22">
        <v>2193321312.1940451</v>
      </c>
      <c r="O22">
        <v>111840000</v>
      </c>
      <c r="P22">
        <v>20.160370918181815</v>
      </c>
      <c r="Q22">
        <v>21860.102411533982</v>
      </c>
      <c r="R22">
        <v>263247706.50537634</v>
      </c>
      <c r="S22">
        <v>2310.1186159076815</v>
      </c>
      <c r="T22">
        <v>21880.262782452166</v>
      </c>
      <c r="U22">
        <f>Net_Zero_Table[[#This Row],[Total Energy(MJ)]]*AHP!$Q$23/TOPSIS!$B$20</f>
        <v>2.3685406628129402E-2</v>
      </c>
      <c r="V22">
        <f>Net_Zero_Table[[#This Row],[Capital Cost (LKR)]]*AHP!$Q$24/TOPSIS!$C$20</f>
        <v>3.7468680119547662E-3</v>
      </c>
      <c r="W22">
        <f>Net_Zero_Table[[#This Row],[System Cost (LKR)]]*AHP!$Q$25/TOPSIS!$D$20</f>
        <v>2.5338944845255916E-3</v>
      </c>
      <c r="X22">
        <f>Net_Zero_Table[[#This Row],[Embodied Carbon (Metric T)]]*AHP!$Q$26/TOPSIS!$E$20</f>
        <v>9.0878306140479113E-3</v>
      </c>
      <c r="Y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1.9542507995205997E-3</v>
      </c>
      <c r="Z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5.976303279404788E-3</v>
      </c>
      <c r="AA22">
        <f>Net_Zero_Table[[#This Row],[S- Worst-Euclidean Distance]]/(Net_Zero_Table[[#This Row],[S+ Best-Euclidean Distance]]+Net_Zero_Table[[#This Row],[S- Worst-Euclidean Distance]])</f>
        <v>0.75357953806609612</v>
      </c>
      <c r="AB22">
        <v>21</v>
      </c>
    </row>
    <row r="23" spans="1:28" x14ac:dyDescent="0.3">
      <c r="A23">
        <v>99</v>
      </c>
      <c r="B23" t="s">
        <v>139</v>
      </c>
      <c r="C23" t="s">
        <v>280</v>
      </c>
      <c r="D23" t="s">
        <v>280</v>
      </c>
      <c r="E23" t="s">
        <v>152</v>
      </c>
      <c r="F23" t="s">
        <v>280</v>
      </c>
      <c r="G23" t="s">
        <v>218</v>
      </c>
      <c r="H23">
        <v>415.33691934519936</v>
      </c>
      <c r="I23">
        <v>30</v>
      </c>
      <c r="J23">
        <v>1462214.2081293634</v>
      </c>
      <c r="K23">
        <v>49149.042090909075</v>
      </c>
      <c r="L23">
        <v>263198557.46328542</v>
      </c>
      <c r="M23">
        <v>4957303.7136363629</v>
      </c>
      <c r="N23">
        <v>2193321312.1940451</v>
      </c>
      <c r="O23">
        <v>112386000</v>
      </c>
      <c r="P23">
        <v>20.160370918181815</v>
      </c>
      <c r="Q23">
        <v>21860.102411533982</v>
      </c>
      <c r="R23">
        <v>263247706.50537634</v>
      </c>
      <c r="S23">
        <v>2310.6646159076813</v>
      </c>
      <c r="T23">
        <v>21880.262782452166</v>
      </c>
      <c r="U23">
        <f>Net_Zero_Table[[#This Row],[Total Energy(MJ)]]*AHP!$Q$23/TOPSIS!$B$20</f>
        <v>2.3685406628129402E-2</v>
      </c>
      <c r="V23">
        <f>Net_Zero_Table[[#This Row],[Capital Cost (LKR)]]*AHP!$Q$24/TOPSIS!$C$20</f>
        <v>3.7468680119547662E-3</v>
      </c>
      <c r="W23">
        <f>Net_Zero_Table[[#This Row],[System Cost (LKR)]]*AHP!$Q$25/TOPSIS!$D$20</f>
        <v>2.5462648921485437E-3</v>
      </c>
      <c r="X23">
        <f>Net_Zero_Table[[#This Row],[Embodied Carbon (Metric T)]]*AHP!$Q$26/TOPSIS!$E$20</f>
        <v>9.0878306140479113E-3</v>
      </c>
      <c r="Y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1.956427346751615E-3</v>
      </c>
      <c r="Z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5.9753424284392865E-3</v>
      </c>
      <c r="AA23">
        <f>Net_Zero_Table[[#This Row],[S- Worst-Euclidean Distance]]/(Net_Zero_Table[[#This Row],[S+ Best-Euclidean Distance]]+Net_Zero_Table[[#This Row],[S- Worst-Euclidean Distance]])</f>
        <v>0.75334289796572829</v>
      </c>
      <c r="AB23">
        <v>22</v>
      </c>
    </row>
    <row r="24" spans="1:28" x14ac:dyDescent="0.3">
      <c r="A24">
        <v>80</v>
      </c>
      <c r="B24" t="s">
        <v>139</v>
      </c>
      <c r="C24" t="s">
        <v>280</v>
      </c>
      <c r="D24" t="s">
        <v>151</v>
      </c>
      <c r="E24" t="s">
        <v>152</v>
      </c>
      <c r="F24" t="s">
        <v>280</v>
      </c>
      <c r="G24" t="s">
        <v>220</v>
      </c>
      <c r="H24">
        <v>414.87245700678938</v>
      </c>
      <c r="I24">
        <v>30</v>
      </c>
      <c r="J24">
        <v>1461764.6085857823</v>
      </c>
      <c r="K24">
        <v>49149.042090909075</v>
      </c>
      <c r="L24">
        <v>263117629.54544082</v>
      </c>
      <c r="M24">
        <v>4952698.6386363627</v>
      </c>
      <c r="N24">
        <v>2192646912.8786736</v>
      </c>
      <c r="O24">
        <v>117000000</v>
      </c>
      <c r="P24">
        <v>20.169581068181813</v>
      </c>
      <c r="Q24">
        <v>21853.380898357442</v>
      </c>
      <c r="R24">
        <v>263166778.58753175</v>
      </c>
      <c r="S24">
        <v>2314.5996115173102</v>
      </c>
      <c r="T24">
        <v>21873.550479425623</v>
      </c>
      <c r="U24">
        <f>Net_Zero_Table[[#This Row],[Total Energy(MJ)]]*AHP!$Q$23/TOPSIS!$B$20</f>
        <v>2.3678125232719872E-2</v>
      </c>
      <c r="V24">
        <f>Net_Zero_Table[[#This Row],[Capital Cost (LKR)]]*AHP!$Q$24/TOPSIS!$C$20</f>
        <v>3.7433873682002411E-3</v>
      </c>
      <c r="W24">
        <f>Net_Zero_Table[[#This Row],[System Cost (LKR)]]*AHP!$Q$25/TOPSIS!$D$20</f>
        <v>2.6508016334897549E-3</v>
      </c>
      <c r="X24">
        <f>Net_Zero_Table[[#This Row],[Embodied Carbon (Metric T)]]*AHP!$Q$26/TOPSIS!$E$20</f>
        <v>9.0919823374199481E-3</v>
      </c>
      <c r="Y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1.9723965275492139E-3</v>
      </c>
      <c r="Z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5.9697442286386401E-3</v>
      </c>
      <c r="AA24">
        <f>Net_Zero_Table[[#This Row],[S- Worst-Euclidean Distance]]/(Net_Zero_Table[[#This Row],[S+ Best-Euclidean Distance]]+Net_Zero_Table[[#This Row],[S- Worst-Euclidean Distance]])</f>
        <v>0.75165429723560528</v>
      </c>
      <c r="AB24">
        <v>23</v>
      </c>
    </row>
    <row r="25" spans="1:28" x14ac:dyDescent="0.3">
      <c r="A25">
        <v>98</v>
      </c>
      <c r="B25" t="s">
        <v>139</v>
      </c>
      <c r="C25" t="s">
        <v>280</v>
      </c>
      <c r="D25" t="s">
        <v>280</v>
      </c>
      <c r="E25" t="s">
        <v>152</v>
      </c>
      <c r="F25" t="s">
        <v>280</v>
      </c>
      <c r="G25" t="s">
        <v>220</v>
      </c>
      <c r="H25">
        <v>415.33691934519936</v>
      </c>
      <c r="I25">
        <v>30</v>
      </c>
      <c r="J25">
        <v>1462214.2081293634</v>
      </c>
      <c r="K25">
        <v>49149.042090909075</v>
      </c>
      <c r="L25">
        <v>263198557.46328542</v>
      </c>
      <c r="M25">
        <v>4957303.7136363629</v>
      </c>
      <c r="N25">
        <v>2193321312.1940451</v>
      </c>
      <c r="O25">
        <v>117000000</v>
      </c>
      <c r="P25">
        <v>20.160370918181815</v>
      </c>
      <c r="Q25">
        <v>21860.102411533982</v>
      </c>
      <c r="R25">
        <v>263247706.50537634</v>
      </c>
      <c r="S25">
        <v>2315.2786159076813</v>
      </c>
      <c r="T25">
        <v>21880.262782452166</v>
      </c>
      <c r="U25">
        <f>Net_Zero_Table[[#This Row],[Total Energy(MJ)]]*AHP!$Q$23/TOPSIS!$B$20</f>
        <v>2.3685406628129402E-2</v>
      </c>
      <c r="V25">
        <f>Net_Zero_Table[[#This Row],[Capital Cost (LKR)]]*AHP!$Q$24/TOPSIS!$C$20</f>
        <v>3.7468680119547662E-3</v>
      </c>
      <c r="W25">
        <f>Net_Zero_Table[[#This Row],[System Cost (LKR)]]*AHP!$Q$25/TOPSIS!$D$20</f>
        <v>2.6508016334897549E-3</v>
      </c>
      <c r="X25">
        <f>Net_Zero_Table[[#This Row],[Embodied Carbon (Metric T)]]*AHP!$Q$26/TOPSIS!$E$20</f>
        <v>9.0878306140479113E-3</v>
      </c>
      <c r="Y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1.9778165326682032E-3</v>
      </c>
      <c r="Z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5.9682404634499499E-3</v>
      </c>
      <c r="AA25">
        <f>Net_Zero_Table[[#This Row],[S- Worst-Euclidean Distance]]/(Net_Zero_Table[[#This Row],[S+ Best-Euclidean Distance]]+Net_Zero_Table[[#This Row],[S- Worst-Euclidean Distance]])</f>
        <v>0.75109459526474376</v>
      </c>
      <c r="AB25">
        <v>24</v>
      </c>
    </row>
    <row r="26" spans="1:28" x14ac:dyDescent="0.3">
      <c r="A26">
        <v>184</v>
      </c>
      <c r="B26" t="s">
        <v>140</v>
      </c>
      <c r="C26" t="s">
        <v>280</v>
      </c>
      <c r="D26" t="s">
        <v>151</v>
      </c>
      <c r="E26" t="s">
        <v>152</v>
      </c>
      <c r="F26" t="s">
        <v>155</v>
      </c>
      <c r="G26" t="s">
        <v>219</v>
      </c>
      <c r="H26">
        <v>413.16824234067809</v>
      </c>
      <c r="I26">
        <v>59</v>
      </c>
      <c r="J26">
        <v>1460734.7968642125</v>
      </c>
      <c r="K26">
        <v>44153.989136363627</v>
      </c>
      <c r="L26">
        <v>262932263.43555826</v>
      </c>
      <c r="M26">
        <v>5353950.3613636354</v>
      </c>
      <c r="N26">
        <v>2191102195.2963185</v>
      </c>
      <c r="O26">
        <v>109976000</v>
      </c>
      <c r="P26">
        <v>20.259696477272726</v>
      </c>
      <c r="Q26">
        <v>21837.985213119977</v>
      </c>
      <c r="R26">
        <v>262976417.42469463</v>
      </c>
      <c r="S26">
        <v>2306.4321456576818</v>
      </c>
      <c r="T26">
        <v>21858.244909597248</v>
      </c>
      <c r="U26">
        <f>Net_Zero_Table[[#This Row],[Total Energy(MJ)]]*AHP!$Q$23/TOPSIS!$B$20</f>
        <v>2.3660997708199891E-2</v>
      </c>
      <c r="V26">
        <f>Net_Zero_Table[[#This Row],[Capital Cost (LKR)]]*AHP!$Q$24/TOPSIS!$C$20</f>
        <v>4.0466645792561146E-3</v>
      </c>
      <c r="W26">
        <f>Net_Zero_Table[[#This Row],[System Cost (LKR)]]*AHP!$Q$25/TOPSIS!$D$20</f>
        <v>2.4916629097834981E-3</v>
      </c>
      <c r="X26">
        <f>Net_Zero_Table[[#This Row],[Embodied Carbon (Metric T)]]*AHP!$Q$26/TOPSIS!$E$20</f>
        <v>9.1326042871279888E-3</v>
      </c>
      <c r="Y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1.9628633405211764E-3</v>
      </c>
      <c r="Z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5.8816615988997716E-3</v>
      </c>
      <c r="AA26">
        <f>Net_Zero_Table[[#This Row],[S- Worst-Euclidean Distance]]/(Net_Zero_Table[[#This Row],[S+ Best-Euclidean Distance]]+Net_Zero_Table[[#This Row],[S- Worst-Euclidean Distance]])</f>
        <v>0.74977919559446682</v>
      </c>
      <c r="AB26">
        <v>25</v>
      </c>
    </row>
    <row r="27" spans="1:28" x14ac:dyDescent="0.3">
      <c r="A27">
        <v>202</v>
      </c>
      <c r="B27" t="s">
        <v>140</v>
      </c>
      <c r="C27" t="s">
        <v>280</v>
      </c>
      <c r="D27" t="s">
        <v>280</v>
      </c>
      <c r="E27" t="s">
        <v>152</v>
      </c>
      <c r="F27" t="s">
        <v>155</v>
      </c>
      <c r="G27" t="s">
        <v>219</v>
      </c>
      <c r="H27">
        <v>413.63270467908808</v>
      </c>
      <c r="I27">
        <v>59</v>
      </c>
      <c r="J27">
        <v>1461184.3964077935</v>
      </c>
      <c r="K27">
        <v>44153.989136363627</v>
      </c>
      <c r="L27">
        <v>263013191.35340282</v>
      </c>
      <c r="M27">
        <v>5358555.4363636356</v>
      </c>
      <c r="N27">
        <v>2191776594.61169</v>
      </c>
      <c r="O27">
        <v>109976000</v>
      </c>
      <c r="P27">
        <v>20.250486327272728</v>
      </c>
      <c r="Q27">
        <v>21844.70672629651</v>
      </c>
      <c r="R27">
        <v>263057345.34253919</v>
      </c>
      <c r="S27">
        <v>2307.1111500480538</v>
      </c>
      <c r="T27">
        <v>21864.957212623784</v>
      </c>
      <c r="U27">
        <f>Net_Zero_Table[[#This Row],[Total Energy(MJ)]]*AHP!$Q$23/TOPSIS!$B$20</f>
        <v>2.3668279103609413E-2</v>
      </c>
      <c r="V27">
        <f>Net_Zero_Table[[#This Row],[Capital Cost (LKR)]]*AHP!$Q$24/TOPSIS!$C$20</f>
        <v>4.0501452230106401E-3</v>
      </c>
      <c r="W27">
        <f>Net_Zero_Table[[#This Row],[System Cost (LKR)]]*AHP!$Q$25/TOPSIS!$D$20</f>
        <v>2.4916629097834981E-3</v>
      </c>
      <c r="X27">
        <f>Net_Zero_Table[[#This Row],[Embodied Carbon (Metric T)]]*AHP!$Q$26/TOPSIS!$E$20</f>
        <v>9.1284525637559521E-3</v>
      </c>
      <c r="Y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1.9686968130409599E-3</v>
      </c>
      <c r="Z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5.8802649354665485E-3</v>
      </c>
      <c r="AA27">
        <f>Net_Zero_Table[[#This Row],[S- Worst-Euclidean Distance]]/(Net_Zero_Table[[#This Row],[S+ Best-Euclidean Distance]]+Net_Zero_Table[[#This Row],[S- Worst-Euclidean Distance]])</f>
        <v>0.74917742293554812</v>
      </c>
      <c r="AB27">
        <v>26</v>
      </c>
    </row>
    <row r="28" spans="1:28" x14ac:dyDescent="0.3">
      <c r="A28">
        <v>186</v>
      </c>
      <c r="B28" t="s">
        <v>140</v>
      </c>
      <c r="C28" t="s">
        <v>280</v>
      </c>
      <c r="D28" t="s">
        <v>151</v>
      </c>
      <c r="E28" t="s">
        <v>152</v>
      </c>
      <c r="F28" t="s">
        <v>155</v>
      </c>
      <c r="G28" t="s">
        <v>218</v>
      </c>
      <c r="H28">
        <v>413.16824234067809</v>
      </c>
      <c r="I28">
        <v>30</v>
      </c>
      <c r="J28">
        <v>1460734.7968642125</v>
      </c>
      <c r="K28">
        <v>44153.989136363627</v>
      </c>
      <c r="L28">
        <v>262932263.43555826</v>
      </c>
      <c r="M28">
        <v>5353950.3613636354</v>
      </c>
      <c r="N28">
        <v>2191102195.2963185</v>
      </c>
      <c r="O28">
        <v>112386000</v>
      </c>
      <c r="P28">
        <v>20.259696477272726</v>
      </c>
      <c r="Q28">
        <v>21837.985213119977</v>
      </c>
      <c r="R28">
        <v>262976417.42469463</v>
      </c>
      <c r="S28">
        <v>2308.8421456576821</v>
      </c>
      <c r="T28">
        <v>21858.244909597248</v>
      </c>
      <c r="U28">
        <f>Net_Zero_Table[[#This Row],[Total Energy(MJ)]]*AHP!$Q$23/TOPSIS!$B$20</f>
        <v>2.3660997708199891E-2</v>
      </c>
      <c r="V28">
        <f>Net_Zero_Table[[#This Row],[Capital Cost (LKR)]]*AHP!$Q$24/TOPSIS!$C$20</f>
        <v>4.0466645792561146E-3</v>
      </c>
      <c r="W28">
        <f>Net_Zero_Table[[#This Row],[System Cost (LKR)]]*AHP!$Q$25/TOPSIS!$D$20</f>
        <v>2.5462648921485437E-3</v>
      </c>
      <c r="X28">
        <f>Net_Zero_Table[[#This Row],[Embodied Carbon (Metric T)]]*AHP!$Q$26/TOPSIS!$E$20</f>
        <v>9.1326042871279888E-3</v>
      </c>
      <c r="Y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1.971825767615021E-3</v>
      </c>
      <c r="Z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5.8771548293201289E-3</v>
      </c>
      <c r="AA28">
        <f>Net_Zero_Table[[#This Row],[S- Worst-Euclidean Distance]]/(Net_Zero_Table[[#This Row],[S+ Best-Euclidean Distance]]+Net_Zero_Table[[#This Row],[S- Worst-Euclidean Distance]])</f>
        <v>0.74877938054975268</v>
      </c>
      <c r="AB28">
        <v>27</v>
      </c>
    </row>
    <row r="29" spans="1:28" x14ac:dyDescent="0.3">
      <c r="A29">
        <v>204</v>
      </c>
      <c r="B29" t="s">
        <v>140</v>
      </c>
      <c r="C29" t="s">
        <v>280</v>
      </c>
      <c r="D29" t="s">
        <v>280</v>
      </c>
      <c r="E29" t="s">
        <v>152</v>
      </c>
      <c r="F29" t="s">
        <v>155</v>
      </c>
      <c r="G29" t="s">
        <v>218</v>
      </c>
      <c r="H29">
        <v>413.63270467908808</v>
      </c>
      <c r="I29">
        <v>30</v>
      </c>
      <c r="J29">
        <v>1461184.3964077935</v>
      </c>
      <c r="K29">
        <v>44153.989136363627</v>
      </c>
      <c r="L29">
        <v>263013191.35340282</v>
      </c>
      <c r="M29">
        <v>5358555.4363636356</v>
      </c>
      <c r="N29">
        <v>2191776594.61169</v>
      </c>
      <c r="O29">
        <v>112386000</v>
      </c>
      <c r="P29">
        <v>20.250486327272728</v>
      </c>
      <c r="Q29">
        <v>21844.70672629651</v>
      </c>
      <c r="R29">
        <v>263057345.34253919</v>
      </c>
      <c r="S29">
        <v>2309.5211500480536</v>
      </c>
      <c r="T29">
        <v>21864.957212623784</v>
      </c>
      <c r="U29">
        <f>Net_Zero_Table[[#This Row],[Total Energy(MJ)]]*AHP!$Q$23/TOPSIS!$B$20</f>
        <v>2.3668279103609413E-2</v>
      </c>
      <c r="V29">
        <f>Net_Zero_Table[[#This Row],[Capital Cost (LKR)]]*AHP!$Q$24/TOPSIS!$C$20</f>
        <v>4.0501452230106401E-3</v>
      </c>
      <c r="W29">
        <f>Net_Zero_Table[[#This Row],[System Cost (LKR)]]*AHP!$Q$25/TOPSIS!$D$20</f>
        <v>2.5462648921485437E-3</v>
      </c>
      <c r="X29">
        <f>Net_Zero_Table[[#This Row],[Embodied Carbon (Metric T)]]*AHP!$Q$26/TOPSIS!$E$20</f>
        <v>9.1284525637559521E-3</v>
      </c>
      <c r="Y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1.9776328036180649E-3</v>
      </c>
      <c r="Z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5.8757570946309651E-3</v>
      </c>
      <c r="AA29">
        <f>Net_Zero_Table[[#This Row],[S- Worst-Euclidean Distance]]/(Net_Zero_Table[[#This Row],[S+ Best-Euclidean Distance]]+Net_Zero_Table[[#This Row],[S- Worst-Euclidean Distance]])</f>
        <v>0.748180998366197</v>
      </c>
      <c r="AB29">
        <v>28</v>
      </c>
    </row>
    <row r="30" spans="1:28" x14ac:dyDescent="0.3">
      <c r="A30">
        <v>185</v>
      </c>
      <c r="B30" t="s">
        <v>140</v>
      </c>
      <c r="C30" t="s">
        <v>280</v>
      </c>
      <c r="D30" t="s">
        <v>151</v>
      </c>
      <c r="E30" t="s">
        <v>152</v>
      </c>
      <c r="F30" t="s">
        <v>155</v>
      </c>
      <c r="G30" t="s">
        <v>220</v>
      </c>
      <c r="H30">
        <v>413.16824234067809</v>
      </c>
      <c r="I30">
        <v>30</v>
      </c>
      <c r="J30">
        <v>1460734.7968642125</v>
      </c>
      <c r="K30">
        <v>44153.989136363627</v>
      </c>
      <c r="L30">
        <v>262932263.43555826</v>
      </c>
      <c r="M30">
        <v>5353950.3613636354</v>
      </c>
      <c r="N30">
        <v>2191102195.2963185</v>
      </c>
      <c r="O30">
        <v>117000000</v>
      </c>
      <c r="P30">
        <v>20.259696477272726</v>
      </c>
      <c r="Q30">
        <v>21837.985213119977</v>
      </c>
      <c r="R30">
        <v>262976417.42469463</v>
      </c>
      <c r="S30">
        <v>2313.4561456576821</v>
      </c>
      <c r="T30">
        <v>21858.244909597248</v>
      </c>
      <c r="U30">
        <f>Net_Zero_Table[[#This Row],[Total Energy(MJ)]]*AHP!$Q$23/TOPSIS!$B$20</f>
        <v>2.3660997708199891E-2</v>
      </c>
      <c r="V30">
        <f>Net_Zero_Table[[#This Row],[Capital Cost (LKR)]]*AHP!$Q$24/TOPSIS!$C$20</f>
        <v>4.0466645792561146E-3</v>
      </c>
      <c r="W30">
        <f>Net_Zero_Table[[#This Row],[System Cost (LKR)]]*AHP!$Q$25/TOPSIS!$D$20</f>
        <v>2.6508016334897549E-3</v>
      </c>
      <c r="X30">
        <f>Net_Zero_Table[[#This Row],[Embodied Carbon (Metric T)]]*AHP!$Q$26/TOPSIS!$E$20</f>
        <v>9.1326042871279888E-3</v>
      </c>
      <c r="Y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1.9930497062563887E-3</v>
      </c>
      <c r="Z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5.8699340694981818E-3</v>
      </c>
      <c r="AA30">
        <f>Net_Zero_Table[[#This Row],[S- Worst-Euclidean Distance]]/(Net_Zero_Table[[#This Row],[S+ Best-Euclidean Distance]]+Net_Zero_Table[[#This Row],[S- Worst-Euclidean Distance]])</f>
        <v>0.74652755708310925</v>
      </c>
      <c r="AB30">
        <v>29</v>
      </c>
    </row>
    <row r="31" spans="1:28" x14ac:dyDescent="0.3">
      <c r="A31">
        <v>203</v>
      </c>
      <c r="B31" t="s">
        <v>140</v>
      </c>
      <c r="C31" t="s">
        <v>280</v>
      </c>
      <c r="D31" t="s">
        <v>280</v>
      </c>
      <c r="E31" t="s">
        <v>152</v>
      </c>
      <c r="F31" t="s">
        <v>155</v>
      </c>
      <c r="G31" t="s">
        <v>220</v>
      </c>
      <c r="H31">
        <v>413.63270467908808</v>
      </c>
      <c r="I31">
        <v>30</v>
      </c>
      <c r="J31">
        <v>1461184.3964077935</v>
      </c>
      <c r="K31">
        <v>44153.989136363627</v>
      </c>
      <c r="L31">
        <v>263013191.35340282</v>
      </c>
      <c r="M31">
        <v>5358555.4363636356</v>
      </c>
      <c r="N31">
        <v>2191776594.61169</v>
      </c>
      <c r="O31">
        <v>117000000</v>
      </c>
      <c r="P31">
        <v>20.250486327272728</v>
      </c>
      <c r="Q31">
        <v>21844.70672629651</v>
      </c>
      <c r="R31">
        <v>263057345.34253919</v>
      </c>
      <c r="S31">
        <v>2314.1351500480537</v>
      </c>
      <c r="T31">
        <v>21864.957212623784</v>
      </c>
      <c r="U31">
        <f>Net_Zero_Table[[#This Row],[Total Energy(MJ)]]*AHP!$Q$23/TOPSIS!$B$20</f>
        <v>2.3668279103609413E-2</v>
      </c>
      <c r="V31">
        <f>Net_Zero_Table[[#This Row],[Capital Cost (LKR)]]*AHP!$Q$24/TOPSIS!$C$20</f>
        <v>4.0501452230106401E-3</v>
      </c>
      <c r="W31">
        <f>Net_Zero_Table[[#This Row],[System Cost (LKR)]]*AHP!$Q$25/TOPSIS!$D$20</f>
        <v>2.6508016334897549E-3</v>
      </c>
      <c r="X31">
        <f>Net_Zero_Table[[#This Row],[Embodied Carbon (Metric T)]]*AHP!$Q$26/TOPSIS!$E$20</f>
        <v>9.1284525637559521E-3</v>
      </c>
      <c r="Y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1.9987950819742276E-3</v>
      </c>
      <c r="Z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5.8685346150091581E-3</v>
      </c>
      <c r="AA31">
        <f>Net_Zero_Table[[#This Row],[S- Worst-Euclidean Distance]]/(Net_Zero_Table[[#This Row],[S+ Best-Euclidean Distance]]+Net_Zero_Table[[#This Row],[S- Worst-Euclidean Distance]])</f>
        <v>0.74593729270801545</v>
      </c>
      <c r="AB31">
        <v>30</v>
      </c>
    </row>
    <row r="32" spans="1:28" x14ac:dyDescent="0.3">
      <c r="A32">
        <v>292</v>
      </c>
      <c r="B32" t="s">
        <v>141</v>
      </c>
      <c r="C32" t="s">
        <v>280</v>
      </c>
      <c r="D32" t="s">
        <v>151</v>
      </c>
      <c r="E32" t="s">
        <v>152</v>
      </c>
      <c r="F32" t="s">
        <v>155</v>
      </c>
      <c r="G32" t="s">
        <v>219</v>
      </c>
      <c r="H32">
        <v>420.82707025790586</v>
      </c>
      <c r="I32">
        <v>60</v>
      </c>
      <c r="J32">
        <v>1484336.1192204424</v>
      </c>
      <c r="K32">
        <v>40523.569136363629</v>
      </c>
      <c r="L32">
        <v>267180501.45967966</v>
      </c>
      <c r="M32">
        <v>5081668.8613636354</v>
      </c>
      <c r="N32">
        <v>2226504178.8306637</v>
      </c>
      <c r="O32">
        <v>111840000</v>
      </c>
      <c r="P32">
        <v>18.807528477272726</v>
      </c>
      <c r="Q32">
        <v>22190.824982345614</v>
      </c>
      <c r="R32">
        <v>267221025.02881601</v>
      </c>
      <c r="S32">
        <v>2343.4258476920272</v>
      </c>
      <c r="T32">
        <v>22209.632510822885</v>
      </c>
      <c r="U32">
        <f>Net_Zero_Table[[#This Row],[Total Energy(MJ)]]*AHP!$Q$23/TOPSIS!$B$20</f>
        <v>2.4042901347228977E-2</v>
      </c>
      <c r="V32">
        <f>Net_Zero_Table[[#This Row],[Capital Cost (LKR)]]*AHP!$Q$24/TOPSIS!$C$20</f>
        <v>3.8408666492663252E-3</v>
      </c>
      <c r="W32">
        <f>Net_Zero_Table[[#This Row],[System Cost (LKR)]]*AHP!$Q$25/TOPSIS!$D$20</f>
        <v>2.5338944845255916E-3</v>
      </c>
      <c r="X32">
        <f>Net_Zero_Table[[#This Row],[Embodied Carbon (Metric T)]]*AHP!$Q$26/TOPSIS!$E$20</f>
        <v>8.4780004179482397E-3</v>
      </c>
      <c r="Y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2.2099246439621625E-3</v>
      </c>
      <c r="Z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6.2829733997892805E-3</v>
      </c>
      <c r="AA32">
        <f>Net_Zero_Table[[#This Row],[S- Worst-Euclidean Distance]]/(Net_Zero_Table[[#This Row],[S+ Best-Euclidean Distance]]+Net_Zero_Table[[#This Row],[S- Worst-Euclidean Distance]])</f>
        <v>0.73979145486291453</v>
      </c>
      <c r="AB32">
        <v>31</v>
      </c>
    </row>
    <row r="33" spans="1:28" x14ac:dyDescent="0.3">
      <c r="A33">
        <v>294</v>
      </c>
      <c r="B33" t="s">
        <v>141</v>
      </c>
      <c r="C33" t="s">
        <v>280</v>
      </c>
      <c r="D33" t="s">
        <v>151</v>
      </c>
      <c r="E33" t="s">
        <v>152</v>
      </c>
      <c r="F33" t="s">
        <v>155</v>
      </c>
      <c r="G33" t="s">
        <v>218</v>
      </c>
      <c r="H33">
        <v>420.82707025790586</v>
      </c>
      <c r="I33">
        <v>30</v>
      </c>
      <c r="J33">
        <v>1484336.1192204424</v>
      </c>
      <c r="K33">
        <v>40523.569136363629</v>
      </c>
      <c r="L33">
        <v>267180501.45967966</v>
      </c>
      <c r="M33">
        <v>5081668.8613636354</v>
      </c>
      <c r="N33">
        <v>2226504178.8306637</v>
      </c>
      <c r="O33">
        <v>112386000</v>
      </c>
      <c r="P33">
        <v>18.807528477272726</v>
      </c>
      <c r="Q33">
        <v>22190.824982345614</v>
      </c>
      <c r="R33">
        <v>267221025.02881601</v>
      </c>
      <c r="S33">
        <v>2343.971847692027</v>
      </c>
      <c r="T33">
        <v>22209.632510822885</v>
      </c>
      <c r="U33">
        <f>Net_Zero_Table[[#This Row],[Total Energy(MJ)]]*AHP!$Q$23/TOPSIS!$B$20</f>
        <v>2.4042901347228977E-2</v>
      </c>
      <c r="V33">
        <f>Net_Zero_Table[[#This Row],[Capital Cost (LKR)]]*AHP!$Q$24/TOPSIS!$C$20</f>
        <v>3.8408666492663252E-3</v>
      </c>
      <c r="W33">
        <f>Net_Zero_Table[[#This Row],[System Cost (LKR)]]*AHP!$Q$25/TOPSIS!$D$20</f>
        <v>2.5462648921485437E-3</v>
      </c>
      <c r="X33">
        <f>Net_Zero_Table[[#This Row],[Embodied Carbon (Metric T)]]*AHP!$Q$26/TOPSIS!$E$20</f>
        <v>8.4780004179482397E-3</v>
      </c>
      <c r="Y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2.2118496123565796E-3</v>
      </c>
      <c r="Z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6.2820594546806026E-3</v>
      </c>
      <c r="AA33">
        <f>Net_Zero_Table[[#This Row],[S- Worst-Euclidean Distance]]/(Net_Zero_Table[[#This Row],[S+ Best-Euclidean Distance]]+Net_Zero_Table[[#This Row],[S- Worst-Euclidean Distance]])</f>
        <v>0.73959579801245623</v>
      </c>
      <c r="AB33">
        <v>32</v>
      </c>
    </row>
    <row r="34" spans="1:28" x14ac:dyDescent="0.3">
      <c r="A34">
        <v>310</v>
      </c>
      <c r="B34" t="s">
        <v>141</v>
      </c>
      <c r="C34" t="s">
        <v>280</v>
      </c>
      <c r="D34" t="s">
        <v>280</v>
      </c>
      <c r="E34" t="s">
        <v>152</v>
      </c>
      <c r="F34" t="s">
        <v>155</v>
      </c>
      <c r="G34" t="s">
        <v>219</v>
      </c>
      <c r="H34">
        <v>421.29153259631585</v>
      </c>
      <c r="I34">
        <v>60</v>
      </c>
      <c r="J34">
        <v>1484785.7187640234</v>
      </c>
      <c r="K34">
        <v>40523.569136363629</v>
      </c>
      <c r="L34">
        <v>267261429.37752423</v>
      </c>
      <c r="M34">
        <v>5086273.9363636356</v>
      </c>
      <c r="N34">
        <v>2227178578.1460352</v>
      </c>
      <c r="O34">
        <v>111840000</v>
      </c>
      <c r="P34">
        <v>18.798318327272725</v>
      </c>
      <c r="Q34">
        <v>22197.546495522151</v>
      </c>
      <c r="R34">
        <v>267301952.94666058</v>
      </c>
      <c r="S34">
        <v>2344.1048520823988</v>
      </c>
      <c r="T34">
        <v>22216.344813849424</v>
      </c>
      <c r="U34">
        <f>Net_Zero_Table[[#This Row],[Total Energy(MJ)]]*AHP!$Q$23/TOPSIS!$B$20</f>
        <v>2.4050182742638506E-2</v>
      </c>
      <c r="V34">
        <f>Net_Zero_Table[[#This Row],[Capital Cost (LKR)]]*AHP!$Q$24/TOPSIS!$C$20</f>
        <v>3.8443472930208503E-3</v>
      </c>
      <c r="W34">
        <f>Net_Zero_Table[[#This Row],[System Cost (LKR)]]*AHP!$Q$25/TOPSIS!$D$20</f>
        <v>2.5338944845255916E-3</v>
      </c>
      <c r="X34">
        <f>Net_Zero_Table[[#This Row],[Embodied Carbon (Metric T)]]*AHP!$Q$26/TOPSIS!$E$20</f>
        <v>8.4738486945762012E-3</v>
      </c>
      <c r="Y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2.2172654357839046E-3</v>
      </c>
      <c r="Z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6.2824272158441942E-3</v>
      </c>
      <c r="AA34">
        <f>Net_Zero_Table[[#This Row],[S- Worst-Euclidean Distance]]/(Net_Zero_Table[[#This Row],[S+ Best-Euclidean Distance]]+Net_Zero_Table[[#This Row],[S- Worst-Euclidean Distance]])</f>
        <v>0.73913581035672016</v>
      </c>
      <c r="AB34">
        <v>33</v>
      </c>
    </row>
    <row r="35" spans="1:28" x14ac:dyDescent="0.3">
      <c r="A35">
        <v>312</v>
      </c>
      <c r="B35" t="s">
        <v>141</v>
      </c>
      <c r="C35" t="s">
        <v>280</v>
      </c>
      <c r="D35" t="s">
        <v>280</v>
      </c>
      <c r="E35" t="s">
        <v>152</v>
      </c>
      <c r="F35" t="s">
        <v>155</v>
      </c>
      <c r="G35" t="s">
        <v>218</v>
      </c>
      <c r="H35">
        <v>421.29153259631585</v>
      </c>
      <c r="I35">
        <v>30</v>
      </c>
      <c r="J35">
        <v>1484785.7187640234</v>
      </c>
      <c r="K35">
        <v>40523.569136363629</v>
      </c>
      <c r="L35">
        <v>267261429.37752423</v>
      </c>
      <c r="M35">
        <v>5086273.9363636356</v>
      </c>
      <c r="N35">
        <v>2227178578.1460352</v>
      </c>
      <c r="O35">
        <v>112386000</v>
      </c>
      <c r="P35">
        <v>18.798318327272725</v>
      </c>
      <c r="Q35">
        <v>22197.546495522151</v>
      </c>
      <c r="R35">
        <v>267301952.94666058</v>
      </c>
      <c r="S35">
        <v>2344.6508520823991</v>
      </c>
      <c r="T35">
        <v>22216.344813849424</v>
      </c>
      <c r="U35">
        <f>Net_Zero_Table[[#This Row],[Total Energy(MJ)]]*AHP!$Q$23/TOPSIS!$B$20</f>
        <v>2.4050182742638506E-2</v>
      </c>
      <c r="V35">
        <f>Net_Zero_Table[[#This Row],[Capital Cost (LKR)]]*AHP!$Q$24/TOPSIS!$C$20</f>
        <v>3.8443472930208503E-3</v>
      </c>
      <c r="W35">
        <f>Net_Zero_Table[[#This Row],[System Cost (LKR)]]*AHP!$Q$25/TOPSIS!$D$20</f>
        <v>2.5462648921485437E-3</v>
      </c>
      <c r="X35">
        <f>Net_Zero_Table[[#This Row],[Embodied Carbon (Metric T)]]*AHP!$Q$26/TOPSIS!$E$20</f>
        <v>8.4738486945762012E-3</v>
      </c>
      <c r="Y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2.2191840366253194E-3</v>
      </c>
      <c r="Z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6.2815131912670628E-3</v>
      </c>
      <c r="AA35">
        <f>Net_Zero_Table[[#This Row],[S- Worst-Euclidean Distance]]/(Net_Zero_Table[[#This Row],[S+ Best-Euclidean Distance]]+Net_Zero_Table[[#This Row],[S- Worst-Euclidean Distance]])</f>
        <v>0.73894093894513024</v>
      </c>
      <c r="AB35">
        <v>34</v>
      </c>
    </row>
    <row r="36" spans="1:28" x14ac:dyDescent="0.3">
      <c r="A36">
        <v>293</v>
      </c>
      <c r="B36" t="s">
        <v>141</v>
      </c>
      <c r="C36" t="s">
        <v>280</v>
      </c>
      <c r="D36" t="s">
        <v>151</v>
      </c>
      <c r="E36" t="s">
        <v>152</v>
      </c>
      <c r="F36" t="s">
        <v>155</v>
      </c>
      <c r="G36" t="s">
        <v>220</v>
      </c>
      <c r="H36">
        <v>420.82707025790586</v>
      </c>
      <c r="I36">
        <v>30</v>
      </c>
      <c r="J36">
        <v>1484336.1192204424</v>
      </c>
      <c r="K36">
        <v>40523.569136363629</v>
      </c>
      <c r="L36">
        <v>267180501.45967966</v>
      </c>
      <c r="M36">
        <v>5081668.8613636354</v>
      </c>
      <c r="N36">
        <v>2226504178.8306637</v>
      </c>
      <c r="O36">
        <v>117000000</v>
      </c>
      <c r="P36">
        <v>18.807528477272726</v>
      </c>
      <c r="Q36">
        <v>22190.824982345614</v>
      </c>
      <c r="R36">
        <v>267221025.02881601</v>
      </c>
      <c r="S36">
        <v>2348.5858476920271</v>
      </c>
      <c r="T36">
        <v>22209.632510822885</v>
      </c>
      <c r="U36">
        <f>Net_Zero_Table[[#This Row],[Total Energy(MJ)]]*AHP!$Q$23/TOPSIS!$B$20</f>
        <v>2.4042901347228977E-2</v>
      </c>
      <c r="V36">
        <f>Net_Zero_Table[[#This Row],[Capital Cost (LKR)]]*AHP!$Q$24/TOPSIS!$C$20</f>
        <v>3.8408666492663252E-3</v>
      </c>
      <c r="W36">
        <f>Net_Zero_Table[[#This Row],[System Cost (LKR)]]*AHP!$Q$25/TOPSIS!$D$20</f>
        <v>2.6508016334897549E-3</v>
      </c>
      <c r="X36">
        <f>Net_Zero_Table[[#This Row],[Embodied Carbon (Metric T)]]*AHP!$Q$26/TOPSIS!$E$20</f>
        <v>8.4780004179482397E-3</v>
      </c>
      <c r="Y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2.230791111121806E-3</v>
      </c>
      <c r="Z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6.2753046208607688E-3</v>
      </c>
      <c r="AA36">
        <f>Net_Zero_Table[[#This Row],[S- Worst-Euclidean Distance]]/(Net_Zero_Table[[#This Row],[S+ Best-Euclidean Distance]]+Net_Zero_Table[[#This Row],[S- Worst-Euclidean Distance]])</f>
        <v>0.73774206387848162</v>
      </c>
      <c r="AB36">
        <v>35</v>
      </c>
    </row>
    <row r="37" spans="1:28" x14ac:dyDescent="0.3">
      <c r="A37">
        <v>311</v>
      </c>
      <c r="B37" t="s">
        <v>141</v>
      </c>
      <c r="C37" t="s">
        <v>280</v>
      </c>
      <c r="D37" t="s">
        <v>280</v>
      </c>
      <c r="E37" t="s">
        <v>152</v>
      </c>
      <c r="F37" t="s">
        <v>155</v>
      </c>
      <c r="G37" t="s">
        <v>220</v>
      </c>
      <c r="H37">
        <v>421.29153259631585</v>
      </c>
      <c r="I37">
        <v>30</v>
      </c>
      <c r="J37">
        <v>1484785.7187640234</v>
      </c>
      <c r="K37">
        <v>40523.569136363629</v>
      </c>
      <c r="L37">
        <v>267261429.37752423</v>
      </c>
      <c r="M37">
        <v>5086273.9363636356</v>
      </c>
      <c r="N37">
        <v>2227178578.1460352</v>
      </c>
      <c r="O37">
        <v>117000000</v>
      </c>
      <c r="P37">
        <v>18.798318327272725</v>
      </c>
      <c r="Q37">
        <v>22197.546495522151</v>
      </c>
      <c r="R37">
        <v>267301952.94666058</v>
      </c>
      <c r="S37">
        <v>2349.2648520823991</v>
      </c>
      <c r="T37">
        <v>22216.344813849424</v>
      </c>
      <c r="U37">
        <f>Net_Zero_Table[[#This Row],[Total Energy(MJ)]]*AHP!$Q$23/TOPSIS!$B$20</f>
        <v>2.4050182742638506E-2</v>
      </c>
      <c r="V37">
        <f>Net_Zero_Table[[#This Row],[Capital Cost (LKR)]]*AHP!$Q$24/TOPSIS!$C$20</f>
        <v>3.8443472930208503E-3</v>
      </c>
      <c r="W37">
        <f>Net_Zero_Table[[#This Row],[System Cost (LKR)]]*AHP!$Q$25/TOPSIS!$D$20</f>
        <v>2.6508016334897549E-3</v>
      </c>
      <c r="X37">
        <f>Net_Zero_Table[[#This Row],[Embodied Carbon (Metric T)]]*AHP!$Q$26/TOPSIS!$E$20</f>
        <v>8.4738486945762012E-3</v>
      </c>
      <c r="Y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2.2380634625029645E-3</v>
      </c>
      <c r="Z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6.2747577693897218E-3</v>
      </c>
      <c r="AA37">
        <f>Net_Zero_Table[[#This Row],[S- Worst-Euclidean Distance]]/(Net_Zero_Table[[#This Row],[S+ Best-Euclidean Distance]]+Net_Zero_Table[[#This Row],[S- Worst-Euclidean Distance]])</f>
        <v>0.73709497691338599</v>
      </c>
      <c r="AB37">
        <v>36</v>
      </c>
    </row>
    <row r="38" spans="1:28" x14ac:dyDescent="0.3">
      <c r="A38">
        <v>22</v>
      </c>
      <c r="B38" t="s">
        <v>139</v>
      </c>
      <c r="C38" t="s">
        <v>147</v>
      </c>
      <c r="D38" t="s">
        <v>280</v>
      </c>
      <c r="E38" t="s">
        <v>152</v>
      </c>
      <c r="F38" t="s">
        <v>155</v>
      </c>
      <c r="G38" t="s">
        <v>219</v>
      </c>
      <c r="H38">
        <v>365.6500399904379</v>
      </c>
      <c r="I38">
        <v>52</v>
      </c>
      <c r="J38">
        <v>1350019.1168824448</v>
      </c>
      <c r="K38">
        <v>49618.130336363625</v>
      </c>
      <c r="L38">
        <v>243003441.03884009</v>
      </c>
      <c r="M38">
        <v>5606753.836363635</v>
      </c>
      <c r="N38">
        <v>2025028675.3236673</v>
      </c>
      <c r="O38">
        <v>96928000</v>
      </c>
      <c r="P38">
        <v>23.554886727272724</v>
      </c>
      <c r="Q38">
        <v>20182.785797392549</v>
      </c>
      <c r="R38">
        <v>243053059.16917646</v>
      </c>
      <c r="S38">
        <v>2127.5634291600309</v>
      </c>
      <c r="T38">
        <v>20206.340684119823</v>
      </c>
      <c r="U38">
        <f>Net_Zero_Table[[#This Row],[Total Energy(MJ)]]*AHP!$Q$23/TOPSIS!$B$20</f>
        <v>2.1868416690328005E-2</v>
      </c>
      <c r="V38">
        <f>Net_Zero_Table[[#This Row],[Capital Cost (LKR)]]*AHP!$Q$24/TOPSIS!$C$20</f>
        <v>4.237740476256923E-3</v>
      </c>
      <c r="W38">
        <f>Net_Zero_Table[[#This Row],[System Cost (LKR)]]*AHP!$Q$25/TOPSIS!$D$20</f>
        <v>2.1960418865888459E-3</v>
      </c>
      <c r="X38">
        <f>Net_Zero_Table[[#This Row],[Embodied Carbon (Metric T)]]*AHP!$Q$26/TOPSIS!$E$20</f>
        <v>1.0618000114148958E-2</v>
      </c>
      <c r="Y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2.2004143528481816E-3</v>
      </c>
      <c r="Z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6.1085632927683339E-3</v>
      </c>
      <c r="AA38">
        <f>Net_Zero_Table[[#This Row],[S- Worst-Euclidean Distance]]/(Net_Zero_Table[[#This Row],[S+ Best-Euclidean Distance]]+Net_Zero_Table[[#This Row],[S- Worst-Euclidean Distance]])</f>
        <v>0.7351762820051595</v>
      </c>
      <c r="AB38">
        <v>37</v>
      </c>
    </row>
    <row r="39" spans="1:28" x14ac:dyDescent="0.3">
      <c r="A39">
        <v>24</v>
      </c>
      <c r="B39" t="s">
        <v>139</v>
      </c>
      <c r="C39" t="s">
        <v>147</v>
      </c>
      <c r="D39" t="s">
        <v>280</v>
      </c>
      <c r="E39" t="s">
        <v>152</v>
      </c>
      <c r="F39" t="s">
        <v>155</v>
      </c>
      <c r="G39" t="s">
        <v>218</v>
      </c>
      <c r="H39">
        <v>365.6500399904379</v>
      </c>
      <c r="I39">
        <v>26</v>
      </c>
      <c r="J39">
        <v>1350019.1168824448</v>
      </c>
      <c r="K39">
        <v>49618.130336363625</v>
      </c>
      <c r="L39">
        <v>243003441.03884009</v>
      </c>
      <c r="M39">
        <v>5606753.836363635</v>
      </c>
      <c r="N39">
        <v>2025028675.3236673</v>
      </c>
      <c r="O39">
        <v>97401200</v>
      </c>
      <c r="P39">
        <v>23.554886727272724</v>
      </c>
      <c r="Q39">
        <v>20182.785797392549</v>
      </c>
      <c r="R39">
        <v>243053059.16917646</v>
      </c>
      <c r="S39">
        <v>2128.0366291600308</v>
      </c>
      <c r="T39">
        <v>20206.340684119823</v>
      </c>
      <c r="U39">
        <f>Net_Zero_Table[[#This Row],[Total Energy(MJ)]]*AHP!$Q$23/TOPSIS!$B$20</f>
        <v>2.1868416690328005E-2</v>
      </c>
      <c r="V39">
        <f>Net_Zero_Table[[#This Row],[Capital Cost (LKR)]]*AHP!$Q$24/TOPSIS!$C$20</f>
        <v>4.237740476256923E-3</v>
      </c>
      <c r="W39">
        <f>Net_Zero_Table[[#This Row],[System Cost (LKR)]]*AHP!$Q$25/TOPSIS!$D$20</f>
        <v>2.2067629065287376E-3</v>
      </c>
      <c r="X39">
        <f>Net_Zero_Table[[#This Row],[Embodied Carbon (Metric T)]]*AHP!$Q$26/TOPSIS!$E$20</f>
        <v>1.0618000114148958E-2</v>
      </c>
      <c r="Y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2.20044047056239E-3</v>
      </c>
      <c r="Z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6.1071540823980633E-3</v>
      </c>
      <c r="AA39">
        <f>Net_Zero_Table[[#This Row],[S- Worst-Euclidean Distance]]/(Net_Zero_Table[[#This Row],[S+ Best-Euclidean Distance]]+Net_Zero_Table[[#This Row],[S- Worst-Euclidean Distance]])</f>
        <v>0.73512904890402342</v>
      </c>
      <c r="AB39">
        <v>38</v>
      </c>
    </row>
    <row r="40" spans="1:28" x14ac:dyDescent="0.3">
      <c r="A40">
        <v>4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365.1855776520278</v>
      </c>
      <c r="I40">
        <v>52</v>
      </c>
      <c r="J40">
        <v>1349569.5173388636</v>
      </c>
      <c r="K40">
        <v>49618.130336363625</v>
      </c>
      <c r="L40">
        <v>242922513.12099546</v>
      </c>
      <c r="M40">
        <v>5602148.7613636348</v>
      </c>
      <c r="N40">
        <v>2024354276.0082955</v>
      </c>
      <c r="O40">
        <v>96928000</v>
      </c>
      <c r="P40">
        <v>23.564096877272721</v>
      </c>
      <c r="Q40">
        <v>20176.064284216009</v>
      </c>
      <c r="R40">
        <v>242972131.25133184</v>
      </c>
      <c r="S40">
        <v>2126.8844247696593</v>
      </c>
      <c r="T40">
        <v>20199.62838109328</v>
      </c>
      <c r="U40">
        <f>Net_Zero_Table[[#This Row],[Total Energy(MJ)]]*AHP!$Q$23/TOPSIS!$B$20</f>
        <v>2.1861135294918472E-2</v>
      </c>
      <c r="V40">
        <f>Net_Zero_Table[[#This Row],[Capital Cost (LKR)]]*AHP!$Q$24/TOPSIS!$C$20</f>
        <v>4.2342598325023975E-3</v>
      </c>
      <c r="W40">
        <f>Net_Zero_Table[[#This Row],[System Cost (LKR)]]*AHP!$Q$25/TOPSIS!$D$20</f>
        <v>2.1960418865888459E-3</v>
      </c>
      <c r="X40">
        <f>Net_Zero_Table[[#This Row],[Embodied Carbon (Metric T)]]*AHP!$Q$26/TOPSIS!$E$20</f>
        <v>1.0622151837520995E-2</v>
      </c>
      <c r="Y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2.2036701591201329E-3</v>
      </c>
      <c r="Z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6.1129572588513627E-3</v>
      </c>
      <c r="AA40">
        <f>Net_Zero_Table[[#This Row],[S- Worst-Euclidean Distance]]/(Net_Zero_Table[[#This Row],[S+ Best-Euclidean Distance]]+Net_Zero_Table[[#This Row],[S- Worst-Euclidean Distance]])</f>
        <v>0.73502838971020912</v>
      </c>
      <c r="AB40">
        <v>39</v>
      </c>
    </row>
    <row r="41" spans="1:28" x14ac:dyDescent="0.3">
      <c r="A41">
        <v>6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218</v>
      </c>
      <c r="H41">
        <v>365.1855776520278</v>
      </c>
      <c r="I41">
        <v>26</v>
      </c>
      <c r="J41">
        <v>1349569.5173388636</v>
      </c>
      <c r="K41">
        <v>49618.130336363625</v>
      </c>
      <c r="L41">
        <v>242922513.12099546</v>
      </c>
      <c r="M41">
        <v>5602148.7613636348</v>
      </c>
      <c r="N41">
        <v>2024354276.0082955</v>
      </c>
      <c r="O41">
        <v>97401200</v>
      </c>
      <c r="P41">
        <v>23.564096877272721</v>
      </c>
      <c r="Q41">
        <v>20176.064284216009</v>
      </c>
      <c r="R41">
        <v>242972131.25133184</v>
      </c>
      <c r="S41">
        <v>2127.3576247696592</v>
      </c>
      <c r="T41">
        <v>20199.62838109328</v>
      </c>
      <c r="U41">
        <f>Net_Zero_Table[[#This Row],[Total Energy(MJ)]]*AHP!$Q$23/TOPSIS!$B$20</f>
        <v>2.1861135294918472E-2</v>
      </c>
      <c r="V41">
        <f>Net_Zero_Table[[#This Row],[Capital Cost (LKR)]]*AHP!$Q$24/TOPSIS!$C$20</f>
        <v>4.2342598325023975E-3</v>
      </c>
      <c r="W41">
        <f>Net_Zero_Table[[#This Row],[System Cost (LKR)]]*AHP!$Q$25/TOPSIS!$D$20</f>
        <v>2.2067629065287376E-3</v>
      </c>
      <c r="X41">
        <f>Net_Zero_Table[[#This Row],[Embodied Carbon (Metric T)]]*AHP!$Q$26/TOPSIS!$E$20</f>
        <v>1.0622151837520995E-2</v>
      </c>
      <c r="Y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2.203696238247255E-3</v>
      </c>
      <c r="Z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6.1115490616486254E-3</v>
      </c>
      <c r="AA41">
        <f>Net_Zero_Table[[#This Row],[S- Worst-Euclidean Distance]]/(Net_Zero_Table[[#This Row],[S+ Best-Euclidean Distance]]+Net_Zero_Table[[#This Row],[S- Worst-Euclidean Distance]])</f>
        <v>0.73498121116464843</v>
      </c>
      <c r="AB41">
        <v>40</v>
      </c>
    </row>
    <row r="42" spans="1:28" x14ac:dyDescent="0.3">
      <c r="A42">
        <v>23</v>
      </c>
      <c r="B42" t="s">
        <v>139</v>
      </c>
      <c r="C42" t="s">
        <v>147</v>
      </c>
      <c r="D42" t="s">
        <v>280</v>
      </c>
      <c r="E42" t="s">
        <v>152</v>
      </c>
      <c r="F42" t="s">
        <v>155</v>
      </c>
      <c r="G42" t="s">
        <v>220</v>
      </c>
      <c r="H42">
        <v>365.6500399904379</v>
      </c>
      <c r="I42">
        <v>26</v>
      </c>
      <c r="J42">
        <v>1350019.1168824448</v>
      </c>
      <c r="K42">
        <v>49618.130336363625</v>
      </c>
      <c r="L42">
        <v>243003441.03884009</v>
      </c>
      <c r="M42">
        <v>5606753.836363635</v>
      </c>
      <c r="N42">
        <v>2025028675.3236673</v>
      </c>
      <c r="O42">
        <v>101400000</v>
      </c>
      <c r="P42">
        <v>23.554886727272724</v>
      </c>
      <c r="Q42">
        <v>20182.785797392549</v>
      </c>
      <c r="R42">
        <v>243053059.16917646</v>
      </c>
      <c r="S42">
        <v>2132.0354291600306</v>
      </c>
      <c r="T42">
        <v>20206.340684119823</v>
      </c>
      <c r="U42">
        <f>Net_Zero_Table[[#This Row],[Total Energy(MJ)]]*AHP!$Q$23/TOPSIS!$B$20</f>
        <v>2.1868416690328005E-2</v>
      </c>
      <c r="V42">
        <f>Net_Zero_Table[[#This Row],[Capital Cost (LKR)]]*AHP!$Q$24/TOPSIS!$C$20</f>
        <v>4.237740476256923E-3</v>
      </c>
      <c r="W42">
        <f>Net_Zero_Table[[#This Row],[System Cost (LKR)]]*AHP!$Q$25/TOPSIS!$D$20</f>
        <v>2.2973614156911212E-3</v>
      </c>
      <c r="X42">
        <f>Net_Zero_Table[[#This Row],[Embodied Carbon (Metric T)]]*AHP!$Q$26/TOPSIS!$E$20</f>
        <v>1.0618000114148958E-2</v>
      </c>
      <c r="Y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2.2027457799750267E-3</v>
      </c>
      <c r="Z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6.0959854223125035E-3</v>
      </c>
      <c r="AA42">
        <f>Net_Zero_Table[[#This Row],[S- Worst-Euclidean Distance]]/(Net_Zero_Table[[#This Row],[S+ Best-Euclidean Distance]]+Net_Zero_Table[[#This Row],[S- Worst-Euclidean Distance]])</f>
        <v>0.73456836638258094</v>
      </c>
      <c r="AB42">
        <v>41</v>
      </c>
    </row>
    <row r="43" spans="1:28" x14ac:dyDescent="0.3">
      <c r="A43">
        <v>5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220</v>
      </c>
      <c r="H43">
        <v>365.1855776520278</v>
      </c>
      <c r="I43">
        <v>26</v>
      </c>
      <c r="J43">
        <v>1349569.5173388636</v>
      </c>
      <c r="K43">
        <v>49618.130336363625</v>
      </c>
      <c r="L43">
        <v>242922513.12099546</v>
      </c>
      <c r="M43">
        <v>5602148.7613636348</v>
      </c>
      <c r="N43">
        <v>2024354276.0082955</v>
      </c>
      <c r="O43">
        <v>101400000</v>
      </c>
      <c r="P43">
        <v>23.564096877272721</v>
      </c>
      <c r="Q43">
        <v>20176.064284216009</v>
      </c>
      <c r="R43">
        <v>242972131.25133184</v>
      </c>
      <c r="S43">
        <v>2131.3564247696595</v>
      </c>
      <c r="T43">
        <v>20199.62838109328</v>
      </c>
      <c r="U43">
        <f>Net_Zero_Table[[#This Row],[Total Energy(MJ)]]*AHP!$Q$23/TOPSIS!$B$20</f>
        <v>2.1861135294918472E-2</v>
      </c>
      <c r="V43">
        <f>Net_Zero_Table[[#This Row],[Capital Cost (LKR)]]*AHP!$Q$24/TOPSIS!$C$20</f>
        <v>4.2342598325023975E-3</v>
      </c>
      <c r="W43">
        <f>Net_Zero_Table[[#This Row],[System Cost (LKR)]]*AHP!$Q$25/TOPSIS!$D$20</f>
        <v>2.2973614156911212E-3</v>
      </c>
      <c r="X43">
        <f>Net_Zero_Table[[#This Row],[Embodied Carbon (Metric T)]]*AHP!$Q$26/TOPSIS!$E$20</f>
        <v>1.0622151837520995E-2</v>
      </c>
      <c r="Y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2.2059981453242559E-3</v>
      </c>
      <c r="Z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6.1003884479460327E-3</v>
      </c>
      <c r="AA43">
        <f>Net_Zero_Table[[#This Row],[S- Worst-Euclidean Distance]]/(Net_Zero_Table[[#This Row],[S+ Best-Euclidean Distance]]+Net_Zero_Table[[#This Row],[S- Worst-Euclidean Distance]])</f>
        <v>0.73442144540785959</v>
      </c>
      <c r="AB43">
        <v>42</v>
      </c>
    </row>
    <row r="44" spans="1:28" x14ac:dyDescent="0.3">
      <c r="A44">
        <v>217</v>
      </c>
      <c r="B44" t="s">
        <v>141</v>
      </c>
      <c r="C44" t="s">
        <v>147</v>
      </c>
      <c r="D44" t="s">
        <v>151</v>
      </c>
      <c r="E44" t="s">
        <v>152</v>
      </c>
      <c r="F44" t="s">
        <v>154</v>
      </c>
      <c r="G44" t="s">
        <v>219</v>
      </c>
      <c r="H44">
        <v>383.99563542805612</v>
      </c>
      <c r="I44">
        <v>55</v>
      </c>
      <c r="J44">
        <v>1401933.4566031951</v>
      </c>
      <c r="K44">
        <v>41538.510563636359</v>
      </c>
      <c r="L44">
        <v>252348022.18857512</v>
      </c>
      <c r="M44">
        <v>5665616.6022727257</v>
      </c>
      <c r="N44">
        <v>2102900184.9047925</v>
      </c>
      <c r="O44">
        <v>102520000</v>
      </c>
      <c r="P44">
        <v>22.747897468181815</v>
      </c>
      <c r="Q44">
        <v>20958.905176217766</v>
      </c>
      <c r="R44">
        <v>252389560.69913876</v>
      </c>
      <c r="S44">
        <v>2211.0858015070653</v>
      </c>
      <c r="T44">
        <v>20981.653073685949</v>
      </c>
      <c r="U44">
        <f>Net_Zero_Table[[#This Row],[Total Energy(MJ)]]*AHP!$Q$23/TOPSIS!$B$20</f>
        <v>2.2708457571051853E-2</v>
      </c>
      <c r="V44">
        <f>Net_Zero_Table[[#This Row],[Capital Cost (LKR)]]*AHP!$Q$24/TOPSIS!$C$20</f>
        <v>4.2822305917350747E-3</v>
      </c>
      <c r="W44">
        <f>Net_Zero_Table[[#This Row],[System Cost (LKR)]]*AHP!$Q$25/TOPSIS!$D$20</f>
        <v>2.3227366108151256E-3</v>
      </c>
      <c r="X44">
        <f>Net_Zero_Table[[#This Row],[Embodied Carbon (Metric T)]]*AHP!$Q$26/TOPSIS!$E$20</f>
        <v>1.0254227953223082E-2</v>
      </c>
      <c r="Y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2.0479523717479497E-3</v>
      </c>
      <c r="Z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5.6438590170813539E-3</v>
      </c>
      <c r="AA44">
        <f>Net_Zero_Table[[#This Row],[S- Worst-Euclidean Distance]]/(Net_Zero_Table[[#This Row],[S+ Best-Euclidean Distance]]+Net_Zero_Table[[#This Row],[S- Worst-Euclidean Distance]])</f>
        <v>0.73374901330495979</v>
      </c>
      <c r="AB44">
        <v>43</v>
      </c>
    </row>
    <row r="45" spans="1:28" x14ac:dyDescent="0.3">
      <c r="A45">
        <v>235</v>
      </c>
      <c r="B45" t="s">
        <v>141</v>
      </c>
      <c r="C45" t="s">
        <v>147</v>
      </c>
      <c r="D45" t="s">
        <v>280</v>
      </c>
      <c r="E45" t="s">
        <v>152</v>
      </c>
      <c r="F45" t="s">
        <v>154</v>
      </c>
      <c r="G45" t="s">
        <v>219</v>
      </c>
      <c r="H45">
        <v>384.46009776646611</v>
      </c>
      <c r="I45">
        <v>55</v>
      </c>
      <c r="J45">
        <v>1402383.0561467756</v>
      </c>
      <c r="K45">
        <v>41538.510563636359</v>
      </c>
      <c r="L45">
        <v>252428950.10641959</v>
      </c>
      <c r="M45">
        <v>5670221.6772727259</v>
      </c>
      <c r="N45">
        <v>2103574584.2201633</v>
      </c>
      <c r="O45">
        <v>102520000</v>
      </c>
      <c r="P45">
        <v>22.738687318181814</v>
      </c>
      <c r="Q45">
        <v>20965.626689394292</v>
      </c>
      <c r="R45">
        <v>252470488.61698323</v>
      </c>
      <c r="S45">
        <v>2211.764805897436</v>
      </c>
      <c r="T45">
        <v>20988.365376712474</v>
      </c>
      <c r="U45">
        <f>Net_Zero_Table[[#This Row],[Total Energy(MJ)]]*AHP!$Q$23/TOPSIS!$B$20</f>
        <v>2.2715738966461372E-2</v>
      </c>
      <c r="V45">
        <f>Net_Zero_Table[[#This Row],[Capital Cost (LKR)]]*AHP!$Q$24/TOPSIS!$C$20</f>
        <v>4.2857112354895994E-3</v>
      </c>
      <c r="W45">
        <f>Net_Zero_Table[[#This Row],[System Cost (LKR)]]*AHP!$Q$25/TOPSIS!$D$20</f>
        <v>2.3227366108151256E-3</v>
      </c>
      <c r="X45">
        <f>Net_Zero_Table[[#This Row],[Embodied Carbon (Metric T)]]*AHP!$Q$26/TOPSIS!$E$20</f>
        <v>1.0250076229851043E-2</v>
      </c>
      <c r="Y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2.0482915863376493E-3</v>
      </c>
      <c r="Z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5.6404939508516118E-3</v>
      </c>
      <c r="AA45">
        <f>Net_Zero_Table[[#This Row],[S- Worst-Euclidean Distance]]/(Net_Zero_Table[[#This Row],[S+ Best-Euclidean Distance]]+Net_Zero_Table[[#This Row],[S- Worst-Euclidean Distance]])</f>
        <v>0.73360011455249541</v>
      </c>
      <c r="AB45">
        <v>44</v>
      </c>
    </row>
    <row r="46" spans="1:28" x14ac:dyDescent="0.3">
      <c r="A46">
        <v>219</v>
      </c>
      <c r="B46" t="s">
        <v>141</v>
      </c>
      <c r="C46" t="s">
        <v>147</v>
      </c>
      <c r="D46" t="s">
        <v>151</v>
      </c>
      <c r="E46" t="s">
        <v>152</v>
      </c>
      <c r="F46" t="s">
        <v>154</v>
      </c>
      <c r="G46" t="s">
        <v>218</v>
      </c>
      <c r="H46">
        <v>383.99563542805612</v>
      </c>
      <c r="I46">
        <v>28</v>
      </c>
      <c r="J46">
        <v>1401933.4566031951</v>
      </c>
      <c r="K46">
        <v>41538.510563636359</v>
      </c>
      <c r="L46">
        <v>252348022.18857512</v>
      </c>
      <c r="M46">
        <v>5665616.6022727257</v>
      </c>
      <c r="N46">
        <v>2102900184.9047925</v>
      </c>
      <c r="O46">
        <v>104893600</v>
      </c>
      <c r="P46">
        <v>22.747897468181815</v>
      </c>
      <c r="Q46">
        <v>20958.905176217766</v>
      </c>
      <c r="R46">
        <v>252389560.69913876</v>
      </c>
      <c r="S46">
        <v>2213.4594015070652</v>
      </c>
      <c r="T46">
        <v>20981.653073685949</v>
      </c>
      <c r="U46">
        <f>Net_Zero_Table[[#This Row],[Total Energy(MJ)]]*AHP!$Q$23/TOPSIS!$B$20</f>
        <v>2.2708457571051853E-2</v>
      </c>
      <c r="V46">
        <f>Net_Zero_Table[[#This Row],[Capital Cost (LKR)]]*AHP!$Q$24/TOPSIS!$C$20</f>
        <v>4.2822305917350747E-3</v>
      </c>
      <c r="W46">
        <f>Net_Zero_Table[[#This Row],[System Cost (LKR)]]*AHP!$Q$25/TOPSIS!$D$20</f>
        <v>2.3765138993386407E-3</v>
      </c>
      <c r="X46">
        <f>Net_Zero_Table[[#This Row],[Embodied Carbon (Metric T)]]*AHP!$Q$26/TOPSIS!$E$20</f>
        <v>1.0254227953223082E-2</v>
      </c>
      <c r="Y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2.0519813622904186E-3</v>
      </c>
      <c r="Z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5.6376180780145979E-3</v>
      </c>
      <c r="AA46">
        <f>Net_Zero_Table[[#This Row],[S- Worst-Euclidean Distance]]/(Net_Zero_Table[[#This Row],[S+ Best-Euclidean Distance]]+Net_Zero_Table[[#This Row],[S- Worst-Euclidean Distance]])</f>
        <v>0.73314847174809084</v>
      </c>
      <c r="AB46">
        <v>45</v>
      </c>
    </row>
    <row r="47" spans="1:28" x14ac:dyDescent="0.3">
      <c r="A47">
        <v>237</v>
      </c>
      <c r="B47" t="s">
        <v>141</v>
      </c>
      <c r="C47" t="s">
        <v>147</v>
      </c>
      <c r="D47" t="s">
        <v>280</v>
      </c>
      <c r="E47" t="s">
        <v>152</v>
      </c>
      <c r="F47" t="s">
        <v>154</v>
      </c>
      <c r="G47" t="s">
        <v>218</v>
      </c>
      <c r="H47">
        <v>384.46009776646611</v>
      </c>
      <c r="I47">
        <v>28</v>
      </c>
      <c r="J47">
        <v>1402383.0561467756</v>
      </c>
      <c r="K47">
        <v>41538.510563636359</v>
      </c>
      <c r="L47">
        <v>252428950.10641959</v>
      </c>
      <c r="M47">
        <v>5670221.6772727259</v>
      </c>
      <c r="N47">
        <v>2103574584.2201633</v>
      </c>
      <c r="O47">
        <v>104893600</v>
      </c>
      <c r="P47">
        <v>22.738687318181814</v>
      </c>
      <c r="Q47">
        <v>20965.626689394292</v>
      </c>
      <c r="R47">
        <v>252470488.61698323</v>
      </c>
      <c r="S47">
        <v>2214.1384058974363</v>
      </c>
      <c r="T47">
        <v>20988.365376712474</v>
      </c>
      <c r="U47">
        <f>Net_Zero_Table[[#This Row],[Total Energy(MJ)]]*AHP!$Q$23/TOPSIS!$B$20</f>
        <v>2.2715738966461372E-2</v>
      </c>
      <c r="V47">
        <f>Net_Zero_Table[[#This Row],[Capital Cost (LKR)]]*AHP!$Q$24/TOPSIS!$C$20</f>
        <v>4.2857112354895994E-3</v>
      </c>
      <c r="W47">
        <f>Net_Zero_Table[[#This Row],[System Cost (LKR)]]*AHP!$Q$25/TOPSIS!$D$20</f>
        <v>2.3765138993386407E-3</v>
      </c>
      <c r="X47">
        <f>Net_Zero_Table[[#This Row],[Embodied Carbon (Metric T)]]*AHP!$Q$26/TOPSIS!$E$20</f>
        <v>1.0250076229851043E-2</v>
      </c>
      <c r="Y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2.0523199109546229E-3</v>
      </c>
      <c r="Z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5.6342492843732186E-3</v>
      </c>
      <c r="AA47">
        <f>Net_Zero_Table[[#This Row],[S- Worst-Euclidean Distance]]/(Net_Zero_Table[[#This Row],[S+ Best-Euclidean Distance]]+Net_Zero_Table[[#This Row],[S- Worst-Euclidean Distance]])</f>
        <v>0.73299922776964099</v>
      </c>
      <c r="AB47">
        <v>46</v>
      </c>
    </row>
    <row r="48" spans="1:28" x14ac:dyDescent="0.3">
      <c r="A48">
        <v>218</v>
      </c>
      <c r="B48" t="s">
        <v>141</v>
      </c>
      <c r="C48" t="s">
        <v>147</v>
      </c>
      <c r="D48" t="s">
        <v>151</v>
      </c>
      <c r="E48" t="s">
        <v>152</v>
      </c>
      <c r="F48" t="s">
        <v>154</v>
      </c>
      <c r="G48" t="s">
        <v>220</v>
      </c>
      <c r="H48">
        <v>383.99563542805612</v>
      </c>
      <c r="I48">
        <v>28</v>
      </c>
      <c r="J48">
        <v>1401933.4566031951</v>
      </c>
      <c r="K48">
        <v>41538.510563636359</v>
      </c>
      <c r="L48">
        <v>252348022.18857512</v>
      </c>
      <c r="M48">
        <v>5665616.6022727257</v>
      </c>
      <c r="N48">
        <v>2102900184.9047925</v>
      </c>
      <c r="O48">
        <v>109200000</v>
      </c>
      <c r="P48">
        <v>22.747897468181815</v>
      </c>
      <c r="Q48">
        <v>20958.905176217766</v>
      </c>
      <c r="R48">
        <v>252389560.69913876</v>
      </c>
      <c r="S48">
        <v>2217.7658015070651</v>
      </c>
      <c r="T48">
        <v>20981.653073685949</v>
      </c>
      <c r="U48">
        <f>Net_Zero_Table[[#This Row],[Total Energy(MJ)]]*AHP!$Q$23/TOPSIS!$B$20</f>
        <v>2.2708457571051853E-2</v>
      </c>
      <c r="V48">
        <f>Net_Zero_Table[[#This Row],[Capital Cost (LKR)]]*AHP!$Q$24/TOPSIS!$C$20</f>
        <v>4.2822305917350747E-3</v>
      </c>
      <c r="W48">
        <f>Net_Zero_Table[[#This Row],[System Cost (LKR)]]*AHP!$Q$25/TOPSIS!$D$20</f>
        <v>2.4740815245904379E-3</v>
      </c>
      <c r="X48">
        <f>Net_Zero_Table[[#This Row],[Embodied Carbon (Metric T)]]*AHP!$Q$26/TOPSIS!$E$20</f>
        <v>1.0254227953223082E-2</v>
      </c>
      <c r="Y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2.0628532192333358E-3</v>
      </c>
      <c r="Z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5.6275896424581688E-3</v>
      </c>
      <c r="AA48">
        <f>Net_Zero_Table[[#This Row],[S- Worst-Euclidean Distance]]/(Net_Zero_Table[[#This Row],[S+ Best-Euclidean Distance]]+Net_Zero_Table[[#This Row],[S- Worst-Euclidean Distance]])</f>
        <v>0.73176405360098939</v>
      </c>
      <c r="AB48">
        <v>47</v>
      </c>
    </row>
    <row r="49" spans="1:28" x14ac:dyDescent="0.3">
      <c r="A49">
        <v>236</v>
      </c>
      <c r="B49" t="s">
        <v>141</v>
      </c>
      <c r="C49" t="s">
        <v>147</v>
      </c>
      <c r="D49" t="s">
        <v>280</v>
      </c>
      <c r="E49" t="s">
        <v>152</v>
      </c>
      <c r="F49" t="s">
        <v>154</v>
      </c>
      <c r="G49" t="s">
        <v>220</v>
      </c>
      <c r="H49">
        <v>384.46009776646611</v>
      </c>
      <c r="I49">
        <v>28</v>
      </c>
      <c r="J49">
        <v>1402383.0561467756</v>
      </c>
      <c r="K49">
        <v>41538.510563636359</v>
      </c>
      <c r="L49">
        <v>252428950.10641959</v>
      </c>
      <c r="M49">
        <v>5670221.6772727259</v>
      </c>
      <c r="N49">
        <v>2103574584.2201633</v>
      </c>
      <c r="O49">
        <v>109200000</v>
      </c>
      <c r="P49">
        <v>22.738687318181814</v>
      </c>
      <c r="Q49">
        <v>20965.626689394292</v>
      </c>
      <c r="R49">
        <v>252470488.61698323</v>
      </c>
      <c r="S49">
        <v>2218.4448058974363</v>
      </c>
      <c r="T49">
        <v>20988.365376712474</v>
      </c>
      <c r="U49">
        <f>Net_Zero_Table[[#This Row],[Total Energy(MJ)]]*AHP!$Q$23/TOPSIS!$B$20</f>
        <v>2.2715738966461372E-2</v>
      </c>
      <c r="V49">
        <f>Net_Zero_Table[[#This Row],[Capital Cost (LKR)]]*AHP!$Q$24/TOPSIS!$C$20</f>
        <v>4.2857112354895994E-3</v>
      </c>
      <c r="W49">
        <f>Net_Zero_Table[[#This Row],[System Cost (LKR)]]*AHP!$Q$25/TOPSIS!$D$20</f>
        <v>2.4740815245904379E-3</v>
      </c>
      <c r="X49">
        <f>Net_Zero_Table[[#This Row],[Embodied Carbon (Metric T)]]*AHP!$Q$26/TOPSIS!$E$20</f>
        <v>1.0250076229851043E-2</v>
      </c>
      <c r="Y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2.0631899839362558E-3</v>
      </c>
      <c r="Z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5.624214841985109E-3</v>
      </c>
      <c r="AA49">
        <f>Net_Zero_Table[[#This Row],[S- Worst-Euclidean Distance]]/(Net_Zero_Table[[#This Row],[S+ Best-Euclidean Distance]]+Net_Zero_Table[[#This Row],[S- Worst-Euclidean Distance]])</f>
        <v>0.73161424035074485</v>
      </c>
      <c r="AB49">
        <v>48</v>
      </c>
    </row>
    <row r="50" spans="1:28" x14ac:dyDescent="0.3">
      <c r="A50">
        <v>223</v>
      </c>
      <c r="B50" t="s">
        <v>141</v>
      </c>
      <c r="C50" t="s">
        <v>147</v>
      </c>
      <c r="D50" t="s">
        <v>151</v>
      </c>
      <c r="E50" t="s">
        <v>152</v>
      </c>
      <c r="F50" t="s">
        <v>280</v>
      </c>
      <c r="G50" t="s">
        <v>219</v>
      </c>
      <c r="H50">
        <v>386.59372462372517</v>
      </c>
      <c r="I50">
        <v>55</v>
      </c>
      <c r="J50">
        <v>1409763.796440803</v>
      </c>
      <c r="K50">
        <v>43721.923290909079</v>
      </c>
      <c r="L50">
        <v>253757483.35934457</v>
      </c>
      <c r="M50">
        <v>5654699.5386363622</v>
      </c>
      <c r="N50">
        <v>2114645694.6612046</v>
      </c>
      <c r="O50">
        <v>102520000</v>
      </c>
      <c r="P50">
        <v>22.747897468181815</v>
      </c>
      <c r="Q50">
        <v>21075.968756790004</v>
      </c>
      <c r="R50">
        <v>253801205.28263548</v>
      </c>
      <c r="S50">
        <v>2222.8203941998408</v>
      </c>
      <c r="T50">
        <v>21098.716654258187</v>
      </c>
      <c r="U50">
        <f>Net_Zero_Table[[#This Row],[Total Energy(MJ)]]*AHP!$Q$23/TOPSIS!$B$20</f>
        <v>2.2835468652813481E-2</v>
      </c>
      <c r="V50">
        <f>Net_Zero_Table[[#This Row],[Capital Cost (LKR)]]*AHP!$Q$24/TOPSIS!$C$20</f>
        <v>4.2739791714295075E-3</v>
      </c>
      <c r="W50">
        <f>Net_Zero_Table[[#This Row],[System Cost (LKR)]]*AHP!$Q$25/TOPSIS!$D$20</f>
        <v>2.3227366108151256E-3</v>
      </c>
      <c r="X50">
        <f>Net_Zero_Table[[#This Row],[Embodied Carbon (Metric T)]]*AHP!$Q$26/TOPSIS!$E$20</f>
        <v>1.0254227953223082E-2</v>
      </c>
      <c r="Y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2.1015839292609366E-3</v>
      </c>
      <c r="Z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5.5529647114221283E-3</v>
      </c>
      <c r="AA50">
        <f>Net_Zero_Table[[#This Row],[S- Worst-Euclidean Distance]]/(Net_Zero_Table[[#This Row],[S+ Best-Euclidean Distance]]+Net_Zero_Table[[#This Row],[S- Worst-Euclidean Distance]])</f>
        <v>0.72544639430583091</v>
      </c>
      <c r="AB50">
        <v>49</v>
      </c>
    </row>
    <row r="51" spans="1:28" x14ac:dyDescent="0.3">
      <c r="A51">
        <v>225</v>
      </c>
      <c r="B51" t="s">
        <v>141</v>
      </c>
      <c r="C51" t="s">
        <v>147</v>
      </c>
      <c r="D51" t="s">
        <v>151</v>
      </c>
      <c r="E51" t="s">
        <v>152</v>
      </c>
      <c r="F51" t="s">
        <v>280</v>
      </c>
      <c r="G51" t="s">
        <v>218</v>
      </c>
      <c r="H51">
        <v>386.59372462372517</v>
      </c>
      <c r="I51">
        <v>28</v>
      </c>
      <c r="J51">
        <v>1409763.796440803</v>
      </c>
      <c r="K51">
        <v>43721.923290909079</v>
      </c>
      <c r="L51">
        <v>253757483.35934457</v>
      </c>
      <c r="M51">
        <v>5654699.5386363622</v>
      </c>
      <c r="N51">
        <v>2114645694.6612046</v>
      </c>
      <c r="O51">
        <v>104893600</v>
      </c>
      <c r="P51">
        <v>22.747897468181815</v>
      </c>
      <c r="Q51">
        <v>21075.968756790004</v>
      </c>
      <c r="R51">
        <v>253801205.28263548</v>
      </c>
      <c r="S51">
        <v>2225.1939941998412</v>
      </c>
      <c r="T51">
        <v>21098.716654258187</v>
      </c>
      <c r="U51">
        <f>Net_Zero_Table[[#This Row],[Total Energy(MJ)]]*AHP!$Q$23/TOPSIS!$B$20</f>
        <v>2.2835468652813481E-2</v>
      </c>
      <c r="V51">
        <f>Net_Zero_Table[[#This Row],[Capital Cost (LKR)]]*AHP!$Q$24/TOPSIS!$C$20</f>
        <v>4.2739791714295075E-3</v>
      </c>
      <c r="W51">
        <f>Net_Zero_Table[[#This Row],[System Cost (LKR)]]*AHP!$Q$25/TOPSIS!$D$20</f>
        <v>2.3765138993386407E-3</v>
      </c>
      <c r="X51">
        <f>Net_Zero_Table[[#This Row],[Embodied Carbon (Metric T)]]*AHP!$Q$26/TOPSIS!$E$20</f>
        <v>1.0254227953223082E-2</v>
      </c>
      <c r="Y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2.1055102958587087E-3</v>
      </c>
      <c r="Z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5.5466215009829139E-3</v>
      </c>
      <c r="AA51">
        <f>Net_Zero_Table[[#This Row],[S- Worst-Euclidean Distance]]/(Net_Zero_Table[[#This Row],[S+ Best-Euclidean Distance]]+Net_Zero_Table[[#This Row],[S- Worst-Euclidean Distance]])</f>
        <v>0.72484657194120117</v>
      </c>
      <c r="AB51">
        <v>50</v>
      </c>
    </row>
    <row r="52" spans="1:28" x14ac:dyDescent="0.3">
      <c r="A52">
        <v>241</v>
      </c>
      <c r="B52" t="s">
        <v>141</v>
      </c>
      <c r="C52" t="s">
        <v>147</v>
      </c>
      <c r="D52" t="s">
        <v>280</v>
      </c>
      <c r="E52" t="s">
        <v>152</v>
      </c>
      <c r="F52" t="s">
        <v>280</v>
      </c>
      <c r="G52" t="s">
        <v>219</v>
      </c>
      <c r="H52">
        <v>387.05818696213527</v>
      </c>
      <c r="I52">
        <v>56</v>
      </c>
      <c r="J52">
        <v>1410213.395984384</v>
      </c>
      <c r="K52">
        <v>43721.923290909079</v>
      </c>
      <c r="L52">
        <v>253838411.27718914</v>
      </c>
      <c r="M52">
        <v>5659304.6136363624</v>
      </c>
      <c r="N52">
        <v>2115320093.9765761</v>
      </c>
      <c r="O52">
        <v>104384000</v>
      </c>
      <c r="P52">
        <v>22.738687318181814</v>
      </c>
      <c r="Q52">
        <v>21082.690269966544</v>
      </c>
      <c r="R52">
        <v>253882133.20048004</v>
      </c>
      <c r="S52">
        <v>2225.3633985902125</v>
      </c>
      <c r="T52">
        <v>21105.428957284726</v>
      </c>
      <c r="U52">
        <f>Net_Zero_Table[[#This Row],[Total Energy(MJ)]]*AHP!$Q$23/TOPSIS!$B$20</f>
        <v>2.2842750048223011E-2</v>
      </c>
      <c r="V52">
        <f>Net_Zero_Table[[#This Row],[Capital Cost (LKR)]]*AHP!$Q$24/TOPSIS!$C$20</f>
        <v>4.2774598151840322E-3</v>
      </c>
      <c r="W52">
        <f>Net_Zero_Table[[#This Row],[System Cost (LKR)]]*AHP!$Q$25/TOPSIS!$D$20</f>
        <v>2.3649681855572187E-3</v>
      </c>
      <c r="X52">
        <f>Net_Zero_Table[[#This Row],[Embodied Carbon (Metric T)]]*AHP!$Q$26/TOPSIS!$E$20</f>
        <v>1.0250076229851043E-2</v>
      </c>
      <c r="Y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2.1053078763173991E-3</v>
      </c>
      <c r="Z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5.5446783597800893E-3</v>
      </c>
      <c r="AA52">
        <f>Net_Zero_Table[[#This Row],[S- Worst-Euclidean Distance]]/(Net_Zero_Table[[#This Row],[S+ Best-Euclidean Distance]]+Net_Zero_Table[[#This Row],[S- Worst-Euclidean Distance]])</f>
        <v>0.7247958608888444</v>
      </c>
      <c r="AB52">
        <v>51</v>
      </c>
    </row>
    <row r="53" spans="1:28" x14ac:dyDescent="0.3">
      <c r="A53">
        <v>243</v>
      </c>
      <c r="B53" t="s">
        <v>141</v>
      </c>
      <c r="C53" t="s">
        <v>147</v>
      </c>
      <c r="D53" t="s">
        <v>280</v>
      </c>
      <c r="E53" t="s">
        <v>152</v>
      </c>
      <c r="F53" t="s">
        <v>280</v>
      </c>
      <c r="G53" t="s">
        <v>218</v>
      </c>
      <c r="H53">
        <v>387.05818696213527</v>
      </c>
      <c r="I53">
        <v>28</v>
      </c>
      <c r="J53">
        <v>1410213.395984384</v>
      </c>
      <c r="K53">
        <v>43721.923290909079</v>
      </c>
      <c r="L53">
        <v>253838411.27718914</v>
      </c>
      <c r="M53">
        <v>5659304.6136363624</v>
      </c>
      <c r="N53">
        <v>2115320093.9765761</v>
      </c>
      <c r="O53">
        <v>104893600</v>
      </c>
      <c r="P53">
        <v>22.738687318181814</v>
      </c>
      <c r="Q53">
        <v>21082.690269966544</v>
      </c>
      <c r="R53">
        <v>253882133.20048004</v>
      </c>
      <c r="S53">
        <v>2225.8729985902123</v>
      </c>
      <c r="T53">
        <v>21105.428957284726</v>
      </c>
      <c r="U53">
        <f>Net_Zero_Table[[#This Row],[Total Energy(MJ)]]*AHP!$Q$23/TOPSIS!$B$20</f>
        <v>2.2842750048223011E-2</v>
      </c>
      <c r="V53">
        <f>Net_Zero_Table[[#This Row],[Capital Cost (LKR)]]*AHP!$Q$24/TOPSIS!$C$20</f>
        <v>4.2774598151840322E-3</v>
      </c>
      <c r="W53">
        <f>Net_Zero_Table[[#This Row],[System Cost (LKR)]]*AHP!$Q$25/TOPSIS!$D$20</f>
        <v>2.3765138993386407E-3</v>
      </c>
      <c r="X53">
        <f>Net_Zero_Table[[#This Row],[Embodied Carbon (Metric T)]]*AHP!$Q$26/TOPSIS!$E$20</f>
        <v>1.0250076229851043E-2</v>
      </c>
      <c r="Y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2.1062657256355113E-3</v>
      </c>
      <c r="Z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5.5433590606576511E-3</v>
      </c>
      <c r="AA53">
        <f>Net_Zero_Table[[#This Row],[S- Worst-Euclidean Distance]]/(Net_Zero_Table[[#This Row],[S+ Best-Euclidean Distance]]+Net_Zero_Table[[#This Row],[S- Worst-Euclidean Distance]])</f>
        <v>0.72465764210950789</v>
      </c>
      <c r="AB53">
        <v>52</v>
      </c>
    </row>
    <row r="54" spans="1:28" x14ac:dyDescent="0.3">
      <c r="A54">
        <v>181</v>
      </c>
      <c r="B54" t="s">
        <v>140</v>
      </c>
      <c r="C54" t="s">
        <v>280</v>
      </c>
      <c r="D54" t="s">
        <v>151</v>
      </c>
      <c r="E54" t="s">
        <v>152</v>
      </c>
      <c r="F54" t="s">
        <v>154</v>
      </c>
      <c r="G54" t="s">
        <v>219</v>
      </c>
      <c r="H54">
        <v>418.29692000529951</v>
      </c>
      <c r="I54">
        <v>60</v>
      </c>
      <c r="J54">
        <v>1471715.8412602441</v>
      </c>
      <c r="K54">
        <v>43335.209363636357</v>
      </c>
      <c r="L54">
        <v>264908851.42684397</v>
      </c>
      <c r="M54">
        <v>5326657.7022727262</v>
      </c>
      <c r="N54">
        <v>2207573761.8903666</v>
      </c>
      <c r="O54">
        <v>111840000</v>
      </c>
      <c r="P54">
        <v>20.532623068181817</v>
      </c>
      <c r="Q54">
        <v>22002.151826840651</v>
      </c>
      <c r="R54">
        <v>264952186.63620761</v>
      </c>
      <c r="S54">
        <v>2324.7404195926392</v>
      </c>
      <c r="T54">
        <v>22022.684449908833</v>
      </c>
      <c r="U54">
        <f>Net_Zero_Table[[#This Row],[Total Energy(MJ)]]*AHP!$Q$23/TOPSIS!$B$20</f>
        <v>2.3838765248131208E-2</v>
      </c>
      <c r="V54">
        <f>Net_Zero_Table[[#This Row],[Capital Cost (LKR)]]*AHP!$Q$24/TOPSIS!$C$20</f>
        <v>4.0260360284921949E-3</v>
      </c>
      <c r="W54">
        <f>Net_Zero_Table[[#This Row],[System Cost (LKR)]]*AHP!$Q$25/TOPSIS!$D$20</f>
        <v>2.5338944845255916E-3</v>
      </c>
      <c r="X54">
        <f>Net_Zero_Table[[#This Row],[Embodied Carbon (Metric T)]]*AHP!$Q$26/TOPSIS!$E$20</f>
        <v>9.255633304714888E-3</v>
      </c>
      <c r="Y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2.17169105804471E-3</v>
      </c>
      <c r="Z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5.6883509284915267E-3</v>
      </c>
      <c r="AA54">
        <f>Net_Zero_Table[[#This Row],[S- Worst-Euclidean Distance]]/(Net_Zero_Table[[#This Row],[S+ Best-Euclidean Distance]]+Net_Zero_Table[[#This Row],[S- Worst-Euclidean Distance]])</f>
        <v>0.72370490364241291</v>
      </c>
      <c r="AB54">
        <v>53</v>
      </c>
    </row>
    <row r="55" spans="1:28" x14ac:dyDescent="0.3">
      <c r="A55">
        <v>183</v>
      </c>
      <c r="B55" t="s">
        <v>140</v>
      </c>
      <c r="C55" t="s">
        <v>280</v>
      </c>
      <c r="D55" t="s">
        <v>151</v>
      </c>
      <c r="E55" t="s">
        <v>152</v>
      </c>
      <c r="F55" t="s">
        <v>154</v>
      </c>
      <c r="G55" t="s">
        <v>218</v>
      </c>
      <c r="H55">
        <v>418.29692000529951</v>
      </c>
      <c r="I55">
        <v>30</v>
      </c>
      <c r="J55">
        <v>1471715.8412602441</v>
      </c>
      <c r="K55">
        <v>43335.209363636357</v>
      </c>
      <c r="L55">
        <v>264908851.42684397</v>
      </c>
      <c r="M55">
        <v>5326657.7022727262</v>
      </c>
      <c r="N55">
        <v>2207573761.8903666</v>
      </c>
      <c r="O55">
        <v>112386000</v>
      </c>
      <c r="P55">
        <v>20.532623068181817</v>
      </c>
      <c r="Q55">
        <v>22002.151826840651</v>
      </c>
      <c r="R55">
        <v>264952186.63620761</v>
      </c>
      <c r="S55">
        <v>2325.2864195926395</v>
      </c>
      <c r="T55">
        <v>22022.684449908833</v>
      </c>
      <c r="U55">
        <f>Net_Zero_Table[[#This Row],[Total Energy(MJ)]]*AHP!$Q$23/TOPSIS!$B$20</f>
        <v>2.3838765248131208E-2</v>
      </c>
      <c r="V55">
        <f>Net_Zero_Table[[#This Row],[Capital Cost (LKR)]]*AHP!$Q$24/TOPSIS!$C$20</f>
        <v>4.0260360284921949E-3</v>
      </c>
      <c r="W55">
        <f>Net_Zero_Table[[#This Row],[System Cost (LKR)]]*AHP!$Q$25/TOPSIS!$D$20</f>
        <v>2.5462648921485437E-3</v>
      </c>
      <c r="X55">
        <f>Net_Zero_Table[[#This Row],[Embodied Carbon (Metric T)]]*AHP!$Q$26/TOPSIS!$E$20</f>
        <v>9.255633304714888E-3</v>
      </c>
      <c r="Y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2.1736498860860762E-3</v>
      </c>
      <c r="Z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5.6873414294688427E-3</v>
      </c>
      <c r="AA55">
        <f>Net_Zero_Table[[#This Row],[S- Worst-Euclidean Distance]]/(Net_Zero_Table[[#This Row],[S+ Best-Euclidean Distance]]+Net_Zero_Table[[#This Row],[S- Worst-Euclidean Distance]])</f>
        <v>0.72348908695714098</v>
      </c>
      <c r="AB55">
        <v>54</v>
      </c>
    </row>
    <row r="56" spans="1:28" x14ac:dyDescent="0.3">
      <c r="A56">
        <v>224</v>
      </c>
      <c r="B56" t="s">
        <v>141</v>
      </c>
      <c r="C56" t="s">
        <v>147</v>
      </c>
      <c r="D56" t="s">
        <v>151</v>
      </c>
      <c r="E56" t="s">
        <v>152</v>
      </c>
      <c r="F56" t="s">
        <v>280</v>
      </c>
      <c r="G56" t="s">
        <v>220</v>
      </c>
      <c r="H56">
        <v>386.59372462372517</v>
      </c>
      <c r="I56">
        <v>28</v>
      </c>
      <c r="J56">
        <v>1409763.796440803</v>
      </c>
      <c r="K56">
        <v>43721.923290909079</v>
      </c>
      <c r="L56">
        <v>253757483.35934457</v>
      </c>
      <c r="M56">
        <v>5654699.5386363622</v>
      </c>
      <c r="N56">
        <v>2114645694.6612046</v>
      </c>
      <c r="O56">
        <v>109200000</v>
      </c>
      <c r="P56">
        <v>22.747897468181815</v>
      </c>
      <c r="Q56">
        <v>21075.968756790004</v>
      </c>
      <c r="R56">
        <v>253801205.28263548</v>
      </c>
      <c r="S56">
        <v>2229.5003941998411</v>
      </c>
      <c r="T56">
        <v>21098.716654258187</v>
      </c>
      <c r="U56">
        <f>Net_Zero_Table[[#This Row],[Total Energy(MJ)]]*AHP!$Q$23/TOPSIS!$B$20</f>
        <v>2.2835468652813481E-2</v>
      </c>
      <c r="V56">
        <f>Net_Zero_Table[[#This Row],[Capital Cost (LKR)]]*AHP!$Q$24/TOPSIS!$C$20</f>
        <v>4.2739791714295075E-3</v>
      </c>
      <c r="W56">
        <f>Net_Zero_Table[[#This Row],[System Cost (LKR)]]*AHP!$Q$25/TOPSIS!$D$20</f>
        <v>2.4740815245904379E-3</v>
      </c>
      <c r="X56">
        <f>Net_Zero_Table[[#This Row],[Embodied Carbon (Metric T)]]*AHP!$Q$26/TOPSIS!$E$20</f>
        <v>1.0254227953223082E-2</v>
      </c>
      <c r="Y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2.1161071567576913E-3</v>
      </c>
      <c r="Z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5.5364282407985204E-3</v>
      </c>
      <c r="AA56">
        <f>Net_Zero_Table[[#This Row],[S- Worst-Euclidean Distance]]/(Net_Zero_Table[[#This Row],[S+ Best-Euclidean Distance]]+Net_Zero_Table[[#This Row],[S- Worst-Euclidean Distance]])</f>
        <v>0.72347633211426154</v>
      </c>
      <c r="AB56">
        <v>55</v>
      </c>
    </row>
    <row r="57" spans="1:28" x14ac:dyDescent="0.3">
      <c r="A57">
        <v>242</v>
      </c>
      <c r="B57" t="s">
        <v>141</v>
      </c>
      <c r="C57" t="s">
        <v>147</v>
      </c>
      <c r="D57" t="s">
        <v>280</v>
      </c>
      <c r="E57" t="s">
        <v>152</v>
      </c>
      <c r="F57" t="s">
        <v>280</v>
      </c>
      <c r="G57" t="s">
        <v>220</v>
      </c>
      <c r="H57">
        <v>387.05818696213527</v>
      </c>
      <c r="I57">
        <v>28</v>
      </c>
      <c r="J57">
        <v>1410213.395984384</v>
      </c>
      <c r="K57">
        <v>43721.923290909079</v>
      </c>
      <c r="L57">
        <v>253838411.27718914</v>
      </c>
      <c r="M57">
        <v>5659304.6136363624</v>
      </c>
      <c r="N57">
        <v>2115320093.9765761</v>
      </c>
      <c r="O57">
        <v>109200000</v>
      </c>
      <c r="P57">
        <v>22.738687318181814</v>
      </c>
      <c r="Q57">
        <v>21082.690269966544</v>
      </c>
      <c r="R57">
        <v>253882133.20048004</v>
      </c>
      <c r="S57">
        <v>2230.1793985902123</v>
      </c>
      <c r="T57">
        <v>21105.428957284726</v>
      </c>
      <c r="U57">
        <f>Net_Zero_Table[[#This Row],[Total Energy(MJ)]]*AHP!$Q$23/TOPSIS!$B$20</f>
        <v>2.2842750048223011E-2</v>
      </c>
      <c r="V57">
        <f>Net_Zero_Table[[#This Row],[Capital Cost (LKR)]]*AHP!$Q$24/TOPSIS!$C$20</f>
        <v>4.2774598151840322E-3</v>
      </c>
      <c r="W57">
        <f>Net_Zero_Table[[#This Row],[System Cost (LKR)]]*AHP!$Q$25/TOPSIS!$D$20</f>
        <v>2.4740815245904379E-3</v>
      </c>
      <c r="X57">
        <f>Net_Zero_Table[[#This Row],[Embodied Carbon (Metric T)]]*AHP!$Q$26/TOPSIS!$E$20</f>
        <v>1.0250076229851043E-2</v>
      </c>
      <c r="Y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2.1168588049043282E-3</v>
      </c>
      <c r="Z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5.5331597903657851E-3</v>
      </c>
      <c r="AA57">
        <f>Net_Zero_Table[[#This Row],[S- Worst-Euclidean Distance]]/(Net_Zero_Table[[#This Row],[S+ Best-Euclidean Distance]]+Net_Zero_Table[[#This Row],[S- Worst-Euclidean Distance]])</f>
        <v>0.72328710335251356</v>
      </c>
      <c r="AB57">
        <v>56</v>
      </c>
    </row>
    <row r="58" spans="1:28" x14ac:dyDescent="0.3">
      <c r="A58">
        <v>199</v>
      </c>
      <c r="B58" t="s">
        <v>140</v>
      </c>
      <c r="C58" t="s">
        <v>280</v>
      </c>
      <c r="D58" t="s">
        <v>280</v>
      </c>
      <c r="E58" t="s">
        <v>152</v>
      </c>
      <c r="F58" t="s">
        <v>154</v>
      </c>
      <c r="G58" t="s">
        <v>219</v>
      </c>
      <c r="H58">
        <v>418.76138234370944</v>
      </c>
      <c r="I58">
        <v>60</v>
      </c>
      <c r="J58">
        <v>1472165.4408038247</v>
      </c>
      <c r="K58">
        <v>43335.209363636357</v>
      </c>
      <c r="L58">
        <v>264989779.34468845</v>
      </c>
      <c r="M58">
        <v>5331262.7772727264</v>
      </c>
      <c r="N58">
        <v>2208248161.2057371</v>
      </c>
      <c r="O58">
        <v>111840000</v>
      </c>
      <c r="P58">
        <v>20.523412918181815</v>
      </c>
      <c r="Q58">
        <v>22008.873340017177</v>
      </c>
      <c r="R58">
        <v>265033114.55405208</v>
      </c>
      <c r="S58">
        <v>2325.4194239830099</v>
      </c>
      <c r="T58">
        <v>22029.396752935358</v>
      </c>
      <c r="U58">
        <f>Net_Zero_Table[[#This Row],[Total Energy(MJ)]]*AHP!$Q$23/TOPSIS!$B$20</f>
        <v>2.3846046643540727E-2</v>
      </c>
      <c r="V58">
        <f>Net_Zero_Table[[#This Row],[Capital Cost (LKR)]]*AHP!$Q$24/TOPSIS!$C$20</f>
        <v>4.0295166722467204E-3</v>
      </c>
      <c r="W58">
        <f>Net_Zero_Table[[#This Row],[System Cost (LKR)]]*AHP!$Q$25/TOPSIS!$D$20</f>
        <v>2.5338944845255916E-3</v>
      </c>
      <c r="X58">
        <f>Net_Zero_Table[[#This Row],[Embodied Carbon (Metric T)]]*AHP!$Q$26/TOPSIS!$E$20</f>
        <v>9.2514815813428478E-3</v>
      </c>
      <c r="Y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2.1772919705536002E-3</v>
      </c>
      <c r="Z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5.6870319550980045E-3</v>
      </c>
      <c r="AA58">
        <f>Net_Zero_Table[[#This Row],[S- Worst-Euclidean Distance]]/(Net_Zero_Table[[#This Row],[S+ Best-Euclidean Distance]]+Net_Zero_Table[[#This Row],[S- Worst-Euclidean Distance]])</f>
        <v>0.72314314731470075</v>
      </c>
      <c r="AB58">
        <v>57</v>
      </c>
    </row>
    <row r="59" spans="1:28" x14ac:dyDescent="0.3">
      <c r="A59">
        <v>201</v>
      </c>
      <c r="B59" t="s">
        <v>140</v>
      </c>
      <c r="C59" t="s">
        <v>280</v>
      </c>
      <c r="D59" t="s">
        <v>280</v>
      </c>
      <c r="E59" t="s">
        <v>152</v>
      </c>
      <c r="F59" t="s">
        <v>154</v>
      </c>
      <c r="G59" t="s">
        <v>218</v>
      </c>
      <c r="H59">
        <v>418.76138234370944</v>
      </c>
      <c r="I59">
        <v>30</v>
      </c>
      <c r="J59">
        <v>1472165.4408038247</v>
      </c>
      <c r="K59">
        <v>43335.209363636357</v>
      </c>
      <c r="L59">
        <v>264989779.34468845</v>
      </c>
      <c r="M59">
        <v>5331262.7772727264</v>
      </c>
      <c r="N59">
        <v>2208248161.2057371</v>
      </c>
      <c r="O59">
        <v>112386000</v>
      </c>
      <c r="P59">
        <v>20.523412918181815</v>
      </c>
      <c r="Q59">
        <v>22008.873340017177</v>
      </c>
      <c r="R59">
        <v>265033114.55405208</v>
      </c>
      <c r="S59">
        <v>2325.9654239830097</v>
      </c>
      <c r="T59">
        <v>22029.396752935358</v>
      </c>
      <c r="U59">
        <f>Net_Zero_Table[[#This Row],[Total Energy(MJ)]]*AHP!$Q$23/TOPSIS!$B$20</f>
        <v>2.3846046643540727E-2</v>
      </c>
      <c r="V59">
        <f>Net_Zero_Table[[#This Row],[Capital Cost (LKR)]]*AHP!$Q$24/TOPSIS!$C$20</f>
        <v>4.0295166722467204E-3</v>
      </c>
      <c r="W59">
        <f>Net_Zero_Table[[#This Row],[System Cost (LKR)]]*AHP!$Q$25/TOPSIS!$D$20</f>
        <v>2.5462648921485437E-3</v>
      </c>
      <c r="X59">
        <f>Net_Zero_Table[[#This Row],[Embodied Carbon (Metric T)]]*AHP!$Q$26/TOPSIS!$E$20</f>
        <v>9.2514815813428478E-3</v>
      </c>
      <c r="Y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2.1792457641871964E-3</v>
      </c>
      <c r="Z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5.6860222219041771E-3</v>
      </c>
      <c r="AA59">
        <f>Net_Zero_Table[[#This Row],[S- Worst-Euclidean Distance]]/(Net_Zero_Table[[#This Row],[S+ Best-Euclidean Distance]]+Net_Zero_Table[[#This Row],[S- Worst-Euclidean Distance]])</f>
        <v>0.72292797040852419</v>
      </c>
      <c r="AB59">
        <v>58</v>
      </c>
    </row>
    <row r="60" spans="1:28" x14ac:dyDescent="0.3">
      <c r="A60">
        <v>182</v>
      </c>
      <c r="B60" t="s">
        <v>140</v>
      </c>
      <c r="C60" t="s">
        <v>280</v>
      </c>
      <c r="D60" t="s">
        <v>151</v>
      </c>
      <c r="E60" t="s">
        <v>152</v>
      </c>
      <c r="F60" t="s">
        <v>154</v>
      </c>
      <c r="G60" t="s">
        <v>220</v>
      </c>
      <c r="H60">
        <v>418.29692000529951</v>
      </c>
      <c r="I60">
        <v>30</v>
      </c>
      <c r="J60">
        <v>1471715.8412602441</v>
      </c>
      <c r="K60">
        <v>43335.209363636357</v>
      </c>
      <c r="L60">
        <v>264908851.42684397</v>
      </c>
      <c r="M60">
        <v>5326657.7022727262</v>
      </c>
      <c r="N60">
        <v>2207573761.8903666</v>
      </c>
      <c r="O60">
        <v>117000000</v>
      </c>
      <c r="P60">
        <v>20.532623068181817</v>
      </c>
      <c r="Q60">
        <v>22002.151826840651</v>
      </c>
      <c r="R60">
        <v>264952186.63620761</v>
      </c>
      <c r="S60">
        <v>2329.9004195926395</v>
      </c>
      <c r="T60">
        <v>22022.684449908833</v>
      </c>
      <c r="U60">
        <f>Net_Zero_Table[[#This Row],[Total Energy(MJ)]]*AHP!$Q$23/TOPSIS!$B$20</f>
        <v>2.3838765248131208E-2</v>
      </c>
      <c r="V60">
        <f>Net_Zero_Table[[#This Row],[Capital Cost (LKR)]]*AHP!$Q$24/TOPSIS!$C$20</f>
        <v>4.0260360284921949E-3</v>
      </c>
      <c r="W60">
        <f>Net_Zero_Table[[#This Row],[System Cost (LKR)]]*AHP!$Q$25/TOPSIS!$D$20</f>
        <v>2.6508016334897549E-3</v>
      </c>
      <c r="X60">
        <f>Net_Zero_Table[[#This Row],[Embodied Carbon (Metric T)]]*AHP!$Q$26/TOPSIS!$E$20</f>
        <v>9.255633304714888E-3</v>
      </c>
      <c r="Y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2.1929213622608819E-3</v>
      </c>
      <c r="Z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5.6798793673639991E-3</v>
      </c>
      <c r="AA60">
        <f>Net_Zero_Table[[#This Row],[S- Worst-Euclidean Distance]]/(Net_Zero_Table[[#This Row],[S+ Best-Euclidean Distance]]+Net_Zero_Table[[#This Row],[S- Worst-Euclidean Distance]])</f>
        <v>0.72145600561067813</v>
      </c>
      <c r="AB60">
        <v>59</v>
      </c>
    </row>
    <row r="61" spans="1:28" x14ac:dyDescent="0.3">
      <c r="A61">
        <v>200</v>
      </c>
      <c r="B61" t="s">
        <v>140</v>
      </c>
      <c r="C61" t="s">
        <v>280</v>
      </c>
      <c r="D61" t="s">
        <v>280</v>
      </c>
      <c r="E61" t="s">
        <v>152</v>
      </c>
      <c r="F61" t="s">
        <v>154</v>
      </c>
      <c r="G61" t="s">
        <v>220</v>
      </c>
      <c r="H61">
        <v>418.76138234370944</v>
      </c>
      <c r="I61">
        <v>30</v>
      </c>
      <c r="J61">
        <v>1472165.4408038247</v>
      </c>
      <c r="K61">
        <v>43335.209363636357</v>
      </c>
      <c r="L61">
        <v>264989779.34468845</v>
      </c>
      <c r="M61">
        <v>5331262.7772727264</v>
      </c>
      <c r="N61">
        <v>2208248161.2057371</v>
      </c>
      <c r="O61">
        <v>117000000</v>
      </c>
      <c r="P61">
        <v>20.523412918181815</v>
      </c>
      <c r="Q61">
        <v>22008.873340017177</v>
      </c>
      <c r="R61">
        <v>265033114.55405208</v>
      </c>
      <c r="S61">
        <v>2330.5794239830097</v>
      </c>
      <c r="T61">
        <v>22029.396752935358</v>
      </c>
      <c r="U61">
        <f>Net_Zero_Table[[#This Row],[Total Energy(MJ)]]*AHP!$Q$23/TOPSIS!$B$20</f>
        <v>2.3846046643540727E-2</v>
      </c>
      <c r="V61">
        <f>Net_Zero_Table[[#This Row],[Capital Cost (LKR)]]*AHP!$Q$24/TOPSIS!$C$20</f>
        <v>4.0295166722467204E-3</v>
      </c>
      <c r="W61">
        <f>Net_Zero_Table[[#This Row],[System Cost (LKR)]]*AHP!$Q$25/TOPSIS!$D$20</f>
        <v>2.6508016334897549E-3</v>
      </c>
      <c r="X61">
        <f>Net_Zero_Table[[#This Row],[Embodied Carbon (Metric T)]]*AHP!$Q$26/TOPSIS!$E$20</f>
        <v>9.2514815813428478E-3</v>
      </c>
      <c r="Y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2.1984681881951234E-3</v>
      </c>
      <c r="Z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5.6785584262594923E-3</v>
      </c>
      <c r="AA61">
        <f>Net_Zero_Table[[#This Row],[S- Worst-Euclidean Distance]]/(Net_Zero_Table[[#This Row],[S+ Best-Euclidean Distance]]+Net_Zero_Table[[#This Row],[S- Worst-Euclidean Distance]])</f>
        <v>0.72090126188467374</v>
      </c>
      <c r="AB61">
        <v>60</v>
      </c>
    </row>
    <row r="62" spans="1:28" x14ac:dyDescent="0.3">
      <c r="A62">
        <v>289</v>
      </c>
      <c r="B62" t="s">
        <v>141</v>
      </c>
      <c r="C62" t="s">
        <v>280</v>
      </c>
      <c r="D62" t="s">
        <v>151</v>
      </c>
      <c r="E62" t="s">
        <v>152</v>
      </c>
      <c r="F62" t="s">
        <v>154</v>
      </c>
      <c r="G62" t="s">
        <v>219</v>
      </c>
      <c r="H62">
        <v>425.95574792252728</v>
      </c>
      <c r="I62">
        <v>61</v>
      </c>
      <c r="J62">
        <v>1495317.163616474</v>
      </c>
      <c r="K62">
        <v>39704.789363636359</v>
      </c>
      <c r="L62">
        <v>269157089.45096534</v>
      </c>
      <c r="M62">
        <v>5054376.2022727262</v>
      </c>
      <c r="N62">
        <v>2242975745.4247108</v>
      </c>
      <c r="O62">
        <v>113704000</v>
      </c>
      <c r="P62">
        <v>19.080455068181813</v>
      </c>
      <c r="Q62">
        <v>22354.991596066284</v>
      </c>
      <c r="R62">
        <v>269196794.24032897</v>
      </c>
      <c r="S62">
        <v>2361.7341216269838</v>
      </c>
      <c r="T62">
        <v>22374.072051134466</v>
      </c>
      <c r="U62">
        <f>Net_Zero_Table[[#This Row],[Total Energy(MJ)]]*AHP!$Q$23/TOPSIS!$B$20</f>
        <v>2.4220668887160297E-2</v>
      </c>
      <c r="V62">
        <f>Net_Zero_Table[[#This Row],[Capital Cost (LKR)]]*AHP!$Q$24/TOPSIS!$C$20</f>
        <v>3.8202380985024051E-3</v>
      </c>
      <c r="W62">
        <f>Net_Zero_Table[[#This Row],[System Cost (LKR)]]*AHP!$Q$25/TOPSIS!$D$20</f>
        <v>2.5761260592676847E-3</v>
      </c>
      <c r="X62">
        <f>Net_Zero_Table[[#This Row],[Embodied Carbon (Metric T)]]*AHP!$Q$26/TOPSIS!$E$20</f>
        <v>8.6010294355351354E-3</v>
      </c>
      <c r="Y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2.39456545679115E-3</v>
      </c>
      <c r="Z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6.1013043770159993E-3</v>
      </c>
      <c r="AA62">
        <f>Net_Zero_Table[[#This Row],[S- Worst-Euclidean Distance]]/(Net_Zero_Table[[#This Row],[S+ Best-Euclidean Distance]]+Net_Zero_Table[[#This Row],[S- Worst-Euclidean Distance]])</f>
        <v>0.71814946513627276</v>
      </c>
      <c r="AB62">
        <v>61</v>
      </c>
    </row>
    <row r="63" spans="1:28" x14ac:dyDescent="0.3">
      <c r="A63">
        <v>307</v>
      </c>
      <c r="B63" t="s">
        <v>141</v>
      </c>
      <c r="C63" t="s">
        <v>280</v>
      </c>
      <c r="D63" t="s">
        <v>280</v>
      </c>
      <c r="E63" t="s">
        <v>152</v>
      </c>
      <c r="F63" t="s">
        <v>154</v>
      </c>
      <c r="G63" t="s">
        <v>219</v>
      </c>
      <c r="H63">
        <v>426.42021026093721</v>
      </c>
      <c r="I63">
        <v>61</v>
      </c>
      <c r="J63">
        <v>1495766.7631600546</v>
      </c>
      <c r="K63">
        <v>39704.789363636359</v>
      </c>
      <c r="L63">
        <v>269238017.36880988</v>
      </c>
      <c r="M63">
        <v>5058981.2772727264</v>
      </c>
      <c r="N63">
        <v>2243650144.7400818</v>
      </c>
      <c r="O63">
        <v>113704000</v>
      </c>
      <c r="P63">
        <v>19.071244918181815</v>
      </c>
      <c r="Q63">
        <v>22361.713109242817</v>
      </c>
      <c r="R63">
        <v>269277722.1581735</v>
      </c>
      <c r="S63">
        <v>2362.4131260173544</v>
      </c>
      <c r="T63">
        <v>22380.784354160998</v>
      </c>
      <c r="U63">
        <f>Net_Zero_Table[[#This Row],[Total Energy(MJ)]]*AHP!$Q$23/TOPSIS!$B$20</f>
        <v>2.422795028256982E-2</v>
      </c>
      <c r="V63">
        <f>Net_Zero_Table[[#This Row],[Capital Cost (LKR)]]*AHP!$Q$24/TOPSIS!$C$20</f>
        <v>3.8237187422569302E-3</v>
      </c>
      <c r="W63">
        <f>Net_Zero_Table[[#This Row],[System Cost (LKR)]]*AHP!$Q$25/TOPSIS!$D$20</f>
        <v>2.5761260592676847E-3</v>
      </c>
      <c r="X63">
        <f>Net_Zero_Table[[#This Row],[Embodied Carbon (Metric T)]]*AHP!$Q$26/TOPSIS!$E$20</f>
        <v>8.5968777121630986E-3</v>
      </c>
      <c r="Y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2.4016382810319791E-3</v>
      </c>
      <c r="Z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6.1008586040200066E-3</v>
      </c>
      <c r="AA63">
        <f>Net_Zero_Table[[#This Row],[S- Worst-Euclidean Distance]]/(Net_Zero_Table[[#This Row],[S+ Best-Euclidean Distance]]+Net_Zero_Table[[#This Row],[S- Worst-Euclidean Distance]])</f>
        <v>0.71753729363262275</v>
      </c>
      <c r="AB63">
        <v>62</v>
      </c>
    </row>
    <row r="64" spans="1:28" x14ac:dyDescent="0.3">
      <c r="A64">
        <v>19</v>
      </c>
      <c r="B64" t="s">
        <v>139</v>
      </c>
      <c r="C64" t="s">
        <v>147</v>
      </c>
      <c r="D64" t="s">
        <v>280</v>
      </c>
      <c r="E64" t="s">
        <v>152</v>
      </c>
      <c r="F64" t="s">
        <v>154</v>
      </c>
      <c r="G64" t="s">
        <v>219</v>
      </c>
      <c r="H64">
        <v>370.77871765505932</v>
      </c>
      <c r="I64">
        <v>53</v>
      </c>
      <c r="J64">
        <v>1361000.1612784762</v>
      </c>
      <c r="K64">
        <v>48799.350563636355</v>
      </c>
      <c r="L64">
        <v>244980029.03012571</v>
      </c>
      <c r="M64">
        <v>5579461.1772727259</v>
      </c>
      <c r="N64">
        <v>2041500241.9177141</v>
      </c>
      <c r="O64">
        <v>98792000</v>
      </c>
      <c r="P64">
        <v>23.827813318181811</v>
      </c>
      <c r="Q64">
        <v>20346.952411113216</v>
      </c>
      <c r="R64">
        <v>245028828.38068935</v>
      </c>
      <c r="S64">
        <v>2145.871703094987</v>
      </c>
      <c r="T64">
        <v>20370.780224431397</v>
      </c>
      <c r="U64">
        <f>Net_Zero_Table[[#This Row],[Total Energy(MJ)]]*AHP!$Q$23/TOPSIS!$B$20</f>
        <v>2.2046184230259318E-2</v>
      </c>
      <c r="V64">
        <f>Net_Zero_Table[[#This Row],[Capital Cost (LKR)]]*AHP!$Q$24/TOPSIS!$C$20</f>
        <v>4.2171119254930034E-3</v>
      </c>
      <c r="W64">
        <f>Net_Zero_Table[[#This Row],[System Cost (LKR)]]*AHP!$Q$25/TOPSIS!$D$20</f>
        <v>2.238273461330939E-3</v>
      </c>
      <c r="X64">
        <f>Net_Zero_Table[[#This Row],[Embodied Carbon (Metric T)]]*AHP!$Q$26/TOPSIS!$E$20</f>
        <v>1.0741029131735854E-2</v>
      </c>
      <c r="Y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2.3239080672861471E-3</v>
      </c>
      <c r="Z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5.8968851478049785E-3</v>
      </c>
      <c r="AA64">
        <f>Net_Zero_Table[[#This Row],[S- Worst-Euclidean Distance]]/(Net_Zero_Table[[#This Row],[S+ Best-Euclidean Distance]]+Net_Zero_Table[[#This Row],[S- Worst-Euclidean Distance]])</f>
        <v>0.71731340194519322</v>
      </c>
      <c r="AB64">
        <v>63</v>
      </c>
    </row>
    <row r="65" spans="1:28" x14ac:dyDescent="0.3">
      <c r="A65">
        <v>291</v>
      </c>
      <c r="B65" t="s">
        <v>141</v>
      </c>
      <c r="C65" t="s">
        <v>280</v>
      </c>
      <c r="D65" t="s">
        <v>151</v>
      </c>
      <c r="E65" t="s">
        <v>152</v>
      </c>
      <c r="F65" t="s">
        <v>154</v>
      </c>
      <c r="G65" t="s">
        <v>218</v>
      </c>
      <c r="H65">
        <v>425.95574792252728</v>
      </c>
      <c r="I65">
        <v>31</v>
      </c>
      <c r="J65">
        <v>1495317.163616474</v>
      </c>
      <c r="K65">
        <v>39704.789363636359</v>
      </c>
      <c r="L65">
        <v>269157089.45096534</v>
      </c>
      <c r="M65">
        <v>5054376.2022727262</v>
      </c>
      <c r="N65">
        <v>2242975745.4247108</v>
      </c>
      <c r="O65">
        <v>116132200</v>
      </c>
      <c r="P65">
        <v>19.080455068181813</v>
      </c>
      <c r="Q65">
        <v>22354.991596066284</v>
      </c>
      <c r="R65">
        <v>269196794.24032897</v>
      </c>
      <c r="S65">
        <v>2364.1623216269836</v>
      </c>
      <c r="T65">
        <v>22374.072051134466</v>
      </c>
      <c r="U65">
        <f>Net_Zero_Table[[#This Row],[Total Energy(MJ)]]*AHP!$Q$23/TOPSIS!$B$20</f>
        <v>2.4220668887160297E-2</v>
      </c>
      <c r="V65">
        <f>Net_Zero_Table[[#This Row],[Capital Cost (LKR)]]*AHP!$Q$24/TOPSIS!$C$20</f>
        <v>3.8202380985024051E-3</v>
      </c>
      <c r="W65">
        <f>Net_Zero_Table[[#This Row],[System Cost (LKR)]]*AHP!$Q$25/TOPSIS!$D$20</f>
        <v>2.6311403885534951E-3</v>
      </c>
      <c r="X65">
        <f>Net_Zero_Table[[#This Row],[Embodied Carbon (Metric T)]]*AHP!$Q$26/TOPSIS!$E$20</f>
        <v>8.6010294355351354E-3</v>
      </c>
      <c r="Y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2.4039114906643992E-3</v>
      </c>
      <c r="Z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6.0976910934477484E-3</v>
      </c>
      <c r="AA65">
        <f>Net_Zero_Table[[#This Row],[S- Worst-Euclidean Distance]]/(Net_Zero_Table[[#This Row],[S+ Best-Euclidean Distance]]+Net_Zero_Table[[#This Row],[S- Worst-Euclidean Distance]])</f>
        <v>0.7172401947890571</v>
      </c>
      <c r="AB65">
        <v>64</v>
      </c>
    </row>
    <row r="66" spans="1:28" x14ac:dyDescent="0.3">
      <c r="A66">
        <v>1</v>
      </c>
      <c r="B66" t="s">
        <v>139</v>
      </c>
      <c r="C66" t="s">
        <v>147</v>
      </c>
      <c r="D66" t="s">
        <v>151</v>
      </c>
      <c r="E66" t="s">
        <v>152</v>
      </c>
      <c r="F66" t="s">
        <v>154</v>
      </c>
      <c r="G66" t="s">
        <v>219</v>
      </c>
      <c r="H66">
        <v>370.31425531664922</v>
      </c>
      <c r="I66">
        <v>53</v>
      </c>
      <c r="J66">
        <v>1360550.5617348952</v>
      </c>
      <c r="K66">
        <v>48799.350563636355</v>
      </c>
      <c r="L66">
        <v>244899101.11228111</v>
      </c>
      <c r="M66">
        <v>5574856.1022727257</v>
      </c>
      <c r="N66">
        <v>2040825842.6023426</v>
      </c>
      <c r="O66">
        <v>98792000</v>
      </c>
      <c r="P66">
        <v>23.837023468181812</v>
      </c>
      <c r="Q66">
        <v>20340.230897936679</v>
      </c>
      <c r="R66">
        <v>244947900.46284476</v>
      </c>
      <c r="S66">
        <v>2145.1926987046154</v>
      </c>
      <c r="T66">
        <v>20364.067921404861</v>
      </c>
      <c r="U66">
        <f>Net_Zero_Table[[#This Row],[Total Energy(MJ)]]*AHP!$Q$23/TOPSIS!$B$20</f>
        <v>2.2038902834849789E-2</v>
      </c>
      <c r="V66">
        <f>Net_Zero_Table[[#This Row],[Capital Cost (LKR)]]*AHP!$Q$24/TOPSIS!$C$20</f>
        <v>4.2136312817384778E-3</v>
      </c>
      <c r="W66">
        <f>Net_Zero_Table[[#This Row],[System Cost (LKR)]]*AHP!$Q$25/TOPSIS!$D$20</f>
        <v>2.238273461330939E-3</v>
      </c>
      <c r="X66">
        <f>Net_Zero_Table[[#This Row],[Embodied Carbon (Metric T)]]*AHP!$Q$26/TOPSIS!$E$20</f>
        <v>1.0745180855107894E-2</v>
      </c>
      <c r="Y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2.3266851797877071E-3</v>
      </c>
      <c r="Z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5.9013161047227055E-3</v>
      </c>
      <c r="AA66">
        <f>Net_Zero_Table[[#This Row],[S- Worst-Euclidean Distance]]/(Net_Zero_Table[[#This Row],[S+ Best-Euclidean Distance]]+Net_Zero_Table[[#This Row],[S- Worst-Euclidean Distance]])</f>
        <v>0.71722352739932138</v>
      </c>
      <c r="AB66">
        <v>65</v>
      </c>
    </row>
    <row r="67" spans="1:28" x14ac:dyDescent="0.3">
      <c r="A67">
        <v>21</v>
      </c>
      <c r="B67" t="s">
        <v>139</v>
      </c>
      <c r="C67" t="s">
        <v>147</v>
      </c>
      <c r="D67" t="s">
        <v>280</v>
      </c>
      <c r="E67" t="s">
        <v>152</v>
      </c>
      <c r="F67" t="s">
        <v>154</v>
      </c>
      <c r="G67" t="s">
        <v>218</v>
      </c>
      <c r="H67">
        <v>370.77871765505932</v>
      </c>
      <c r="I67">
        <v>27</v>
      </c>
      <c r="J67">
        <v>1361000.1612784762</v>
      </c>
      <c r="K67">
        <v>48799.350563636355</v>
      </c>
      <c r="L67">
        <v>244980029.03012571</v>
      </c>
      <c r="M67">
        <v>5579461.1772727259</v>
      </c>
      <c r="N67">
        <v>2041500241.9177141</v>
      </c>
      <c r="O67">
        <v>101147400</v>
      </c>
      <c r="P67">
        <v>23.827813318181811</v>
      </c>
      <c r="Q67">
        <v>20346.952411113216</v>
      </c>
      <c r="R67">
        <v>245028828.38068935</v>
      </c>
      <c r="S67">
        <v>2148.2271030949869</v>
      </c>
      <c r="T67">
        <v>20370.780224431397</v>
      </c>
      <c r="U67">
        <f>Net_Zero_Table[[#This Row],[Total Energy(MJ)]]*AHP!$Q$23/TOPSIS!$B$20</f>
        <v>2.2046184230259318E-2</v>
      </c>
      <c r="V67">
        <f>Net_Zero_Table[[#This Row],[Capital Cost (LKR)]]*AHP!$Q$24/TOPSIS!$C$20</f>
        <v>4.2171119254930034E-3</v>
      </c>
      <c r="W67">
        <f>Net_Zero_Table[[#This Row],[System Cost (LKR)]]*AHP!$Q$25/TOPSIS!$D$20</f>
        <v>2.2916384029336894E-3</v>
      </c>
      <c r="X67">
        <f>Net_Zero_Table[[#This Row],[Embodied Carbon (Metric T)]]*AHP!$Q$26/TOPSIS!$E$20</f>
        <v>1.0741029131735854E-2</v>
      </c>
      <c r="Y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2.3254900329241811E-3</v>
      </c>
      <c r="Z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5.8901910449998089E-3</v>
      </c>
      <c r="AA67">
        <f>Net_Zero_Table[[#This Row],[S- Worst-Euclidean Distance]]/(Net_Zero_Table[[#This Row],[S+ Best-Euclidean Distance]]+Net_Zero_Table[[#This Row],[S- Worst-Euclidean Distance]])</f>
        <v>0.71694494821945964</v>
      </c>
      <c r="AB67">
        <v>66</v>
      </c>
    </row>
    <row r="68" spans="1:28" x14ac:dyDescent="0.3">
      <c r="A68">
        <v>3</v>
      </c>
      <c r="B68" t="s">
        <v>139</v>
      </c>
      <c r="C68" t="s">
        <v>147</v>
      </c>
      <c r="D68" t="s">
        <v>151</v>
      </c>
      <c r="E68" t="s">
        <v>152</v>
      </c>
      <c r="F68" t="s">
        <v>154</v>
      </c>
      <c r="G68" t="s">
        <v>218</v>
      </c>
      <c r="H68">
        <v>370.31425531664922</v>
      </c>
      <c r="I68">
        <v>27</v>
      </c>
      <c r="J68">
        <v>1360550.5617348952</v>
      </c>
      <c r="K68">
        <v>48799.350563636355</v>
      </c>
      <c r="L68">
        <v>244899101.11228111</v>
      </c>
      <c r="M68">
        <v>5574856.1022727257</v>
      </c>
      <c r="N68">
        <v>2040825842.6023426</v>
      </c>
      <c r="O68">
        <v>101147400</v>
      </c>
      <c r="P68">
        <v>23.837023468181812</v>
      </c>
      <c r="Q68">
        <v>20340.230897936679</v>
      </c>
      <c r="R68">
        <v>244947900.46284476</v>
      </c>
      <c r="S68">
        <v>2147.5480987046158</v>
      </c>
      <c r="T68">
        <v>20364.067921404861</v>
      </c>
      <c r="U68">
        <f>Net_Zero_Table[[#This Row],[Total Energy(MJ)]]*AHP!$Q$23/TOPSIS!$B$20</f>
        <v>2.2038902834849789E-2</v>
      </c>
      <c r="V68">
        <f>Net_Zero_Table[[#This Row],[Capital Cost (LKR)]]*AHP!$Q$24/TOPSIS!$C$20</f>
        <v>4.2136312817384778E-3</v>
      </c>
      <c r="W68">
        <f>Net_Zero_Table[[#This Row],[System Cost (LKR)]]*AHP!$Q$25/TOPSIS!$D$20</f>
        <v>2.2916384029336894E-3</v>
      </c>
      <c r="X68">
        <f>Net_Zero_Table[[#This Row],[Embodied Carbon (Metric T)]]*AHP!$Q$26/TOPSIS!$E$20</f>
        <v>1.0745180855107894E-2</v>
      </c>
      <c r="Y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2.3282652584866331E-3</v>
      </c>
      <c r="Z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5.8946270338378981E-3</v>
      </c>
      <c r="AA68">
        <f>Net_Zero_Table[[#This Row],[S- Worst-Euclidean Distance]]/(Net_Zero_Table[[#This Row],[S+ Best-Euclidean Distance]]+Net_Zero_Table[[#This Row],[S- Worst-Euclidean Distance]])</f>
        <v>0.7168556785475716</v>
      </c>
      <c r="AB68">
        <v>67</v>
      </c>
    </row>
    <row r="69" spans="1:28" x14ac:dyDescent="0.3">
      <c r="A69">
        <v>309</v>
      </c>
      <c r="B69" t="s">
        <v>141</v>
      </c>
      <c r="C69" t="s">
        <v>280</v>
      </c>
      <c r="D69" t="s">
        <v>280</v>
      </c>
      <c r="E69" t="s">
        <v>152</v>
      </c>
      <c r="F69" t="s">
        <v>154</v>
      </c>
      <c r="G69" t="s">
        <v>218</v>
      </c>
      <c r="H69">
        <v>426.42021026093721</v>
      </c>
      <c r="I69">
        <v>31</v>
      </c>
      <c r="J69">
        <v>1495766.7631600546</v>
      </c>
      <c r="K69">
        <v>39704.789363636359</v>
      </c>
      <c r="L69">
        <v>269238017.36880988</v>
      </c>
      <c r="M69">
        <v>5058981.2772727264</v>
      </c>
      <c r="N69">
        <v>2243650144.7400818</v>
      </c>
      <c r="O69">
        <v>116132200</v>
      </c>
      <c r="P69">
        <v>19.071244918181815</v>
      </c>
      <c r="Q69">
        <v>22361.713109242817</v>
      </c>
      <c r="R69">
        <v>269277722.1581735</v>
      </c>
      <c r="S69">
        <v>2364.8413260173543</v>
      </c>
      <c r="T69">
        <v>22380.784354160998</v>
      </c>
      <c r="U69">
        <f>Net_Zero_Table[[#This Row],[Total Energy(MJ)]]*AHP!$Q$23/TOPSIS!$B$20</f>
        <v>2.422795028256982E-2</v>
      </c>
      <c r="V69">
        <f>Net_Zero_Table[[#This Row],[Capital Cost (LKR)]]*AHP!$Q$24/TOPSIS!$C$20</f>
        <v>3.8237187422569302E-3</v>
      </c>
      <c r="W69">
        <f>Net_Zero_Table[[#This Row],[System Cost (LKR)]]*AHP!$Q$25/TOPSIS!$D$20</f>
        <v>2.6311403885534951E-3</v>
      </c>
      <c r="X69">
        <f>Net_Zero_Table[[#This Row],[Embodied Carbon (Metric T)]]*AHP!$Q$26/TOPSIS!$E$20</f>
        <v>8.5968777121630986E-3</v>
      </c>
      <c r="Y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2.410956897376883E-3</v>
      </c>
      <c r="Z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6.0972450562825787E-3</v>
      </c>
      <c r="AA69">
        <f>Net_Zero_Table[[#This Row],[S- Worst-Euclidean Distance]]/(Net_Zero_Table[[#This Row],[S+ Best-Euclidean Distance]]+Net_Zero_Table[[#This Row],[S- Worst-Euclidean Distance]])</f>
        <v>0.71663144451573502</v>
      </c>
      <c r="AB69">
        <v>68</v>
      </c>
    </row>
    <row r="70" spans="1:28" x14ac:dyDescent="0.3">
      <c r="A70">
        <v>20</v>
      </c>
      <c r="B70" t="s">
        <v>139</v>
      </c>
      <c r="C70" t="s">
        <v>147</v>
      </c>
      <c r="D70" t="s">
        <v>280</v>
      </c>
      <c r="E70" t="s">
        <v>152</v>
      </c>
      <c r="F70" t="s">
        <v>154</v>
      </c>
      <c r="G70" t="s">
        <v>220</v>
      </c>
      <c r="H70">
        <v>370.77871765505932</v>
      </c>
      <c r="I70">
        <v>27</v>
      </c>
      <c r="J70">
        <v>1361000.1612784762</v>
      </c>
      <c r="K70">
        <v>48799.350563636355</v>
      </c>
      <c r="L70">
        <v>244980029.03012571</v>
      </c>
      <c r="M70">
        <v>5579461.1772727259</v>
      </c>
      <c r="N70">
        <v>2041500241.9177141</v>
      </c>
      <c r="O70">
        <v>105300000</v>
      </c>
      <c r="P70">
        <v>23.827813318181811</v>
      </c>
      <c r="Q70">
        <v>20346.952411113216</v>
      </c>
      <c r="R70">
        <v>245028828.38068935</v>
      </c>
      <c r="S70">
        <v>2152.3797030949868</v>
      </c>
      <c r="T70">
        <v>20370.780224431397</v>
      </c>
      <c r="U70">
        <f>Net_Zero_Table[[#This Row],[Total Energy(MJ)]]*AHP!$Q$23/TOPSIS!$B$20</f>
        <v>2.2046184230259318E-2</v>
      </c>
      <c r="V70">
        <f>Net_Zero_Table[[#This Row],[Capital Cost (LKR)]]*AHP!$Q$24/TOPSIS!$C$20</f>
        <v>4.2171119254930034E-3</v>
      </c>
      <c r="W70">
        <f>Net_Zero_Table[[#This Row],[System Cost (LKR)]]*AHP!$Q$25/TOPSIS!$D$20</f>
        <v>2.3857214701407795E-3</v>
      </c>
      <c r="X70">
        <f>Net_Zero_Table[[#This Row],[Embodied Carbon (Metric T)]]*AHP!$Q$26/TOPSIS!$E$20</f>
        <v>1.0741029131735854E-2</v>
      </c>
      <c r="Y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2.3312536420794874E-3</v>
      </c>
      <c r="Z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5.8795505214160647E-3</v>
      </c>
      <c r="AA70">
        <f>Net_Zero_Table[[#This Row],[S- Worst-Euclidean Distance]]/(Net_Zero_Table[[#This Row],[S+ Best-Euclidean Distance]]+Net_Zero_Table[[#This Row],[S- Worst-Euclidean Distance]])</f>
        <v>0.716074869688889</v>
      </c>
      <c r="AB70">
        <v>69</v>
      </c>
    </row>
    <row r="71" spans="1:28" x14ac:dyDescent="0.3">
      <c r="A71">
        <v>2</v>
      </c>
      <c r="B71" t="s">
        <v>139</v>
      </c>
      <c r="C71" t="s">
        <v>147</v>
      </c>
      <c r="D71" t="s">
        <v>151</v>
      </c>
      <c r="E71" t="s">
        <v>152</v>
      </c>
      <c r="F71" t="s">
        <v>154</v>
      </c>
      <c r="G71" t="s">
        <v>220</v>
      </c>
      <c r="H71">
        <v>370.31425531664922</v>
      </c>
      <c r="I71">
        <v>27</v>
      </c>
      <c r="J71">
        <v>1360550.5617348952</v>
      </c>
      <c r="K71">
        <v>48799.350563636355</v>
      </c>
      <c r="L71">
        <v>244899101.11228111</v>
      </c>
      <c r="M71">
        <v>5574856.1022727257</v>
      </c>
      <c r="N71">
        <v>2040825842.6023426</v>
      </c>
      <c r="O71">
        <v>105300000</v>
      </c>
      <c r="P71">
        <v>23.837023468181812</v>
      </c>
      <c r="Q71">
        <v>20340.230897936679</v>
      </c>
      <c r="R71">
        <v>244947900.46284476</v>
      </c>
      <c r="S71">
        <v>2151.7006987046157</v>
      </c>
      <c r="T71">
        <v>20364.067921404861</v>
      </c>
      <c r="U71">
        <f>Net_Zero_Table[[#This Row],[Total Energy(MJ)]]*AHP!$Q$23/TOPSIS!$B$20</f>
        <v>2.2038902834849789E-2</v>
      </c>
      <c r="V71">
        <f>Net_Zero_Table[[#This Row],[Capital Cost (LKR)]]*AHP!$Q$24/TOPSIS!$C$20</f>
        <v>4.2136312817384778E-3</v>
      </c>
      <c r="W71">
        <f>Net_Zero_Table[[#This Row],[System Cost (LKR)]]*AHP!$Q$25/TOPSIS!$D$20</f>
        <v>2.3857214701407795E-3</v>
      </c>
      <c r="X71">
        <f>Net_Zero_Table[[#This Row],[Embodied Carbon (Metric T)]]*AHP!$Q$26/TOPSIS!$E$20</f>
        <v>1.0745180855107894E-2</v>
      </c>
      <c r="Y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2.3340220145394927E-3</v>
      </c>
      <c r="Z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5.8839945322323797E-3</v>
      </c>
      <c r="AA71">
        <f>Net_Zero_Table[[#This Row],[S- Worst-Euclidean Distance]]/(Net_Zero_Table[[#This Row],[S+ Best-Euclidean Distance]]+Net_Zero_Table[[#This Row],[S- Worst-Euclidean Distance]])</f>
        <v>0.7159871848327779</v>
      </c>
      <c r="AB71">
        <v>70</v>
      </c>
    </row>
    <row r="72" spans="1:28" x14ac:dyDescent="0.3">
      <c r="A72">
        <v>290</v>
      </c>
      <c r="B72" t="s">
        <v>141</v>
      </c>
      <c r="C72" t="s">
        <v>280</v>
      </c>
      <c r="D72" t="s">
        <v>151</v>
      </c>
      <c r="E72" t="s">
        <v>152</v>
      </c>
      <c r="F72" t="s">
        <v>154</v>
      </c>
      <c r="G72" t="s">
        <v>220</v>
      </c>
      <c r="H72">
        <v>425.95574792252728</v>
      </c>
      <c r="I72">
        <v>31</v>
      </c>
      <c r="J72">
        <v>1495317.163616474</v>
      </c>
      <c r="K72">
        <v>39704.789363636359</v>
      </c>
      <c r="L72">
        <v>269157089.45096534</v>
      </c>
      <c r="M72">
        <v>5054376.2022727262</v>
      </c>
      <c r="N72">
        <v>2242975745.4247108</v>
      </c>
      <c r="O72">
        <v>120900000</v>
      </c>
      <c r="P72">
        <v>19.080455068181813</v>
      </c>
      <c r="Q72">
        <v>22354.991596066284</v>
      </c>
      <c r="R72">
        <v>269196794.24032897</v>
      </c>
      <c r="S72">
        <v>2368.9301216269837</v>
      </c>
      <c r="T72">
        <v>22374.072051134466</v>
      </c>
      <c r="U72">
        <f>Net_Zero_Table[[#This Row],[Total Energy(MJ)]]*AHP!$Q$23/TOPSIS!$B$20</f>
        <v>2.4220668887160297E-2</v>
      </c>
      <c r="V72">
        <f>Net_Zero_Table[[#This Row],[Capital Cost (LKR)]]*AHP!$Q$24/TOPSIS!$C$20</f>
        <v>3.8202380985024051E-3</v>
      </c>
      <c r="W72">
        <f>Net_Zero_Table[[#This Row],[System Cost (LKR)]]*AHP!$Q$25/TOPSIS!$D$20</f>
        <v>2.7391616879394137E-3</v>
      </c>
      <c r="X72">
        <f>Net_Zero_Table[[#This Row],[Embodied Carbon (Metric T)]]*AHP!$Q$26/TOPSIS!$E$20</f>
        <v>8.6010294355351354E-3</v>
      </c>
      <c r="Y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2.4257903592758245E-3</v>
      </c>
      <c r="Z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6.092035740425215E-3</v>
      </c>
      <c r="AA72">
        <f>Net_Zero_Table[[#This Row],[S- Worst-Euclidean Distance]]/(Net_Zero_Table[[#This Row],[S+ Best-Euclidean Distance]]+Net_Zero_Table[[#This Row],[S- Worst-Euclidean Distance]])</f>
        <v>0.71521015680738476</v>
      </c>
      <c r="AB72">
        <v>71</v>
      </c>
    </row>
    <row r="73" spans="1:28" x14ac:dyDescent="0.3">
      <c r="A73">
        <v>308</v>
      </c>
      <c r="B73" t="s">
        <v>141</v>
      </c>
      <c r="C73" t="s">
        <v>280</v>
      </c>
      <c r="D73" t="s">
        <v>280</v>
      </c>
      <c r="E73" t="s">
        <v>152</v>
      </c>
      <c r="F73" t="s">
        <v>154</v>
      </c>
      <c r="G73" t="s">
        <v>220</v>
      </c>
      <c r="H73">
        <v>426.42021026093721</v>
      </c>
      <c r="I73">
        <v>31</v>
      </c>
      <c r="J73">
        <v>1495766.7631600546</v>
      </c>
      <c r="K73">
        <v>39704.789363636359</v>
      </c>
      <c r="L73">
        <v>269238017.36880988</v>
      </c>
      <c r="M73">
        <v>5058981.2772727264</v>
      </c>
      <c r="N73">
        <v>2243650144.7400818</v>
      </c>
      <c r="O73">
        <v>120900000</v>
      </c>
      <c r="P73">
        <v>19.071244918181815</v>
      </c>
      <c r="Q73">
        <v>22361.713109242817</v>
      </c>
      <c r="R73">
        <v>269277722.1581735</v>
      </c>
      <c r="S73">
        <v>2369.6091260173544</v>
      </c>
      <c r="T73">
        <v>22380.784354160998</v>
      </c>
      <c r="U73">
        <f>Net_Zero_Table[[#This Row],[Total Energy(MJ)]]*AHP!$Q$23/TOPSIS!$B$20</f>
        <v>2.422795028256982E-2</v>
      </c>
      <c r="V73">
        <f>Net_Zero_Table[[#This Row],[Capital Cost (LKR)]]*AHP!$Q$24/TOPSIS!$C$20</f>
        <v>3.8237187422569302E-3</v>
      </c>
      <c r="W73">
        <f>Net_Zero_Table[[#This Row],[System Cost (LKR)]]*AHP!$Q$25/TOPSIS!$D$20</f>
        <v>2.7391616879394137E-3</v>
      </c>
      <c r="X73">
        <f>Net_Zero_Table[[#This Row],[Embodied Carbon (Metric T)]]*AHP!$Q$26/TOPSIS!$E$20</f>
        <v>8.5968777121630986E-3</v>
      </c>
      <c r="Y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2.4327724047301185E-3</v>
      </c>
      <c r="Z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6.0915892891649018E-3</v>
      </c>
      <c r="AA73">
        <f>Net_Zero_Table[[#This Row],[S- Worst-Euclidean Distance]]/(Net_Zero_Table[[#This Row],[S+ Best-Euclidean Distance]]+Net_Zero_Table[[#This Row],[S- Worst-Euclidean Distance]])</f>
        <v>0.71460943445508385</v>
      </c>
      <c r="AB73">
        <v>72</v>
      </c>
    </row>
    <row r="74" spans="1:28" x14ac:dyDescent="0.3">
      <c r="A74">
        <v>25</v>
      </c>
      <c r="B74" t="s">
        <v>139</v>
      </c>
      <c r="C74" t="s">
        <v>147</v>
      </c>
      <c r="D74" t="s">
        <v>280</v>
      </c>
      <c r="E74" t="s">
        <v>152</v>
      </c>
      <c r="F74" t="s">
        <v>280</v>
      </c>
      <c r="G74" t="s">
        <v>219</v>
      </c>
      <c r="H74">
        <v>373.37680685072837</v>
      </c>
      <c r="I74">
        <v>54</v>
      </c>
      <c r="J74">
        <v>1368830.5011160842</v>
      </c>
      <c r="K74">
        <v>50982.763290909075</v>
      </c>
      <c r="L74">
        <v>246389490.20089516</v>
      </c>
      <c r="M74">
        <v>5568544.1136363624</v>
      </c>
      <c r="N74">
        <v>2053245751.6741261</v>
      </c>
      <c r="O74">
        <v>100656000</v>
      </c>
      <c r="P74">
        <v>23.827813318181811</v>
      </c>
      <c r="Q74">
        <v>20464.015991685457</v>
      </c>
      <c r="R74">
        <v>246440472.96418607</v>
      </c>
      <c r="S74">
        <v>2159.4702957877626</v>
      </c>
      <c r="T74">
        <v>20487.843805003638</v>
      </c>
      <c r="U74">
        <f>Net_Zero_Table[[#This Row],[Total Energy(MJ)]]*AHP!$Q$23/TOPSIS!$B$20</f>
        <v>2.2173195312020947E-2</v>
      </c>
      <c r="V74">
        <f>Net_Zero_Table[[#This Row],[Capital Cost (LKR)]]*AHP!$Q$24/TOPSIS!$C$20</f>
        <v>4.2088605051874353E-3</v>
      </c>
      <c r="W74">
        <f>Net_Zero_Table[[#This Row],[System Cost (LKR)]]*AHP!$Q$25/TOPSIS!$D$20</f>
        <v>2.2805050360730321E-3</v>
      </c>
      <c r="X74">
        <f>Net_Zero_Table[[#This Row],[Embodied Carbon (Metric T)]]*AHP!$Q$26/TOPSIS!$E$20</f>
        <v>1.0741029131735854E-2</v>
      </c>
      <c r="Y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2.3369398481327924E-3</v>
      </c>
      <c r="Z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5.7901171721644676E-3</v>
      </c>
      <c r="AA74">
        <f>Net_Zero_Table[[#This Row],[S- Worst-Euclidean Distance]]/(Net_Zero_Table[[#This Row],[S+ Best-Euclidean Distance]]+Net_Zero_Table[[#This Row],[S- Worst-Euclidean Distance]])</f>
        <v>0.71244943374996583</v>
      </c>
      <c r="AB74">
        <v>73</v>
      </c>
    </row>
    <row r="75" spans="1:28" x14ac:dyDescent="0.3">
      <c r="A75">
        <v>7</v>
      </c>
      <c r="B75" t="s">
        <v>139</v>
      </c>
      <c r="C75" t="s">
        <v>147</v>
      </c>
      <c r="D75" t="s">
        <v>151</v>
      </c>
      <c r="E75" t="s">
        <v>152</v>
      </c>
      <c r="F75" t="s">
        <v>280</v>
      </c>
      <c r="G75" t="s">
        <v>219</v>
      </c>
      <c r="H75">
        <v>372.91234451231838</v>
      </c>
      <c r="I75">
        <v>54</v>
      </c>
      <c r="J75">
        <v>1368380.9015725036</v>
      </c>
      <c r="K75">
        <v>50982.763290909075</v>
      </c>
      <c r="L75">
        <v>246308562.28305069</v>
      </c>
      <c r="M75">
        <v>5563939.0386363622</v>
      </c>
      <c r="N75">
        <v>2052571352.3587556</v>
      </c>
      <c r="O75">
        <v>100656000</v>
      </c>
      <c r="P75">
        <v>23.837023468181812</v>
      </c>
      <c r="Q75">
        <v>20457.294478508931</v>
      </c>
      <c r="R75">
        <v>246359545.0463416</v>
      </c>
      <c r="S75">
        <v>2158.7912913973923</v>
      </c>
      <c r="T75">
        <v>20481.131501977114</v>
      </c>
      <c r="U75">
        <f>Net_Zero_Table[[#This Row],[Total Energy(MJ)]]*AHP!$Q$23/TOPSIS!$B$20</f>
        <v>2.2165913916611428E-2</v>
      </c>
      <c r="V75">
        <f>Net_Zero_Table[[#This Row],[Capital Cost (LKR)]]*AHP!$Q$24/TOPSIS!$C$20</f>
        <v>4.2053798614329098E-3</v>
      </c>
      <c r="W75">
        <f>Net_Zero_Table[[#This Row],[System Cost (LKR)]]*AHP!$Q$25/TOPSIS!$D$20</f>
        <v>2.2805050360730321E-3</v>
      </c>
      <c r="X75">
        <f>Net_Zero_Table[[#This Row],[Embodied Carbon (Metric T)]]*AHP!$Q$26/TOPSIS!$E$20</f>
        <v>1.0745180855107894E-2</v>
      </c>
      <c r="Y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2.3393184646667395E-3</v>
      </c>
      <c r="Z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5.7944751266654076E-3</v>
      </c>
      <c r="AA75">
        <f>Net_Zero_Table[[#This Row],[S- Worst-Euclidean Distance]]/(Net_Zero_Table[[#This Row],[S+ Best-Euclidean Distance]]+Net_Zero_Table[[#This Row],[S- Worst-Euclidean Distance]])</f>
        <v>0.71239515259402997</v>
      </c>
      <c r="AB75">
        <v>74</v>
      </c>
    </row>
    <row r="76" spans="1:28" x14ac:dyDescent="0.3">
      <c r="A76">
        <v>27</v>
      </c>
      <c r="B76" t="s">
        <v>139</v>
      </c>
      <c r="C76" t="s">
        <v>147</v>
      </c>
      <c r="D76" t="s">
        <v>280</v>
      </c>
      <c r="E76" t="s">
        <v>152</v>
      </c>
      <c r="F76" t="s">
        <v>280</v>
      </c>
      <c r="G76" t="s">
        <v>218</v>
      </c>
      <c r="H76">
        <v>373.37680685072837</v>
      </c>
      <c r="I76">
        <v>27</v>
      </c>
      <c r="J76">
        <v>1368830.5011160842</v>
      </c>
      <c r="K76">
        <v>50982.763290909075</v>
      </c>
      <c r="L76">
        <v>246389490.20089516</v>
      </c>
      <c r="M76">
        <v>5568544.1136363624</v>
      </c>
      <c r="N76">
        <v>2053245751.6741261</v>
      </c>
      <c r="O76">
        <v>101147400</v>
      </c>
      <c r="P76">
        <v>23.827813318181811</v>
      </c>
      <c r="Q76">
        <v>20464.015991685457</v>
      </c>
      <c r="R76">
        <v>246440472.96418607</v>
      </c>
      <c r="S76">
        <v>2159.9616957877624</v>
      </c>
      <c r="T76">
        <v>20487.843805003638</v>
      </c>
      <c r="U76">
        <f>Net_Zero_Table[[#This Row],[Total Energy(MJ)]]*AHP!$Q$23/TOPSIS!$B$20</f>
        <v>2.2173195312020947E-2</v>
      </c>
      <c r="V76">
        <f>Net_Zero_Table[[#This Row],[Capital Cost (LKR)]]*AHP!$Q$24/TOPSIS!$C$20</f>
        <v>4.2088605051874353E-3</v>
      </c>
      <c r="W76">
        <f>Net_Zero_Table[[#This Row],[System Cost (LKR)]]*AHP!$Q$25/TOPSIS!$D$20</f>
        <v>2.2916384029336894E-3</v>
      </c>
      <c r="X76">
        <f>Net_Zero_Table[[#This Row],[Embodied Carbon (Metric T)]]*AHP!$Q$26/TOPSIS!$E$20</f>
        <v>1.0741029131735854E-2</v>
      </c>
      <c r="Y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2.337368718047583E-3</v>
      </c>
      <c r="Z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5.7887360938552717E-3</v>
      </c>
      <c r="AA76">
        <f>Net_Zero_Table[[#This Row],[S- Worst-Euclidean Distance]]/(Net_Zero_Table[[#This Row],[S+ Best-Euclidean Distance]]+Net_Zero_Table[[#This Row],[S- Worst-Euclidean Distance]])</f>
        <v>0.71236296206469296</v>
      </c>
      <c r="AB76">
        <v>75</v>
      </c>
    </row>
    <row r="77" spans="1:28" x14ac:dyDescent="0.3">
      <c r="A77">
        <v>9</v>
      </c>
      <c r="B77" t="s">
        <v>139</v>
      </c>
      <c r="C77" t="s">
        <v>147</v>
      </c>
      <c r="D77" t="s">
        <v>151</v>
      </c>
      <c r="E77" t="s">
        <v>152</v>
      </c>
      <c r="F77" t="s">
        <v>280</v>
      </c>
      <c r="G77" t="s">
        <v>218</v>
      </c>
      <c r="H77">
        <v>372.91234451231838</v>
      </c>
      <c r="I77">
        <v>27</v>
      </c>
      <c r="J77">
        <v>1368380.9015725036</v>
      </c>
      <c r="K77">
        <v>50982.763290909075</v>
      </c>
      <c r="L77">
        <v>246308562.28305069</v>
      </c>
      <c r="M77">
        <v>5563939.0386363622</v>
      </c>
      <c r="N77">
        <v>2052571352.3587556</v>
      </c>
      <c r="O77">
        <v>101147400</v>
      </c>
      <c r="P77">
        <v>23.837023468181812</v>
      </c>
      <c r="Q77">
        <v>20457.294478508931</v>
      </c>
      <c r="R77">
        <v>246359545.0463416</v>
      </c>
      <c r="S77">
        <v>2159.2826913973922</v>
      </c>
      <c r="T77">
        <v>20481.131501977114</v>
      </c>
      <c r="U77">
        <f>Net_Zero_Table[[#This Row],[Total Energy(MJ)]]*AHP!$Q$23/TOPSIS!$B$20</f>
        <v>2.2165913916611428E-2</v>
      </c>
      <c r="V77">
        <f>Net_Zero_Table[[#This Row],[Capital Cost (LKR)]]*AHP!$Q$24/TOPSIS!$C$20</f>
        <v>4.2053798614329098E-3</v>
      </c>
      <c r="W77">
        <f>Net_Zero_Table[[#This Row],[System Cost (LKR)]]*AHP!$Q$25/TOPSIS!$D$20</f>
        <v>2.2916384029336894E-3</v>
      </c>
      <c r="X77">
        <f>Net_Zero_Table[[#This Row],[Embodied Carbon (Metric T)]]*AHP!$Q$26/TOPSIS!$E$20</f>
        <v>1.0745180855107894E-2</v>
      </c>
      <c r="Y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2.3397468985869464E-3</v>
      </c>
      <c r="Z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5.7930950872959984E-3</v>
      </c>
      <c r="AA77">
        <f>Net_Zero_Table[[#This Row],[S- Worst-Euclidean Distance]]/(Net_Zero_Table[[#This Row],[S+ Best-Euclidean Distance]]+Net_Zero_Table[[#This Row],[S- Worst-Euclidean Distance]])</f>
        <v>0.7123088211171078</v>
      </c>
      <c r="AB77">
        <v>76</v>
      </c>
    </row>
    <row r="78" spans="1:28" x14ac:dyDescent="0.3">
      <c r="A78">
        <v>26</v>
      </c>
      <c r="B78" t="s">
        <v>139</v>
      </c>
      <c r="C78" t="s">
        <v>147</v>
      </c>
      <c r="D78" t="s">
        <v>280</v>
      </c>
      <c r="E78" t="s">
        <v>152</v>
      </c>
      <c r="F78" t="s">
        <v>280</v>
      </c>
      <c r="G78" t="s">
        <v>220</v>
      </c>
      <c r="H78">
        <v>373.37680685072837</v>
      </c>
      <c r="I78">
        <v>27</v>
      </c>
      <c r="J78">
        <v>1368830.5011160842</v>
      </c>
      <c r="K78">
        <v>50982.763290909075</v>
      </c>
      <c r="L78">
        <v>246389490.20089516</v>
      </c>
      <c r="M78">
        <v>5568544.1136363624</v>
      </c>
      <c r="N78">
        <v>2053245751.6741261</v>
      </c>
      <c r="O78">
        <v>105300000</v>
      </c>
      <c r="P78">
        <v>23.827813318181811</v>
      </c>
      <c r="Q78">
        <v>20464.015991685457</v>
      </c>
      <c r="R78">
        <v>246440472.96418607</v>
      </c>
      <c r="S78">
        <v>2164.1142957877628</v>
      </c>
      <c r="T78">
        <v>20487.843805003638</v>
      </c>
      <c r="U78">
        <f>Net_Zero_Table[[#This Row],[Total Energy(MJ)]]*AHP!$Q$23/TOPSIS!$B$20</f>
        <v>2.2173195312020947E-2</v>
      </c>
      <c r="V78">
        <f>Net_Zero_Table[[#This Row],[Capital Cost (LKR)]]*AHP!$Q$24/TOPSIS!$C$20</f>
        <v>4.2088605051874353E-3</v>
      </c>
      <c r="W78">
        <f>Net_Zero_Table[[#This Row],[System Cost (LKR)]]*AHP!$Q$25/TOPSIS!$D$20</f>
        <v>2.3857214701407795E-3</v>
      </c>
      <c r="X78">
        <f>Net_Zero_Table[[#This Row],[Embodied Carbon (Metric T)]]*AHP!$Q$26/TOPSIS!$E$20</f>
        <v>1.0741029131735854E-2</v>
      </c>
      <c r="Y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2.3431031079716841E-3</v>
      </c>
      <c r="Z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5.7779087351385846E-3</v>
      </c>
      <c r="AA78">
        <f>Net_Zero_Table[[#This Row],[S- Worst-Euclidean Distance]]/(Net_Zero_Table[[#This Row],[S+ Best-Euclidean Distance]]+Net_Zero_Table[[#This Row],[S- Worst-Euclidean Distance]])</f>
        <v>0.71147645721517649</v>
      </c>
      <c r="AB78">
        <v>77</v>
      </c>
    </row>
    <row r="79" spans="1:28" x14ac:dyDescent="0.3">
      <c r="A79">
        <v>8</v>
      </c>
      <c r="B79" t="s">
        <v>139</v>
      </c>
      <c r="C79" t="s">
        <v>147</v>
      </c>
      <c r="D79" t="s">
        <v>151</v>
      </c>
      <c r="E79" t="s">
        <v>152</v>
      </c>
      <c r="F79" t="s">
        <v>280</v>
      </c>
      <c r="G79" t="s">
        <v>220</v>
      </c>
      <c r="H79">
        <v>372.91234451231838</v>
      </c>
      <c r="I79">
        <v>27</v>
      </c>
      <c r="J79">
        <v>1368380.9015725036</v>
      </c>
      <c r="K79">
        <v>50982.763290909075</v>
      </c>
      <c r="L79">
        <v>246308562.28305069</v>
      </c>
      <c r="M79">
        <v>5563939.0386363622</v>
      </c>
      <c r="N79">
        <v>2052571352.3587556</v>
      </c>
      <c r="O79">
        <v>105300000</v>
      </c>
      <c r="P79">
        <v>23.837023468181812</v>
      </c>
      <c r="Q79">
        <v>20457.294478508931</v>
      </c>
      <c r="R79">
        <v>246359545.0463416</v>
      </c>
      <c r="S79">
        <v>2163.4352913973921</v>
      </c>
      <c r="T79">
        <v>20481.131501977114</v>
      </c>
      <c r="U79">
        <f>Net_Zero_Table[[#This Row],[Total Energy(MJ)]]*AHP!$Q$23/TOPSIS!$B$20</f>
        <v>2.2165913916611428E-2</v>
      </c>
      <c r="V79">
        <f>Net_Zero_Table[[#This Row],[Capital Cost (LKR)]]*AHP!$Q$24/TOPSIS!$C$20</f>
        <v>4.2053798614329098E-3</v>
      </c>
      <c r="W79">
        <f>Net_Zero_Table[[#This Row],[System Cost (LKR)]]*AHP!$Q$25/TOPSIS!$D$20</f>
        <v>2.3857214701407795E-3</v>
      </c>
      <c r="X79">
        <f>Net_Zero_Table[[#This Row],[Embodied Carbon (Metric T)]]*AHP!$Q$26/TOPSIS!$E$20</f>
        <v>1.0745180855107894E-2</v>
      </c>
      <c r="Y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2.345475474168596E-3</v>
      </c>
      <c r="Z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5.7822758908358052E-3</v>
      </c>
      <c r="AA79">
        <f>Net_Zero_Table[[#This Row],[S- Worst-Euclidean Distance]]/(Net_Zero_Table[[#This Row],[S+ Best-Euclidean Distance]]+Net_Zero_Table[[#This Row],[S- Worst-Euclidean Distance]])</f>
        <v>0.71142381590712878</v>
      </c>
      <c r="AB79">
        <v>78</v>
      </c>
    </row>
    <row r="80" spans="1:28" x14ac:dyDescent="0.3">
      <c r="A80">
        <v>187</v>
      </c>
      <c r="B80" t="s">
        <v>140</v>
      </c>
      <c r="C80" t="s">
        <v>280</v>
      </c>
      <c r="D80" t="s">
        <v>151</v>
      </c>
      <c r="E80" t="s">
        <v>152</v>
      </c>
      <c r="F80" t="s">
        <v>280</v>
      </c>
      <c r="G80" t="s">
        <v>219</v>
      </c>
      <c r="H80">
        <v>420.89500920096856</v>
      </c>
      <c r="I80">
        <v>60</v>
      </c>
      <c r="J80">
        <v>1479546.1810978523</v>
      </c>
      <c r="K80">
        <v>45518.622090909077</v>
      </c>
      <c r="L80">
        <v>266318312.59761342</v>
      </c>
      <c r="M80">
        <v>5315740.6386363627</v>
      </c>
      <c r="N80">
        <v>2219319271.6467786</v>
      </c>
      <c r="O80">
        <v>111840000</v>
      </c>
      <c r="P80">
        <v>20.532623068181817</v>
      </c>
      <c r="Q80">
        <v>22119.215407412892</v>
      </c>
      <c r="R80">
        <v>266363831.21970433</v>
      </c>
      <c r="S80">
        <v>2336.4750122854152</v>
      </c>
      <c r="T80">
        <v>22139.748030481074</v>
      </c>
      <c r="U80">
        <f>Net_Zero_Table[[#This Row],[Total Energy(MJ)]]*AHP!$Q$23/TOPSIS!$B$20</f>
        <v>2.3965776329892843E-2</v>
      </c>
      <c r="V80">
        <f>Net_Zero_Table[[#This Row],[Capital Cost (LKR)]]*AHP!$Q$24/TOPSIS!$C$20</f>
        <v>4.0177846081866277E-3</v>
      </c>
      <c r="W80">
        <f>Net_Zero_Table[[#This Row],[System Cost (LKR)]]*AHP!$Q$25/TOPSIS!$D$20</f>
        <v>2.5338944845255916E-3</v>
      </c>
      <c r="X80">
        <f>Net_Zero_Table[[#This Row],[Embodied Carbon (Metric T)]]*AHP!$Q$26/TOPSIS!$E$20</f>
        <v>9.255633304714888E-3</v>
      </c>
      <c r="Y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2.2869497777591109E-3</v>
      </c>
      <c r="Z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5.6241408149957086E-3</v>
      </c>
      <c r="AA80">
        <f>Net_Zero_Table[[#This Row],[S- Worst-Euclidean Distance]]/(Net_Zero_Table[[#This Row],[S+ Best-Euclidean Distance]]+Net_Zero_Table[[#This Row],[S- Worst-Euclidean Distance]])</f>
        <v>0.71091851989995425</v>
      </c>
      <c r="AB80">
        <v>79</v>
      </c>
    </row>
    <row r="81" spans="1:28" x14ac:dyDescent="0.3">
      <c r="A81">
        <v>189</v>
      </c>
      <c r="B81" t="s">
        <v>140</v>
      </c>
      <c r="C81" t="s">
        <v>280</v>
      </c>
      <c r="D81" t="s">
        <v>151</v>
      </c>
      <c r="E81" t="s">
        <v>152</v>
      </c>
      <c r="F81" t="s">
        <v>280</v>
      </c>
      <c r="G81" t="s">
        <v>218</v>
      </c>
      <c r="H81">
        <v>420.89500920096856</v>
      </c>
      <c r="I81">
        <v>30</v>
      </c>
      <c r="J81">
        <v>1479546.1810978523</v>
      </c>
      <c r="K81">
        <v>45518.622090909077</v>
      </c>
      <c r="L81">
        <v>266318312.59761342</v>
      </c>
      <c r="M81">
        <v>5315740.6386363627</v>
      </c>
      <c r="N81">
        <v>2219319271.6467786</v>
      </c>
      <c r="O81">
        <v>112386000</v>
      </c>
      <c r="P81">
        <v>20.532623068181817</v>
      </c>
      <c r="Q81">
        <v>22119.215407412892</v>
      </c>
      <c r="R81">
        <v>266363831.21970433</v>
      </c>
      <c r="S81">
        <v>2337.0210122854151</v>
      </c>
      <c r="T81">
        <v>22139.748030481074</v>
      </c>
      <c r="U81">
        <f>Net_Zero_Table[[#This Row],[Total Energy(MJ)]]*AHP!$Q$23/TOPSIS!$B$20</f>
        <v>2.3965776329892843E-2</v>
      </c>
      <c r="V81">
        <f>Net_Zero_Table[[#This Row],[Capital Cost (LKR)]]*AHP!$Q$24/TOPSIS!$C$20</f>
        <v>4.0177846081866277E-3</v>
      </c>
      <c r="W81">
        <f>Net_Zero_Table[[#This Row],[System Cost (LKR)]]*AHP!$Q$25/TOPSIS!$D$20</f>
        <v>2.5462648921485437E-3</v>
      </c>
      <c r="X81">
        <f>Net_Zero_Table[[#This Row],[Embodied Carbon (Metric T)]]*AHP!$Q$26/TOPSIS!$E$20</f>
        <v>9.255633304714888E-3</v>
      </c>
      <c r="Y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2.2888099662669915E-3</v>
      </c>
      <c r="Z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5.6231197885678093E-3</v>
      </c>
      <c r="AA81">
        <f>Net_Zero_Table[[#This Row],[S- Worst-Euclidean Distance]]/(Net_Zero_Table[[#This Row],[S+ Best-Euclidean Distance]]+Net_Zero_Table[[#This Row],[S- Worst-Euclidean Distance]])</f>
        <v>0.710714068856798</v>
      </c>
      <c r="AB81">
        <v>80</v>
      </c>
    </row>
    <row r="82" spans="1:28" x14ac:dyDescent="0.3">
      <c r="A82">
        <v>205</v>
      </c>
      <c r="B82" t="s">
        <v>140</v>
      </c>
      <c r="C82" t="s">
        <v>280</v>
      </c>
      <c r="D82" t="s">
        <v>280</v>
      </c>
      <c r="E82" t="s">
        <v>152</v>
      </c>
      <c r="F82" t="s">
        <v>280</v>
      </c>
      <c r="G82" t="s">
        <v>219</v>
      </c>
      <c r="H82">
        <v>421.35947153937849</v>
      </c>
      <c r="I82">
        <v>60</v>
      </c>
      <c r="J82">
        <v>1479995.7806414333</v>
      </c>
      <c r="K82">
        <v>45518.622090909077</v>
      </c>
      <c r="L82">
        <v>266399240.51545799</v>
      </c>
      <c r="M82">
        <v>5320345.7136363629</v>
      </c>
      <c r="N82">
        <v>2219993670.9621501</v>
      </c>
      <c r="O82">
        <v>111840000</v>
      </c>
      <c r="P82">
        <v>20.523412918181815</v>
      </c>
      <c r="Q82">
        <v>22125.936920589429</v>
      </c>
      <c r="R82">
        <v>266444759.13754889</v>
      </c>
      <c r="S82">
        <v>2337.1540166757864</v>
      </c>
      <c r="T82">
        <v>22146.46033350761</v>
      </c>
      <c r="U82">
        <f>Net_Zero_Table[[#This Row],[Total Energy(MJ)]]*AHP!$Q$23/TOPSIS!$B$20</f>
        <v>2.3973057725302366E-2</v>
      </c>
      <c r="V82">
        <f>Net_Zero_Table[[#This Row],[Capital Cost (LKR)]]*AHP!$Q$24/TOPSIS!$C$20</f>
        <v>4.0212652519411524E-3</v>
      </c>
      <c r="W82">
        <f>Net_Zero_Table[[#This Row],[System Cost (LKR)]]*AHP!$Q$25/TOPSIS!$D$20</f>
        <v>2.5338944845255916E-3</v>
      </c>
      <c r="X82">
        <f>Net_Zero_Table[[#This Row],[Embodied Carbon (Metric T)]]*AHP!$Q$26/TOPSIS!$E$20</f>
        <v>9.2514815813428478E-3</v>
      </c>
      <c r="Y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2.2926599736429686E-3</v>
      </c>
      <c r="Z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5.6229661456247701E-3</v>
      </c>
      <c r="AA82">
        <f>Net_Zero_Table[[#This Row],[S- Worst-Euclidean Distance]]/(Net_Zero_Table[[#This Row],[S+ Best-Euclidean Distance]]+Net_Zero_Table[[#This Row],[S- Worst-Euclidean Distance]])</f>
        <v>0.71036277622280386</v>
      </c>
      <c r="AB82">
        <v>81</v>
      </c>
    </row>
    <row r="83" spans="1:28" x14ac:dyDescent="0.3">
      <c r="A83">
        <v>207</v>
      </c>
      <c r="B83" t="s">
        <v>140</v>
      </c>
      <c r="C83" t="s">
        <v>280</v>
      </c>
      <c r="D83" t="s">
        <v>280</v>
      </c>
      <c r="E83" t="s">
        <v>152</v>
      </c>
      <c r="F83" t="s">
        <v>280</v>
      </c>
      <c r="G83" t="s">
        <v>218</v>
      </c>
      <c r="H83">
        <v>421.35947153937849</v>
      </c>
      <c r="I83">
        <v>30</v>
      </c>
      <c r="J83">
        <v>1479995.7806414333</v>
      </c>
      <c r="K83">
        <v>45518.622090909077</v>
      </c>
      <c r="L83">
        <v>266399240.51545799</v>
      </c>
      <c r="M83">
        <v>5320345.7136363629</v>
      </c>
      <c r="N83">
        <v>2219993670.9621501</v>
      </c>
      <c r="O83">
        <v>112386000</v>
      </c>
      <c r="P83">
        <v>20.523412918181815</v>
      </c>
      <c r="Q83">
        <v>22125.936920589429</v>
      </c>
      <c r="R83">
        <v>266444759.13754889</v>
      </c>
      <c r="S83">
        <v>2337.7000166757866</v>
      </c>
      <c r="T83">
        <v>22146.46033350761</v>
      </c>
      <c r="U83">
        <f>Net_Zero_Table[[#This Row],[Total Energy(MJ)]]*AHP!$Q$23/TOPSIS!$B$20</f>
        <v>2.3973057725302366E-2</v>
      </c>
      <c r="V83">
        <f>Net_Zero_Table[[#This Row],[Capital Cost (LKR)]]*AHP!$Q$24/TOPSIS!$C$20</f>
        <v>4.0212652519411524E-3</v>
      </c>
      <c r="W83">
        <f>Net_Zero_Table[[#This Row],[System Cost (LKR)]]*AHP!$Q$25/TOPSIS!$D$20</f>
        <v>2.5462648921485437E-3</v>
      </c>
      <c r="X83">
        <f>Net_Zero_Table[[#This Row],[Embodied Carbon (Metric T)]]*AHP!$Q$26/TOPSIS!$E$20</f>
        <v>9.2514815813428478E-3</v>
      </c>
      <c r="Y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2.294515532838084E-3</v>
      </c>
      <c r="Z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5.6219449058599437E-3</v>
      </c>
      <c r="AA83">
        <f>Net_Zero_Table[[#This Row],[S- Worst-Euclidean Distance]]/(Net_Zero_Table[[#This Row],[S+ Best-Euclidean Distance]]+Net_Zero_Table[[#This Row],[S- Worst-Euclidean Distance]])</f>
        <v>0.71015890869335929</v>
      </c>
      <c r="AB83">
        <v>82</v>
      </c>
    </row>
    <row r="84" spans="1:28" x14ac:dyDescent="0.3">
      <c r="A84">
        <v>188</v>
      </c>
      <c r="B84" t="s">
        <v>140</v>
      </c>
      <c r="C84" t="s">
        <v>280</v>
      </c>
      <c r="D84" t="s">
        <v>151</v>
      </c>
      <c r="E84" t="s">
        <v>152</v>
      </c>
      <c r="F84" t="s">
        <v>280</v>
      </c>
      <c r="G84" t="s">
        <v>220</v>
      </c>
      <c r="H84">
        <v>420.89500920096856</v>
      </c>
      <c r="I84">
        <v>30</v>
      </c>
      <c r="J84">
        <v>1479546.1810978523</v>
      </c>
      <c r="K84">
        <v>45518.622090909077</v>
      </c>
      <c r="L84">
        <v>266318312.59761342</v>
      </c>
      <c r="M84">
        <v>5315740.6386363627</v>
      </c>
      <c r="N84">
        <v>2219319271.6467786</v>
      </c>
      <c r="O84">
        <v>117000000</v>
      </c>
      <c r="P84">
        <v>20.532623068181817</v>
      </c>
      <c r="Q84">
        <v>22119.215407412892</v>
      </c>
      <c r="R84">
        <v>266363831.21970433</v>
      </c>
      <c r="S84">
        <v>2341.6350122854151</v>
      </c>
      <c r="T84">
        <v>22139.748030481074</v>
      </c>
      <c r="U84">
        <f>Net_Zero_Table[[#This Row],[Total Energy(MJ)]]*AHP!$Q$23/TOPSIS!$B$20</f>
        <v>2.3965776329892843E-2</v>
      </c>
      <c r="V84">
        <f>Net_Zero_Table[[#This Row],[Capital Cost (LKR)]]*AHP!$Q$24/TOPSIS!$C$20</f>
        <v>4.0177846081866277E-3</v>
      </c>
      <c r="W84">
        <f>Net_Zero_Table[[#This Row],[System Cost (LKR)]]*AHP!$Q$25/TOPSIS!$D$20</f>
        <v>2.6508016334897549E-3</v>
      </c>
      <c r="X84">
        <f>Net_Zero_Table[[#This Row],[Embodied Carbon (Metric T)]]*AHP!$Q$26/TOPSIS!$E$20</f>
        <v>9.255633304714888E-3</v>
      </c>
      <c r="Y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2.3071197054902065E-3</v>
      </c>
      <c r="Z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5.6155723883712372E-3</v>
      </c>
      <c r="AA84">
        <f>Net_Zero_Table[[#This Row],[S- Worst-Euclidean Distance]]/(Net_Zero_Table[[#This Row],[S+ Best-Euclidean Distance]]+Net_Zero_Table[[#This Row],[S- Worst-Euclidean Distance]])</f>
        <v>0.70879599028242202</v>
      </c>
      <c r="AB84">
        <v>83</v>
      </c>
    </row>
    <row r="85" spans="1:28" x14ac:dyDescent="0.3">
      <c r="A85">
        <v>206</v>
      </c>
      <c r="B85" t="s">
        <v>140</v>
      </c>
      <c r="C85" t="s">
        <v>280</v>
      </c>
      <c r="D85" t="s">
        <v>280</v>
      </c>
      <c r="E85" t="s">
        <v>152</v>
      </c>
      <c r="F85" t="s">
        <v>280</v>
      </c>
      <c r="G85" t="s">
        <v>220</v>
      </c>
      <c r="H85">
        <v>421.35947153937849</v>
      </c>
      <c r="I85">
        <v>30</v>
      </c>
      <c r="J85">
        <v>1479995.7806414333</v>
      </c>
      <c r="K85">
        <v>45518.622090909077</v>
      </c>
      <c r="L85">
        <v>266399240.51545799</v>
      </c>
      <c r="M85">
        <v>5320345.7136363629</v>
      </c>
      <c r="N85">
        <v>2219993670.9621501</v>
      </c>
      <c r="O85">
        <v>117000000</v>
      </c>
      <c r="P85">
        <v>20.523412918181815</v>
      </c>
      <c r="Q85">
        <v>22125.936920589429</v>
      </c>
      <c r="R85">
        <v>266444759.13754889</v>
      </c>
      <c r="S85">
        <v>2342.3140166757867</v>
      </c>
      <c r="T85">
        <v>22146.46033350761</v>
      </c>
      <c r="U85">
        <f>Net_Zero_Table[[#This Row],[Total Energy(MJ)]]*AHP!$Q$23/TOPSIS!$B$20</f>
        <v>2.3973057725302366E-2</v>
      </c>
      <c r="V85">
        <f>Net_Zero_Table[[#This Row],[Capital Cost (LKR)]]*AHP!$Q$24/TOPSIS!$C$20</f>
        <v>4.0212652519411524E-3</v>
      </c>
      <c r="W85">
        <f>Net_Zero_Table[[#This Row],[System Cost (LKR)]]*AHP!$Q$25/TOPSIS!$D$20</f>
        <v>2.6508016334897549E-3</v>
      </c>
      <c r="X85">
        <f>Net_Zero_Table[[#This Row],[Embodied Carbon (Metric T)]]*AHP!$Q$26/TOPSIS!$E$20</f>
        <v>9.2514815813428478E-3</v>
      </c>
      <c r="Y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2.3127801028661045E-3</v>
      </c>
      <c r="Z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5.6143959262755184E-3</v>
      </c>
      <c r="AA85">
        <f>Net_Zero_Table[[#This Row],[S- Worst-Euclidean Distance]]/(Net_Zero_Table[[#This Row],[S+ Best-Euclidean Distance]]+Net_Zero_Table[[#This Row],[S- Worst-Euclidean Distance]])</f>
        <v>0.70824665752798499</v>
      </c>
      <c r="AB85">
        <v>84</v>
      </c>
    </row>
    <row r="86" spans="1:28" x14ac:dyDescent="0.3">
      <c r="A86">
        <v>436</v>
      </c>
      <c r="B86" t="s">
        <v>280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388.20487868695824</v>
      </c>
      <c r="I86">
        <v>56</v>
      </c>
      <c r="J86">
        <v>1418566.6145765933</v>
      </c>
      <c r="K86">
        <v>36911.660336363631</v>
      </c>
      <c r="L86">
        <v>255341990.62378681</v>
      </c>
      <c r="M86">
        <v>5819973.961363635</v>
      </c>
      <c r="N86">
        <v>2127849921.8648901</v>
      </c>
      <c r="O86">
        <v>104384000</v>
      </c>
      <c r="P86">
        <v>22.838012877272721</v>
      </c>
      <c r="Q86">
        <v>21207.570887920072</v>
      </c>
      <c r="R86">
        <v>255378902.28412318</v>
      </c>
      <c r="S86">
        <v>2238.0538958262537</v>
      </c>
      <c r="T86">
        <v>21230.408900797345</v>
      </c>
      <c r="U86">
        <f>Net_Zero_Table[[#This Row],[Total Energy(MJ)]]*AHP!$Q$23/TOPSIS!$B$20</f>
        <v>2.2977420108012403E-2</v>
      </c>
      <c r="V86">
        <f>Net_Zero_Table[[#This Row],[Capital Cost (LKR)]]*AHP!$Q$24/TOPSIS!$C$20</f>
        <v>4.398898176494229E-3</v>
      </c>
      <c r="W86">
        <f>Net_Zero_Table[[#This Row],[System Cost (LKR)]]*AHP!$Q$25/TOPSIS!$D$20</f>
        <v>2.3649681855572187E-3</v>
      </c>
      <c r="X86">
        <f>Net_Zero_Table[[#This Row],[Embodied Carbon (Metric T)]]*AHP!$Q$26/TOPSIS!$E$20</f>
        <v>1.0294849902931121E-2</v>
      </c>
      <c r="Y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2.2406177047965183E-3</v>
      </c>
      <c r="Z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5.395005834676822E-3</v>
      </c>
      <c r="AA86">
        <f>Net_Zero_Table[[#This Row],[S- Worst-Euclidean Distance]]/(Net_Zero_Table[[#This Row],[S+ Best-Euclidean Distance]]+Net_Zero_Table[[#This Row],[S- Worst-Euclidean Distance]])</f>
        <v>0.70655733703824497</v>
      </c>
      <c r="AB86">
        <v>85</v>
      </c>
    </row>
    <row r="87" spans="1:28" x14ac:dyDescent="0.3">
      <c r="A87">
        <v>438</v>
      </c>
      <c r="B87" t="s">
        <v>280</v>
      </c>
      <c r="C87" t="s">
        <v>147</v>
      </c>
      <c r="D87" t="s">
        <v>151</v>
      </c>
      <c r="E87" t="s">
        <v>152</v>
      </c>
      <c r="F87" t="s">
        <v>155</v>
      </c>
      <c r="G87" t="s">
        <v>218</v>
      </c>
      <c r="H87">
        <v>388.20487868695824</v>
      </c>
      <c r="I87">
        <v>28</v>
      </c>
      <c r="J87">
        <v>1418566.6145765933</v>
      </c>
      <c r="K87">
        <v>36911.660336363631</v>
      </c>
      <c r="L87">
        <v>255341990.62378681</v>
      </c>
      <c r="M87">
        <v>5819973.961363635</v>
      </c>
      <c r="N87">
        <v>2127849921.8648901</v>
      </c>
      <c r="O87">
        <v>104893600</v>
      </c>
      <c r="P87">
        <v>22.838012877272721</v>
      </c>
      <c r="Q87">
        <v>21207.570887920072</v>
      </c>
      <c r="R87">
        <v>255378902.28412318</v>
      </c>
      <c r="S87">
        <v>2238.563495826254</v>
      </c>
      <c r="T87">
        <v>21230.408900797345</v>
      </c>
      <c r="U87">
        <f>Net_Zero_Table[[#This Row],[Total Energy(MJ)]]*AHP!$Q$23/TOPSIS!$B$20</f>
        <v>2.2977420108012403E-2</v>
      </c>
      <c r="V87">
        <f>Net_Zero_Table[[#This Row],[Capital Cost (LKR)]]*AHP!$Q$24/TOPSIS!$C$20</f>
        <v>4.398898176494229E-3</v>
      </c>
      <c r="W87">
        <f>Net_Zero_Table[[#This Row],[System Cost (LKR)]]*AHP!$Q$25/TOPSIS!$D$20</f>
        <v>2.3765138993386407E-3</v>
      </c>
      <c r="X87">
        <f>Net_Zero_Table[[#This Row],[Embodied Carbon (Metric T)]]*AHP!$Q$26/TOPSIS!$E$20</f>
        <v>1.0294849902931121E-2</v>
      </c>
      <c r="Y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2.2415177340254144E-3</v>
      </c>
      <c r="Z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5.3936499254362636E-3</v>
      </c>
      <c r="AA87">
        <f>Net_Zero_Table[[#This Row],[S- Worst-Euclidean Distance]]/(Net_Zero_Table[[#This Row],[S+ Best-Euclidean Distance]]+Net_Zero_Table[[#This Row],[S- Worst-Euclidean Distance]])</f>
        <v>0.70642193675371712</v>
      </c>
      <c r="AB87">
        <v>86</v>
      </c>
    </row>
    <row r="88" spans="1:28" x14ac:dyDescent="0.3">
      <c r="A88">
        <v>454</v>
      </c>
      <c r="B88" t="s">
        <v>280</v>
      </c>
      <c r="C88" t="s">
        <v>147</v>
      </c>
      <c r="D88" t="s">
        <v>280</v>
      </c>
      <c r="E88" t="s">
        <v>152</v>
      </c>
      <c r="F88" t="s">
        <v>155</v>
      </c>
      <c r="G88" t="s">
        <v>219</v>
      </c>
      <c r="H88">
        <v>388.66934102536817</v>
      </c>
      <c r="I88">
        <v>56</v>
      </c>
      <c r="J88">
        <v>1419016.2141201741</v>
      </c>
      <c r="K88">
        <v>36911.660336363631</v>
      </c>
      <c r="L88">
        <v>255422918.54163134</v>
      </c>
      <c r="M88">
        <v>5824579.0363636352</v>
      </c>
      <c r="N88">
        <v>2128524321.1802611</v>
      </c>
      <c r="O88">
        <v>104384000</v>
      </c>
      <c r="P88">
        <v>22.828802727272723</v>
      </c>
      <c r="Q88">
        <v>21214.292401096602</v>
      </c>
      <c r="R88">
        <v>255459830.20196772</v>
      </c>
      <c r="S88">
        <v>2238.7329002166248</v>
      </c>
      <c r="T88">
        <v>21237.121203823874</v>
      </c>
      <c r="U88">
        <f>Net_Zero_Table[[#This Row],[Total Energy(MJ)]]*AHP!$Q$23/TOPSIS!$B$20</f>
        <v>2.2984701503421925E-2</v>
      </c>
      <c r="V88">
        <f>Net_Zero_Table[[#This Row],[Capital Cost (LKR)]]*AHP!$Q$24/TOPSIS!$C$20</f>
        <v>4.4023788202487545E-3</v>
      </c>
      <c r="W88">
        <f>Net_Zero_Table[[#This Row],[System Cost (LKR)]]*AHP!$Q$25/TOPSIS!$D$20</f>
        <v>2.3649681855572187E-3</v>
      </c>
      <c r="X88">
        <f>Net_Zero_Table[[#This Row],[Embodied Carbon (Metric T)]]*AHP!$Q$26/TOPSIS!$E$20</f>
        <v>1.0290698179559084E-2</v>
      </c>
      <c r="Y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2.2419074254593011E-3</v>
      </c>
      <c r="Z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5.3918927159828031E-3</v>
      </c>
      <c r="AA88">
        <f>Net_Zero_Table[[#This Row],[S- Worst-Euclidean Distance]]/(Net_Zero_Table[[#This Row],[S+ Best-Euclidean Distance]]+Net_Zero_Table[[#This Row],[S- Worst-Euclidean Distance]])</f>
        <v>0.70631829705777682</v>
      </c>
      <c r="AB88">
        <v>87</v>
      </c>
    </row>
    <row r="89" spans="1:28" x14ac:dyDescent="0.3">
      <c r="A89">
        <v>456</v>
      </c>
      <c r="B89" t="s">
        <v>280</v>
      </c>
      <c r="C89" t="s">
        <v>147</v>
      </c>
      <c r="D89" t="s">
        <v>280</v>
      </c>
      <c r="E89" t="s">
        <v>152</v>
      </c>
      <c r="F89" t="s">
        <v>155</v>
      </c>
      <c r="G89" t="s">
        <v>218</v>
      </c>
      <c r="H89">
        <v>388.66934102536817</v>
      </c>
      <c r="I89">
        <v>28</v>
      </c>
      <c r="J89">
        <v>1419016.2141201741</v>
      </c>
      <c r="K89">
        <v>36911.660336363631</v>
      </c>
      <c r="L89">
        <v>255422918.54163134</v>
      </c>
      <c r="M89">
        <v>5824579.0363636352</v>
      </c>
      <c r="N89">
        <v>2128524321.1802611</v>
      </c>
      <c r="O89">
        <v>104893600</v>
      </c>
      <c r="P89">
        <v>22.828802727272723</v>
      </c>
      <c r="Q89">
        <v>21214.292401096602</v>
      </c>
      <c r="R89">
        <v>255459830.20196772</v>
      </c>
      <c r="S89">
        <v>2239.2425002166246</v>
      </c>
      <c r="T89">
        <v>21237.121203823874</v>
      </c>
      <c r="U89">
        <f>Net_Zero_Table[[#This Row],[Total Energy(MJ)]]*AHP!$Q$23/TOPSIS!$B$20</f>
        <v>2.2984701503421925E-2</v>
      </c>
      <c r="V89">
        <f>Net_Zero_Table[[#This Row],[Capital Cost (LKR)]]*AHP!$Q$24/TOPSIS!$C$20</f>
        <v>4.4023788202487545E-3</v>
      </c>
      <c r="W89">
        <f>Net_Zero_Table[[#This Row],[System Cost (LKR)]]*AHP!$Q$25/TOPSIS!$D$20</f>
        <v>2.3765138993386407E-3</v>
      </c>
      <c r="X89">
        <f>Net_Zero_Table[[#This Row],[Embodied Carbon (Metric T)]]*AHP!$Q$26/TOPSIS!$E$20</f>
        <v>1.0290698179559084E-2</v>
      </c>
      <c r="Y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2.2428069371286424E-3</v>
      </c>
      <c r="Z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5.3905360236835504E-3</v>
      </c>
      <c r="AA89">
        <f>Net_Zero_Table[[#This Row],[S- Worst-Euclidean Distance]]/(Net_Zero_Table[[#This Row],[S+ Best-Euclidean Distance]]+Net_Zero_Table[[#This Row],[S- Worst-Euclidean Distance]])</f>
        <v>0.70618286789383211</v>
      </c>
      <c r="AB89">
        <v>88</v>
      </c>
    </row>
    <row r="90" spans="1:28" x14ac:dyDescent="0.3">
      <c r="A90">
        <v>295</v>
      </c>
      <c r="B90" t="s">
        <v>141</v>
      </c>
      <c r="C90" t="s">
        <v>280</v>
      </c>
      <c r="D90" t="s">
        <v>151</v>
      </c>
      <c r="E90" t="s">
        <v>152</v>
      </c>
      <c r="F90" t="s">
        <v>280</v>
      </c>
      <c r="G90" t="s">
        <v>219</v>
      </c>
      <c r="H90">
        <v>428.55383711819633</v>
      </c>
      <c r="I90">
        <v>61</v>
      </c>
      <c r="J90">
        <v>1503147.5034540819</v>
      </c>
      <c r="K90">
        <v>41888.202090909079</v>
      </c>
      <c r="L90">
        <v>270566550.6217348</v>
      </c>
      <c r="M90">
        <v>5043459.1386363627</v>
      </c>
      <c r="N90">
        <v>2254721255.1811228</v>
      </c>
      <c r="O90">
        <v>113704000</v>
      </c>
      <c r="P90">
        <v>19.080455068181813</v>
      </c>
      <c r="Q90">
        <v>22472.055176638525</v>
      </c>
      <c r="R90">
        <v>270608438.82382572</v>
      </c>
      <c r="S90">
        <v>2373.4687143197593</v>
      </c>
      <c r="T90">
        <v>22491.135631706707</v>
      </c>
      <c r="U90">
        <f>Net_Zero_Table[[#This Row],[Total Energy(MJ)]]*AHP!$Q$23/TOPSIS!$B$20</f>
        <v>2.4347679968921929E-2</v>
      </c>
      <c r="V90">
        <f>Net_Zero_Table[[#This Row],[Capital Cost (LKR)]]*AHP!$Q$24/TOPSIS!$C$20</f>
        <v>3.8119866781968379E-3</v>
      </c>
      <c r="W90">
        <f>Net_Zero_Table[[#This Row],[System Cost (LKR)]]*AHP!$Q$25/TOPSIS!$D$20</f>
        <v>2.5761260592676847E-3</v>
      </c>
      <c r="X90">
        <f>Net_Zero_Table[[#This Row],[Embodied Carbon (Metric T)]]*AHP!$Q$26/TOPSIS!$E$20</f>
        <v>8.6010294355351354E-3</v>
      </c>
      <c r="Y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2.5195732178959975E-3</v>
      </c>
      <c r="Z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6.0497890013871637E-3</v>
      </c>
      <c r="AA90">
        <f>Net_Zero_Table[[#This Row],[S- Worst-Euclidean Distance]]/(Net_Zero_Table[[#This Row],[S+ Best-Euclidean Distance]]+Net_Zero_Table[[#This Row],[S- Worst-Euclidean Distance]])</f>
        <v>0.705978910282688</v>
      </c>
      <c r="AB90">
        <v>89</v>
      </c>
    </row>
    <row r="91" spans="1:28" x14ac:dyDescent="0.3">
      <c r="A91">
        <v>313</v>
      </c>
      <c r="B91" t="s">
        <v>141</v>
      </c>
      <c r="C91" t="s">
        <v>280</v>
      </c>
      <c r="D91" t="s">
        <v>280</v>
      </c>
      <c r="E91" t="s">
        <v>152</v>
      </c>
      <c r="F91" t="s">
        <v>280</v>
      </c>
      <c r="G91" t="s">
        <v>219</v>
      </c>
      <c r="H91">
        <v>429.01829945660626</v>
      </c>
      <c r="I91">
        <v>61</v>
      </c>
      <c r="J91">
        <v>1503597.102997663</v>
      </c>
      <c r="K91">
        <v>41888.202090909079</v>
      </c>
      <c r="L91">
        <v>270647478.53957933</v>
      </c>
      <c r="M91">
        <v>5048064.2136363629</v>
      </c>
      <c r="N91">
        <v>2255395654.4964943</v>
      </c>
      <c r="O91">
        <v>113704000</v>
      </c>
      <c r="P91">
        <v>19.071244918181815</v>
      </c>
      <c r="Q91">
        <v>22478.776689815062</v>
      </c>
      <c r="R91">
        <v>270689366.74167025</v>
      </c>
      <c r="S91">
        <v>2374.1477187101309</v>
      </c>
      <c r="T91">
        <v>22497.847934733243</v>
      </c>
      <c r="U91">
        <f>Net_Zero_Table[[#This Row],[Total Energy(MJ)]]*AHP!$Q$23/TOPSIS!$B$20</f>
        <v>2.4354961364331452E-2</v>
      </c>
      <c r="V91">
        <f>Net_Zero_Table[[#This Row],[Capital Cost (LKR)]]*AHP!$Q$24/TOPSIS!$C$20</f>
        <v>3.815467321951363E-3</v>
      </c>
      <c r="W91">
        <f>Net_Zero_Table[[#This Row],[System Cost (LKR)]]*AHP!$Q$25/TOPSIS!$D$20</f>
        <v>2.5761260592676847E-3</v>
      </c>
      <c r="X91">
        <f>Net_Zero_Table[[#This Row],[Embodied Carbon (Metric T)]]*AHP!$Q$26/TOPSIS!$E$20</f>
        <v>8.5968777121630986E-3</v>
      </c>
      <c r="Y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2.5266507676578319E-3</v>
      </c>
      <c r="Z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6.0494875619230542E-3</v>
      </c>
      <c r="AA91">
        <f>Net_Zero_Table[[#This Row],[S- Worst-Euclidean Distance]]/(Net_Zero_Table[[#This Row],[S+ Best-Euclidean Distance]]+Net_Zero_Table[[#This Row],[S- Worst-Euclidean Distance]])</f>
        <v>0.7053859592092997</v>
      </c>
      <c r="AB91">
        <v>90</v>
      </c>
    </row>
    <row r="92" spans="1:28" x14ac:dyDescent="0.3">
      <c r="A92">
        <v>297</v>
      </c>
      <c r="B92" t="s">
        <v>141</v>
      </c>
      <c r="C92" t="s">
        <v>280</v>
      </c>
      <c r="D92" t="s">
        <v>151</v>
      </c>
      <c r="E92" t="s">
        <v>152</v>
      </c>
      <c r="F92" t="s">
        <v>280</v>
      </c>
      <c r="G92" t="s">
        <v>218</v>
      </c>
      <c r="H92">
        <v>428.55383711819633</v>
      </c>
      <c r="I92">
        <v>31</v>
      </c>
      <c r="J92">
        <v>1503147.5034540819</v>
      </c>
      <c r="K92">
        <v>41888.202090909079</v>
      </c>
      <c r="L92">
        <v>270566550.6217348</v>
      </c>
      <c r="M92">
        <v>5043459.1386363627</v>
      </c>
      <c r="N92">
        <v>2254721255.1811228</v>
      </c>
      <c r="O92">
        <v>116132200</v>
      </c>
      <c r="P92">
        <v>19.080455068181813</v>
      </c>
      <c r="Q92">
        <v>22472.055176638525</v>
      </c>
      <c r="R92">
        <v>270608438.82382572</v>
      </c>
      <c r="S92">
        <v>2375.8969143197592</v>
      </c>
      <c r="T92">
        <v>22491.135631706707</v>
      </c>
      <c r="U92">
        <f>Net_Zero_Table[[#This Row],[Total Energy(MJ)]]*AHP!$Q$23/TOPSIS!$B$20</f>
        <v>2.4347679968921929E-2</v>
      </c>
      <c r="V92">
        <f>Net_Zero_Table[[#This Row],[Capital Cost (LKR)]]*AHP!$Q$24/TOPSIS!$C$20</f>
        <v>3.8119866781968379E-3</v>
      </c>
      <c r="W92">
        <f>Net_Zero_Table[[#This Row],[System Cost (LKR)]]*AHP!$Q$25/TOPSIS!$D$20</f>
        <v>2.6311403885534951E-3</v>
      </c>
      <c r="X92">
        <f>Net_Zero_Table[[#This Row],[Embodied Carbon (Metric T)]]*AHP!$Q$26/TOPSIS!$E$20</f>
        <v>8.6010294355351354E-3</v>
      </c>
      <c r="Y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2.5284572229780189E-3</v>
      </c>
      <c r="Z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6.0461449313940945E-3</v>
      </c>
      <c r="AA92">
        <f>Net_Zero_Table[[#This Row],[S- Worst-Euclidean Distance]]/(Net_Zero_Table[[#This Row],[S+ Best-Euclidean Distance]]+Net_Zero_Table[[#This Row],[S- Worst-Euclidean Distance]])</f>
        <v>0.70512250277538757</v>
      </c>
      <c r="AB92">
        <v>91</v>
      </c>
    </row>
    <row r="93" spans="1:28" x14ac:dyDescent="0.3">
      <c r="A93">
        <v>437</v>
      </c>
      <c r="B93" t="s">
        <v>280</v>
      </c>
      <c r="C93" t="s">
        <v>147</v>
      </c>
      <c r="D93" t="s">
        <v>151</v>
      </c>
      <c r="E93" t="s">
        <v>152</v>
      </c>
      <c r="F93" t="s">
        <v>155</v>
      </c>
      <c r="G93" t="s">
        <v>220</v>
      </c>
      <c r="H93">
        <v>388.20487868695824</v>
      </c>
      <c r="I93">
        <v>28</v>
      </c>
      <c r="J93">
        <v>1418566.6145765933</v>
      </c>
      <c r="K93">
        <v>36911.660336363631</v>
      </c>
      <c r="L93">
        <v>255341990.62378681</v>
      </c>
      <c r="M93">
        <v>5819973.961363635</v>
      </c>
      <c r="N93">
        <v>2127849921.8648901</v>
      </c>
      <c r="O93">
        <v>109200000</v>
      </c>
      <c r="P93">
        <v>22.838012877272721</v>
      </c>
      <c r="Q93">
        <v>21207.570887920072</v>
      </c>
      <c r="R93">
        <v>255378902.28412318</v>
      </c>
      <c r="S93">
        <v>2242.8698958262539</v>
      </c>
      <c r="T93">
        <v>21230.408900797345</v>
      </c>
      <c r="U93">
        <f>Net_Zero_Table[[#This Row],[Total Energy(MJ)]]*AHP!$Q$23/TOPSIS!$B$20</f>
        <v>2.2977420108012403E-2</v>
      </c>
      <c r="V93">
        <f>Net_Zero_Table[[#This Row],[Capital Cost (LKR)]]*AHP!$Q$24/TOPSIS!$C$20</f>
        <v>4.398898176494229E-3</v>
      </c>
      <c r="W93">
        <f>Net_Zero_Table[[#This Row],[System Cost (LKR)]]*AHP!$Q$25/TOPSIS!$D$20</f>
        <v>2.4740815245904379E-3</v>
      </c>
      <c r="X93">
        <f>Net_Zero_Table[[#This Row],[Embodied Carbon (Metric T)]]*AHP!$Q$26/TOPSIS!$E$20</f>
        <v>1.0294849902931121E-2</v>
      </c>
      <c r="Y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2.2514745490154939E-3</v>
      </c>
      <c r="Z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5.3831670147325046E-3</v>
      </c>
      <c r="AA93">
        <f>Net_Zero_Table[[#This Row],[S- Worst-Euclidean Distance]]/(Net_Zero_Table[[#This Row],[S+ Best-Euclidean Distance]]+Net_Zero_Table[[#This Row],[S- Worst-Euclidean Distance]])</f>
        <v>0.70509754384458612</v>
      </c>
      <c r="AB93">
        <v>92</v>
      </c>
    </row>
    <row r="94" spans="1:28" x14ac:dyDescent="0.3">
      <c r="A94">
        <v>455</v>
      </c>
      <c r="B94" t="s">
        <v>280</v>
      </c>
      <c r="C94" t="s">
        <v>147</v>
      </c>
      <c r="D94" t="s">
        <v>280</v>
      </c>
      <c r="E94" t="s">
        <v>152</v>
      </c>
      <c r="F94" t="s">
        <v>155</v>
      </c>
      <c r="G94" t="s">
        <v>220</v>
      </c>
      <c r="H94">
        <v>388.66934102536817</v>
      </c>
      <c r="I94">
        <v>28</v>
      </c>
      <c r="J94">
        <v>1419016.2141201741</v>
      </c>
      <c r="K94">
        <v>36911.660336363631</v>
      </c>
      <c r="L94">
        <v>255422918.54163134</v>
      </c>
      <c r="M94">
        <v>5824579.0363636352</v>
      </c>
      <c r="N94">
        <v>2128524321.1802611</v>
      </c>
      <c r="O94">
        <v>109200000</v>
      </c>
      <c r="P94">
        <v>22.828802727272723</v>
      </c>
      <c r="Q94">
        <v>21214.292401096602</v>
      </c>
      <c r="R94">
        <v>255459830.20196772</v>
      </c>
      <c r="S94">
        <v>2243.5489002166246</v>
      </c>
      <c r="T94">
        <v>21237.121203823874</v>
      </c>
      <c r="U94">
        <f>Net_Zero_Table[[#This Row],[Total Energy(MJ)]]*AHP!$Q$23/TOPSIS!$B$20</f>
        <v>2.2984701503421925E-2</v>
      </c>
      <c r="V94">
        <f>Net_Zero_Table[[#This Row],[Capital Cost (LKR)]]*AHP!$Q$24/TOPSIS!$C$20</f>
        <v>4.4023788202487545E-3</v>
      </c>
      <c r="W94">
        <f>Net_Zero_Table[[#This Row],[System Cost (LKR)]]*AHP!$Q$25/TOPSIS!$D$20</f>
        <v>2.4740815245904379E-3</v>
      </c>
      <c r="X94">
        <f>Net_Zero_Table[[#This Row],[Embodied Carbon (Metric T)]]*AHP!$Q$26/TOPSIS!$E$20</f>
        <v>1.0290698179559084E-2</v>
      </c>
      <c r="Y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2.2527580540631646E-3</v>
      </c>
      <c r="Z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5.3800470456098724E-3</v>
      </c>
      <c r="AA94">
        <f>Net_Zero_Table[[#This Row],[S- Worst-Euclidean Distance]]/(Net_Zero_Table[[#This Row],[S+ Best-Euclidean Distance]]+Net_Zero_Table[[#This Row],[S- Worst-Euclidean Distance]])</f>
        <v>0.70485843347949961</v>
      </c>
      <c r="AB94">
        <v>93</v>
      </c>
    </row>
    <row r="95" spans="1:28" x14ac:dyDescent="0.3">
      <c r="A95">
        <v>315</v>
      </c>
      <c r="B95" t="s">
        <v>141</v>
      </c>
      <c r="C95" t="s">
        <v>280</v>
      </c>
      <c r="D95" t="s">
        <v>280</v>
      </c>
      <c r="E95" t="s">
        <v>152</v>
      </c>
      <c r="F95" t="s">
        <v>280</v>
      </c>
      <c r="G95" t="s">
        <v>218</v>
      </c>
      <c r="H95">
        <v>429.01829945660626</v>
      </c>
      <c r="I95">
        <v>31</v>
      </c>
      <c r="J95">
        <v>1503597.102997663</v>
      </c>
      <c r="K95">
        <v>41888.202090909079</v>
      </c>
      <c r="L95">
        <v>270647478.53957933</v>
      </c>
      <c r="M95">
        <v>5048064.2136363629</v>
      </c>
      <c r="N95">
        <v>2255395654.4964943</v>
      </c>
      <c r="O95">
        <v>116132200</v>
      </c>
      <c r="P95">
        <v>19.071244918181815</v>
      </c>
      <c r="Q95">
        <v>22478.776689815062</v>
      </c>
      <c r="R95">
        <v>270689366.74167025</v>
      </c>
      <c r="S95">
        <v>2376.5759187101307</v>
      </c>
      <c r="T95">
        <v>22497.847934733243</v>
      </c>
      <c r="U95">
        <f>Net_Zero_Table[[#This Row],[Total Energy(MJ)]]*AHP!$Q$23/TOPSIS!$B$20</f>
        <v>2.4354961364331452E-2</v>
      </c>
      <c r="V95">
        <f>Net_Zero_Table[[#This Row],[Capital Cost (LKR)]]*AHP!$Q$24/TOPSIS!$C$20</f>
        <v>3.815467321951363E-3</v>
      </c>
      <c r="W95">
        <f>Net_Zero_Table[[#This Row],[System Cost (LKR)]]*AHP!$Q$25/TOPSIS!$D$20</f>
        <v>2.6311403885534951E-3</v>
      </c>
      <c r="X95">
        <f>Net_Zero_Table[[#This Row],[Embodied Carbon (Metric T)]]*AHP!$Q$26/TOPSIS!$E$20</f>
        <v>8.5968777121630986E-3</v>
      </c>
      <c r="Y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2.5355099743043482E-3</v>
      </c>
      <c r="Z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6.0458433102404448E-3</v>
      </c>
      <c r="AA95">
        <f>Net_Zero_Table[[#This Row],[S- Worst-Euclidean Distance]]/(Net_Zero_Table[[#This Row],[S+ Best-Euclidean Distance]]+Net_Zero_Table[[#This Row],[S- Worst-Euclidean Distance]])</f>
        <v>0.70453261971269054</v>
      </c>
      <c r="AB95">
        <v>94</v>
      </c>
    </row>
    <row r="96" spans="1:28" x14ac:dyDescent="0.3">
      <c r="A96">
        <v>296</v>
      </c>
      <c r="B96" t="s">
        <v>141</v>
      </c>
      <c r="C96" t="s">
        <v>280</v>
      </c>
      <c r="D96" t="s">
        <v>151</v>
      </c>
      <c r="E96" t="s">
        <v>152</v>
      </c>
      <c r="F96" t="s">
        <v>280</v>
      </c>
      <c r="G96" t="s">
        <v>220</v>
      </c>
      <c r="H96">
        <v>428.55383711819633</v>
      </c>
      <c r="I96">
        <v>31</v>
      </c>
      <c r="J96">
        <v>1503147.5034540819</v>
      </c>
      <c r="K96">
        <v>41888.202090909079</v>
      </c>
      <c r="L96">
        <v>270566550.6217348</v>
      </c>
      <c r="M96">
        <v>5043459.1386363627</v>
      </c>
      <c r="N96">
        <v>2254721255.1811228</v>
      </c>
      <c r="O96">
        <v>120900000</v>
      </c>
      <c r="P96">
        <v>19.080455068181813</v>
      </c>
      <c r="Q96">
        <v>22472.055176638525</v>
      </c>
      <c r="R96">
        <v>270608438.82382572</v>
      </c>
      <c r="S96">
        <v>2380.6647143197592</v>
      </c>
      <c r="T96">
        <v>22491.135631706707</v>
      </c>
      <c r="U96">
        <f>Net_Zero_Table[[#This Row],[Total Energy(MJ)]]*AHP!$Q$23/TOPSIS!$B$20</f>
        <v>2.4347679968921929E-2</v>
      </c>
      <c r="V96">
        <f>Net_Zero_Table[[#This Row],[Capital Cost (LKR)]]*AHP!$Q$24/TOPSIS!$C$20</f>
        <v>3.8119866781968379E-3</v>
      </c>
      <c r="W96">
        <f>Net_Zero_Table[[#This Row],[System Cost (LKR)]]*AHP!$Q$25/TOPSIS!$D$20</f>
        <v>2.7391616879394137E-3</v>
      </c>
      <c r="X96">
        <f>Net_Zero_Table[[#This Row],[Embodied Carbon (Metric T)]]*AHP!$Q$26/TOPSIS!$E$20</f>
        <v>8.6010294355351354E-3</v>
      </c>
      <c r="Y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2.5492674125397112E-3</v>
      </c>
      <c r="Z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6.0404413185568403E-3</v>
      </c>
      <c r="AA96">
        <f>Net_Zero_Table[[#This Row],[S- Worst-Euclidean Distance]]/(Net_Zero_Table[[#This Row],[S+ Best-Euclidean Distance]]+Net_Zero_Table[[#This Row],[S- Worst-Euclidean Distance]])</f>
        <v>0.70321841026915999</v>
      </c>
      <c r="AB96">
        <v>95</v>
      </c>
    </row>
    <row r="97" spans="1:28" x14ac:dyDescent="0.3">
      <c r="A97">
        <v>314</v>
      </c>
      <c r="B97" t="s">
        <v>141</v>
      </c>
      <c r="C97" t="s">
        <v>280</v>
      </c>
      <c r="D97" t="s">
        <v>280</v>
      </c>
      <c r="E97" t="s">
        <v>152</v>
      </c>
      <c r="F97" t="s">
        <v>280</v>
      </c>
      <c r="G97" t="s">
        <v>220</v>
      </c>
      <c r="H97">
        <v>429.01829945660626</v>
      </c>
      <c r="I97">
        <v>31</v>
      </c>
      <c r="J97">
        <v>1503597.102997663</v>
      </c>
      <c r="K97">
        <v>41888.202090909079</v>
      </c>
      <c r="L97">
        <v>270647478.53957933</v>
      </c>
      <c r="M97">
        <v>5048064.2136363629</v>
      </c>
      <c r="N97">
        <v>2255395654.4964943</v>
      </c>
      <c r="O97">
        <v>120900000</v>
      </c>
      <c r="P97">
        <v>19.071244918181815</v>
      </c>
      <c r="Q97">
        <v>22478.776689815062</v>
      </c>
      <c r="R97">
        <v>270689366.74167025</v>
      </c>
      <c r="S97">
        <v>2381.3437187101308</v>
      </c>
      <c r="T97">
        <v>22497.847934733243</v>
      </c>
      <c r="U97">
        <f>Net_Zero_Table[[#This Row],[Total Energy(MJ)]]*AHP!$Q$23/TOPSIS!$B$20</f>
        <v>2.4354961364331452E-2</v>
      </c>
      <c r="V97">
        <f>Net_Zero_Table[[#This Row],[Capital Cost (LKR)]]*AHP!$Q$24/TOPSIS!$C$20</f>
        <v>3.815467321951363E-3</v>
      </c>
      <c r="W97">
        <f>Net_Zero_Table[[#This Row],[System Cost (LKR)]]*AHP!$Q$25/TOPSIS!$D$20</f>
        <v>2.7391616879394137E-3</v>
      </c>
      <c r="X97">
        <f>Net_Zero_Table[[#This Row],[Embodied Carbon (Metric T)]]*AHP!$Q$26/TOPSIS!$E$20</f>
        <v>8.5968777121630986E-3</v>
      </c>
      <c r="Y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2.5562627490154518E-3</v>
      </c>
      <c r="Z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6.0401394125868769E-3</v>
      </c>
      <c r="AA97">
        <f>Net_Zero_Table[[#This Row],[S- Worst-Euclidean Distance]]/(Net_Zero_Table[[#This Row],[S+ Best-Euclidean Distance]]+Net_Zero_Table[[#This Row],[S- Worst-Euclidean Distance]])</f>
        <v>0.70263574214413249</v>
      </c>
      <c r="AB97">
        <v>96</v>
      </c>
    </row>
    <row r="98" spans="1:28" x14ac:dyDescent="0.3">
      <c r="A98">
        <v>130</v>
      </c>
      <c r="B98" t="s">
        <v>140</v>
      </c>
      <c r="C98" t="s">
        <v>147</v>
      </c>
      <c r="D98" t="s">
        <v>280</v>
      </c>
      <c r="E98" t="s">
        <v>152</v>
      </c>
      <c r="F98" t="s">
        <v>155</v>
      </c>
      <c r="G98" t="s">
        <v>219</v>
      </c>
      <c r="H98">
        <v>371.67259218461697</v>
      </c>
      <c r="I98">
        <v>53</v>
      </c>
      <c r="J98">
        <v>1367800.6893945143</v>
      </c>
      <c r="K98">
        <v>45987.710336363627</v>
      </c>
      <c r="L98">
        <v>246204124.09101257</v>
      </c>
      <c r="M98">
        <v>5969795.836363635</v>
      </c>
      <c r="N98">
        <v>2051701034.0917714</v>
      </c>
      <c r="O98">
        <v>98792000</v>
      </c>
      <c r="P98">
        <v>23.917928727272724</v>
      </c>
      <c r="Q98">
        <v>20448.620306447985</v>
      </c>
      <c r="R98">
        <v>246250111.80134892</v>
      </c>
      <c r="S98">
        <v>2156.4628299281349</v>
      </c>
      <c r="T98">
        <v>20472.538235175256</v>
      </c>
      <c r="U98">
        <f>Net_Zero_Table[[#This Row],[Total Energy(MJ)]]*AHP!$Q$23/TOPSIS!$B$20</f>
        <v>2.2156067787500958E-2</v>
      </c>
      <c r="V98">
        <f>Net_Zero_Table[[#This Row],[Capital Cost (LKR)]]*AHP!$Q$24/TOPSIS!$C$20</f>
        <v>4.5121377162433097E-3</v>
      </c>
      <c r="W98">
        <f>Net_Zero_Table[[#This Row],[System Cost (LKR)]]*AHP!$Q$25/TOPSIS!$D$20</f>
        <v>2.238273461330939E-3</v>
      </c>
      <c r="X98">
        <f>Net_Zero_Table[[#This Row],[Embodied Carbon (Metric T)]]*AHP!$Q$26/TOPSIS!$E$20</f>
        <v>1.0781651081443895E-2</v>
      </c>
      <c r="Y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2.4506524917937015E-3</v>
      </c>
      <c r="Z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5.7336297856366578E-3</v>
      </c>
      <c r="AA98">
        <f>Net_Zero_Table[[#This Row],[S- Worst-Euclidean Distance]]/(Net_Zero_Table[[#This Row],[S+ Best-Euclidean Distance]]+Net_Zero_Table[[#This Row],[S- Worst-Euclidean Distance]])</f>
        <v>0.70056598627446909</v>
      </c>
      <c r="AB98">
        <v>97</v>
      </c>
    </row>
    <row r="99" spans="1:28" x14ac:dyDescent="0.3">
      <c r="A99">
        <v>112</v>
      </c>
      <c r="B99" t="s">
        <v>140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371.20812984620699</v>
      </c>
      <c r="I99">
        <v>53</v>
      </c>
      <c r="J99">
        <v>1367351.0898509335</v>
      </c>
      <c r="K99">
        <v>45987.710336363627</v>
      </c>
      <c r="L99">
        <v>246123196.17316803</v>
      </c>
      <c r="M99">
        <v>5965190.7613636348</v>
      </c>
      <c r="N99">
        <v>2051026634.7764003</v>
      </c>
      <c r="O99">
        <v>98792000</v>
      </c>
      <c r="P99">
        <v>23.927138877272721</v>
      </c>
      <c r="Q99">
        <v>20441.898793271455</v>
      </c>
      <c r="R99">
        <v>246169183.88350439</v>
      </c>
      <c r="S99">
        <v>2155.7838255377642</v>
      </c>
      <c r="T99">
        <v>20465.825932148728</v>
      </c>
      <c r="U99">
        <f>Net_Zero_Table[[#This Row],[Total Energy(MJ)]]*AHP!$Q$23/TOPSIS!$B$20</f>
        <v>2.2148786392091436E-2</v>
      </c>
      <c r="V99">
        <f>Net_Zero_Table[[#This Row],[Capital Cost (LKR)]]*AHP!$Q$24/TOPSIS!$C$20</f>
        <v>4.5086570724887842E-3</v>
      </c>
      <c r="W99">
        <f>Net_Zero_Table[[#This Row],[System Cost (LKR)]]*AHP!$Q$25/TOPSIS!$D$20</f>
        <v>2.238273461330939E-3</v>
      </c>
      <c r="X99">
        <f>Net_Zero_Table[[#This Row],[Embodied Carbon (Metric T)]]*AHP!$Q$26/TOPSIS!$E$20</f>
        <v>1.0785802804815933E-2</v>
      </c>
      <c r="Y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2.4526100765849984E-3</v>
      </c>
      <c r="Z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5.7378978007439213E-3</v>
      </c>
      <c r="AA99">
        <f>Net_Zero_Table[[#This Row],[S- Worst-Euclidean Distance]]/(Net_Zero_Table[[#This Row],[S+ Best-Euclidean Distance]]+Net_Zero_Table[[#This Row],[S- Worst-Euclidean Distance]])</f>
        <v>0.70055457935963295</v>
      </c>
      <c r="AB99">
        <v>98</v>
      </c>
    </row>
    <row r="100" spans="1:28" x14ac:dyDescent="0.3">
      <c r="A100">
        <v>132</v>
      </c>
      <c r="B100" t="s">
        <v>140</v>
      </c>
      <c r="C100" t="s">
        <v>147</v>
      </c>
      <c r="D100" t="s">
        <v>280</v>
      </c>
      <c r="E100" t="s">
        <v>152</v>
      </c>
      <c r="F100" t="s">
        <v>155</v>
      </c>
      <c r="G100" t="s">
        <v>218</v>
      </c>
      <c r="H100">
        <v>371.67259218461697</v>
      </c>
      <c r="I100">
        <v>27</v>
      </c>
      <c r="J100">
        <v>1367800.6893945143</v>
      </c>
      <c r="K100">
        <v>45987.710336363627</v>
      </c>
      <c r="L100">
        <v>246204124.09101257</v>
      </c>
      <c r="M100">
        <v>5969795.836363635</v>
      </c>
      <c r="N100">
        <v>2051701034.0917714</v>
      </c>
      <c r="O100">
        <v>101147400</v>
      </c>
      <c r="P100">
        <v>23.917928727272724</v>
      </c>
      <c r="Q100">
        <v>20448.620306447985</v>
      </c>
      <c r="R100">
        <v>246250111.80134892</v>
      </c>
      <c r="S100">
        <v>2158.8182299281348</v>
      </c>
      <c r="T100">
        <v>20472.538235175256</v>
      </c>
      <c r="U100">
        <f>Net_Zero_Table[[#This Row],[Total Energy(MJ)]]*AHP!$Q$23/TOPSIS!$B$20</f>
        <v>2.2156067787500958E-2</v>
      </c>
      <c r="V100">
        <f>Net_Zero_Table[[#This Row],[Capital Cost (LKR)]]*AHP!$Q$24/TOPSIS!$C$20</f>
        <v>4.5121377162433097E-3</v>
      </c>
      <c r="W100">
        <f>Net_Zero_Table[[#This Row],[System Cost (LKR)]]*AHP!$Q$25/TOPSIS!$D$20</f>
        <v>2.2916384029336894E-3</v>
      </c>
      <c r="X100">
        <f>Net_Zero_Table[[#This Row],[Embodied Carbon (Metric T)]]*AHP!$Q$26/TOPSIS!$E$20</f>
        <v>1.0781651081443895E-2</v>
      </c>
      <c r="Y1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2.452152691731645E-3</v>
      </c>
      <c r="Z1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5.7267448536610106E-3</v>
      </c>
      <c r="AA100">
        <f>Net_Zero_Table[[#This Row],[S- Worst-Euclidean Distance]]/(Net_Zero_Table[[#This Row],[S+ Best-Euclidean Distance]]+Net_Zero_Table[[#This Row],[S- Worst-Euclidean Distance]])</f>
        <v>0.70018542497662239</v>
      </c>
      <c r="AB100">
        <v>99</v>
      </c>
    </row>
    <row r="101" spans="1:28" x14ac:dyDescent="0.3">
      <c r="A101">
        <v>114</v>
      </c>
      <c r="B101" t="s">
        <v>140</v>
      </c>
      <c r="C101" t="s">
        <v>147</v>
      </c>
      <c r="D101" t="s">
        <v>151</v>
      </c>
      <c r="E101" t="s">
        <v>152</v>
      </c>
      <c r="F101" t="s">
        <v>155</v>
      </c>
      <c r="G101" t="s">
        <v>218</v>
      </c>
      <c r="H101">
        <v>371.20812984620699</v>
      </c>
      <c r="I101">
        <v>27</v>
      </c>
      <c r="J101">
        <v>1367351.0898509335</v>
      </c>
      <c r="K101">
        <v>45987.710336363627</v>
      </c>
      <c r="L101">
        <v>246123196.17316803</v>
      </c>
      <c r="M101">
        <v>5965190.7613636348</v>
      </c>
      <c r="N101">
        <v>2051026634.7764003</v>
      </c>
      <c r="O101">
        <v>101147400</v>
      </c>
      <c r="P101">
        <v>23.927138877272721</v>
      </c>
      <c r="Q101">
        <v>20441.898793271455</v>
      </c>
      <c r="R101">
        <v>246169183.88350439</v>
      </c>
      <c r="S101">
        <v>2158.1392255377641</v>
      </c>
      <c r="T101">
        <v>20465.825932148728</v>
      </c>
      <c r="U101">
        <f>Net_Zero_Table[[#This Row],[Total Energy(MJ)]]*AHP!$Q$23/TOPSIS!$B$20</f>
        <v>2.2148786392091436E-2</v>
      </c>
      <c r="V101">
        <f>Net_Zero_Table[[#This Row],[Capital Cost (LKR)]]*AHP!$Q$24/TOPSIS!$C$20</f>
        <v>4.5086570724887842E-3</v>
      </c>
      <c r="W101">
        <f>Net_Zero_Table[[#This Row],[System Cost (LKR)]]*AHP!$Q$25/TOPSIS!$D$20</f>
        <v>2.2916384029336894E-3</v>
      </c>
      <c r="X101">
        <f>Net_Zero_Table[[#This Row],[Embodied Carbon (Metric T)]]*AHP!$Q$26/TOPSIS!$E$20</f>
        <v>1.0785802804815933E-2</v>
      </c>
      <c r="Y1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2.4541090798492118E-3</v>
      </c>
      <c r="Z1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5.7310179961307852E-3</v>
      </c>
      <c r="AA101">
        <f>Net_Zero_Table[[#This Row],[S- Worst-Euclidean Distance]]/(Net_Zero_Table[[#This Row],[S+ Best-Euclidean Distance]]+Net_Zero_Table[[#This Row],[S- Worst-Euclidean Distance]])</f>
        <v>0.70017459019652617</v>
      </c>
      <c r="AB101">
        <v>100</v>
      </c>
    </row>
    <row r="102" spans="1:28" x14ac:dyDescent="0.3">
      <c r="A102">
        <v>131</v>
      </c>
      <c r="B102" t="s">
        <v>140</v>
      </c>
      <c r="C102" t="s">
        <v>147</v>
      </c>
      <c r="D102" t="s">
        <v>280</v>
      </c>
      <c r="E102" t="s">
        <v>152</v>
      </c>
      <c r="F102" t="s">
        <v>155</v>
      </c>
      <c r="G102" t="s">
        <v>220</v>
      </c>
      <c r="H102">
        <v>371.67259218461697</v>
      </c>
      <c r="I102">
        <v>27</v>
      </c>
      <c r="J102">
        <v>1367800.6893945143</v>
      </c>
      <c r="K102">
        <v>45987.710336363627</v>
      </c>
      <c r="L102">
        <v>246204124.09101257</v>
      </c>
      <c r="M102">
        <v>5969795.836363635</v>
      </c>
      <c r="N102">
        <v>2051701034.0917714</v>
      </c>
      <c r="O102">
        <v>105300000</v>
      </c>
      <c r="P102">
        <v>23.917928727272724</v>
      </c>
      <c r="Q102">
        <v>20448.620306447985</v>
      </c>
      <c r="R102">
        <v>246250111.80134892</v>
      </c>
      <c r="S102">
        <v>2162.9708299281351</v>
      </c>
      <c r="T102">
        <v>20472.538235175256</v>
      </c>
      <c r="U102">
        <f>Net_Zero_Table[[#This Row],[Total Energy(MJ)]]*AHP!$Q$23/TOPSIS!$B$20</f>
        <v>2.2156067787500958E-2</v>
      </c>
      <c r="V102">
        <f>Net_Zero_Table[[#This Row],[Capital Cost (LKR)]]*AHP!$Q$24/TOPSIS!$C$20</f>
        <v>4.5121377162433097E-3</v>
      </c>
      <c r="W102">
        <f>Net_Zero_Table[[#This Row],[System Cost (LKR)]]*AHP!$Q$25/TOPSIS!$D$20</f>
        <v>2.3857214701407795E-3</v>
      </c>
      <c r="X102">
        <f>Net_Zero_Table[[#This Row],[Embodied Carbon (Metric T)]]*AHP!$Q$26/TOPSIS!$E$20</f>
        <v>1.0781651081443895E-2</v>
      </c>
      <c r="Y1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2.4576192695464276E-3</v>
      </c>
      <c r="Z1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5.7158000670265614E-3</v>
      </c>
      <c r="AA102">
        <f>Net_Zero_Table[[#This Row],[S- Worst-Euclidean Distance]]/(Net_Zero_Table[[#This Row],[S+ Best-Euclidean Distance]]+Net_Zero_Table[[#This Row],[S- Worst-Euclidean Distance]])</f>
        <v>0.69931565133951923</v>
      </c>
      <c r="AB102">
        <v>101</v>
      </c>
    </row>
    <row r="103" spans="1:28" x14ac:dyDescent="0.3">
      <c r="A103">
        <v>113</v>
      </c>
      <c r="B103" t="s">
        <v>140</v>
      </c>
      <c r="C103" t="s">
        <v>147</v>
      </c>
      <c r="D103" t="s">
        <v>151</v>
      </c>
      <c r="E103" t="s">
        <v>152</v>
      </c>
      <c r="F103" t="s">
        <v>155</v>
      </c>
      <c r="G103" t="s">
        <v>220</v>
      </c>
      <c r="H103">
        <v>371.20812984620699</v>
      </c>
      <c r="I103">
        <v>27</v>
      </c>
      <c r="J103">
        <v>1367351.0898509335</v>
      </c>
      <c r="K103">
        <v>45987.710336363627</v>
      </c>
      <c r="L103">
        <v>246123196.17316803</v>
      </c>
      <c r="M103">
        <v>5965190.7613636348</v>
      </c>
      <c r="N103">
        <v>2051026634.7764003</v>
      </c>
      <c r="O103">
        <v>105300000</v>
      </c>
      <c r="P103">
        <v>23.927138877272721</v>
      </c>
      <c r="Q103">
        <v>20441.898793271455</v>
      </c>
      <c r="R103">
        <v>246169183.88350439</v>
      </c>
      <c r="S103">
        <v>2162.291825537764</v>
      </c>
      <c r="T103">
        <v>20465.825932148728</v>
      </c>
      <c r="U103">
        <f>Net_Zero_Table[[#This Row],[Total Energy(MJ)]]*AHP!$Q$23/TOPSIS!$B$20</f>
        <v>2.2148786392091436E-2</v>
      </c>
      <c r="V103">
        <f>Net_Zero_Table[[#This Row],[Capital Cost (LKR)]]*AHP!$Q$24/TOPSIS!$C$20</f>
        <v>4.5086570724887842E-3</v>
      </c>
      <c r="W103">
        <f>Net_Zero_Table[[#This Row],[System Cost (LKR)]]*AHP!$Q$25/TOPSIS!$D$20</f>
        <v>2.3857214701407795E-3</v>
      </c>
      <c r="X103">
        <f>Net_Zero_Table[[#This Row],[Embodied Carbon (Metric T)]]*AHP!$Q$26/TOPSIS!$E$20</f>
        <v>1.0785802804815933E-2</v>
      </c>
      <c r="Y1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2.4595713094516104E-3</v>
      </c>
      <c r="Z1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5.7200813857202154E-3</v>
      </c>
      <c r="AA103">
        <f>Net_Zero_Table[[#This Row],[S- Worst-Euclidean Distance]]/(Net_Zero_Table[[#This Row],[S+ Best-Euclidean Distance]]+Net_Zero_Table[[#This Row],[S- Worst-Euclidean Distance]])</f>
        <v>0.69930614402449964</v>
      </c>
      <c r="AB103">
        <v>102</v>
      </c>
    </row>
    <row r="104" spans="1:28" x14ac:dyDescent="0.3">
      <c r="A104">
        <v>508</v>
      </c>
      <c r="B104" t="s">
        <v>280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430.16499118142934</v>
      </c>
      <c r="I104">
        <v>62</v>
      </c>
      <c r="J104">
        <v>1511950.3215898722</v>
      </c>
      <c r="K104">
        <v>35077.939136363631</v>
      </c>
      <c r="L104">
        <v>272151057.886177</v>
      </c>
      <c r="M104">
        <v>5208733.5613636356</v>
      </c>
      <c r="N104">
        <v>2267925482.3848085</v>
      </c>
      <c r="O104">
        <v>115568000</v>
      </c>
      <c r="P104">
        <v>19.170570477272726</v>
      </c>
      <c r="Q104">
        <v>22603.65730776859</v>
      </c>
      <c r="R104">
        <v>272186135.82531339</v>
      </c>
      <c r="S104">
        <v>2388.7022159461721</v>
      </c>
      <c r="T104">
        <v>22622.827878245862</v>
      </c>
      <c r="U104">
        <f>Net_Zero_Table[[#This Row],[Total Energy(MJ)]]*AHP!$Q$23/TOPSIS!$B$20</f>
        <v>2.4489631424120851E-2</v>
      </c>
      <c r="V104">
        <f>Net_Zero_Table[[#This Row],[Capital Cost (LKR)]]*AHP!$Q$24/TOPSIS!$C$20</f>
        <v>3.9369056832615603E-3</v>
      </c>
      <c r="W104">
        <f>Net_Zero_Table[[#This Row],[System Cost (LKR)]]*AHP!$Q$25/TOPSIS!$D$20</f>
        <v>2.6183576340097778E-3</v>
      </c>
      <c r="X104">
        <f>Net_Zero_Table[[#This Row],[Embodied Carbon (Metric T)]]*AHP!$Q$26/TOPSIS!$E$20</f>
        <v>8.6416513852431761E-3</v>
      </c>
      <c r="Y1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2.6744998734363097E-3</v>
      </c>
      <c r="Z1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5.9221284616727838E-3</v>
      </c>
      <c r="AA104">
        <f>Net_Zero_Table[[#This Row],[S- Worst-Euclidean Distance]]/(Net_Zero_Table[[#This Row],[S+ Best-Euclidean Distance]]+Net_Zero_Table[[#This Row],[S- Worst-Euclidean Distance]])</f>
        <v>0.68888967055682659</v>
      </c>
      <c r="AB104">
        <v>103</v>
      </c>
    </row>
    <row r="105" spans="1:28" x14ac:dyDescent="0.3">
      <c r="A105">
        <v>510</v>
      </c>
      <c r="B105" t="s">
        <v>280</v>
      </c>
      <c r="C105" t="s">
        <v>280</v>
      </c>
      <c r="D105" t="s">
        <v>151</v>
      </c>
      <c r="E105" t="s">
        <v>152</v>
      </c>
      <c r="F105" t="s">
        <v>155</v>
      </c>
      <c r="G105" t="s">
        <v>218</v>
      </c>
      <c r="H105">
        <v>430.16499118142934</v>
      </c>
      <c r="I105">
        <v>31</v>
      </c>
      <c r="J105">
        <v>1511950.3215898722</v>
      </c>
      <c r="K105">
        <v>35077.939136363631</v>
      </c>
      <c r="L105">
        <v>272151057.886177</v>
      </c>
      <c r="M105">
        <v>5208733.5613636356</v>
      </c>
      <c r="N105">
        <v>2267925482.3848085</v>
      </c>
      <c r="O105">
        <v>116132200</v>
      </c>
      <c r="P105">
        <v>19.170570477272726</v>
      </c>
      <c r="Q105">
        <v>22603.65730776859</v>
      </c>
      <c r="R105">
        <v>272186135.82531339</v>
      </c>
      <c r="S105">
        <v>2389.2664159461724</v>
      </c>
      <c r="T105">
        <v>22622.827878245862</v>
      </c>
      <c r="U105">
        <f>Net_Zero_Table[[#This Row],[Total Energy(MJ)]]*AHP!$Q$23/TOPSIS!$B$20</f>
        <v>2.4489631424120851E-2</v>
      </c>
      <c r="V105">
        <f>Net_Zero_Table[[#This Row],[Capital Cost (LKR)]]*AHP!$Q$24/TOPSIS!$C$20</f>
        <v>3.9369056832615603E-3</v>
      </c>
      <c r="W105">
        <f>Net_Zero_Table[[#This Row],[System Cost (LKR)]]*AHP!$Q$25/TOPSIS!$D$20</f>
        <v>2.6311403885534951E-3</v>
      </c>
      <c r="X105">
        <f>Net_Zero_Table[[#This Row],[Embodied Carbon (Metric T)]]*AHP!$Q$26/TOPSIS!$E$20</f>
        <v>8.6416513852431761E-3</v>
      </c>
      <c r="Y1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2.6765480920213297E-3</v>
      </c>
      <c r="Z1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5.9213092799570129E-3</v>
      </c>
      <c r="AA105">
        <f>Net_Zero_Table[[#This Row],[S- Worst-Euclidean Distance]]/(Net_Zero_Table[[#This Row],[S+ Best-Euclidean Distance]]+Net_Zero_Table[[#This Row],[S- Worst-Euclidean Distance]])</f>
        <v>0.68869591850353484</v>
      </c>
      <c r="AB105">
        <v>104</v>
      </c>
    </row>
    <row r="106" spans="1:28" x14ac:dyDescent="0.3">
      <c r="A106">
        <v>526</v>
      </c>
      <c r="B106" t="s">
        <v>280</v>
      </c>
      <c r="C106" t="s">
        <v>280</v>
      </c>
      <c r="D106" t="s">
        <v>280</v>
      </c>
      <c r="E106" t="s">
        <v>152</v>
      </c>
      <c r="F106" t="s">
        <v>155</v>
      </c>
      <c r="G106" t="s">
        <v>219</v>
      </c>
      <c r="H106">
        <v>430.62945351983933</v>
      </c>
      <c r="I106">
        <v>62</v>
      </c>
      <c r="J106">
        <v>1512399.9211334528</v>
      </c>
      <c r="K106">
        <v>35077.939136363631</v>
      </c>
      <c r="L106">
        <v>272231985.80402148</v>
      </c>
      <c r="M106">
        <v>5213338.6363636358</v>
      </c>
      <c r="N106">
        <v>2268599881.7001791</v>
      </c>
      <c r="O106">
        <v>115568000</v>
      </c>
      <c r="P106">
        <v>19.161360327272728</v>
      </c>
      <c r="Q106">
        <v>22610.378820945116</v>
      </c>
      <c r="R106">
        <v>272267063.74315786</v>
      </c>
      <c r="S106">
        <v>2389.3812203365428</v>
      </c>
      <c r="T106">
        <v>22629.54018127239</v>
      </c>
      <c r="U106">
        <f>Net_Zero_Table[[#This Row],[Total Energy(MJ)]]*AHP!$Q$23/TOPSIS!$B$20</f>
        <v>2.449691281953037E-2</v>
      </c>
      <c r="V106">
        <f>Net_Zero_Table[[#This Row],[Capital Cost (LKR)]]*AHP!$Q$24/TOPSIS!$C$20</f>
        <v>3.9403863270160849E-3</v>
      </c>
      <c r="W106">
        <f>Net_Zero_Table[[#This Row],[System Cost (LKR)]]*AHP!$Q$25/TOPSIS!$D$20</f>
        <v>2.6183576340097778E-3</v>
      </c>
      <c r="X106">
        <f>Net_Zero_Table[[#This Row],[Embodied Carbon (Metric T)]]*AHP!$Q$26/TOPSIS!$E$20</f>
        <v>8.6374996618711411E-3</v>
      </c>
      <c r="Y1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2.6816532174462867E-3</v>
      </c>
      <c r="Z1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5.9220400050467043E-3</v>
      </c>
      <c r="AA106">
        <f>Net_Zero_Table[[#This Row],[S- Worst-Euclidean Distance]]/(Net_Zero_Table[[#This Row],[S+ Best-Euclidean Distance]]+Net_Zero_Table[[#This Row],[S- Worst-Euclidean Distance]])</f>
        <v>0.68831371039177336</v>
      </c>
      <c r="AB106">
        <v>105</v>
      </c>
    </row>
    <row r="107" spans="1:28" x14ac:dyDescent="0.3">
      <c r="A107">
        <v>528</v>
      </c>
      <c r="B107" t="s">
        <v>280</v>
      </c>
      <c r="C107" t="s">
        <v>280</v>
      </c>
      <c r="D107" t="s">
        <v>280</v>
      </c>
      <c r="E107" t="s">
        <v>152</v>
      </c>
      <c r="F107" t="s">
        <v>155</v>
      </c>
      <c r="G107" t="s">
        <v>218</v>
      </c>
      <c r="H107">
        <v>430.62945351983933</v>
      </c>
      <c r="I107">
        <v>31</v>
      </c>
      <c r="J107">
        <v>1512399.9211334528</v>
      </c>
      <c r="K107">
        <v>35077.939136363631</v>
      </c>
      <c r="L107">
        <v>272231985.80402148</v>
      </c>
      <c r="M107">
        <v>5213338.6363636358</v>
      </c>
      <c r="N107">
        <v>2268599881.7001791</v>
      </c>
      <c r="O107">
        <v>116132200</v>
      </c>
      <c r="P107">
        <v>19.161360327272728</v>
      </c>
      <c r="Q107">
        <v>22610.378820945116</v>
      </c>
      <c r="R107">
        <v>272267063.74315786</v>
      </c>
      <c r="S107">
        <v>2389.9454203365426</v>
      </c>
      <c r="T107">
        <v>22629.54018127239</v>
      </c>
      <c r="U107">
        <f>Net_Zero_Table[[#This Row],[Total Energy(MJ)]]*AHP!$Q$23/TOPSIS!$B$20</f>
        <v>2.449691281953037E-2</v>
      </c>
      <c r="V107">
        <f>Net_Zero_Table[[#This Row],[Capital Cost (LKR)]]*AHP!$Q$24/TOPSIS!$C$20</f>
        <v>3.9403863270160849E-3</v>
      </c>
      <c r="W107">
        <f>Net_Zero_Table[[#This Row],[System Cost (LKR)]]*AHP!$Q$25/TOPSIS!$D$20</f>
        <v>2.6311403885534951E-3</v>
      </c>
      <c r="X107">
        <f>Net_Zero_Table[[#This Row],[Embodied Carbon (Metric T)]]*AHP!$Q$26/TOPSIS!$E$20</f>
        <v>8.6374996618711411E-3</v>
      </c>
      <c r="Y1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2.6836959765465613E-3</v>
      </c>
      <c r="Z1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5.921220811093246E-3</v>
      </c>
      <c r="AA107">
        <f>Net_Zero_Table[[#This Row],[S- Worst-Euclidean Distance]]/(Net_Zero_Table[[#This Row],[S+ Best-Euclidean Distance]]+Net_Zero_Table[[#This Row],[S- Worst-Euclidean Distance]])</f>
        <v>0.68812063582050542</v>
      </c>
      <c r="AB107">
        <v>106</v>
      </c>
    </row>
    <row r="108" spans="1:28" x14ac:dyDescent="0.3">
      <c r="A108">
        <v>509</v>
      </c>
      <c r="B108" t="s">
        <v>280</v>
      </c>
      <c r="C108" t="s">
        <v>280</v>
      </c>
      <c r="D108" t="s">
        <v>151</v>
      </c>
      <c r="E108" t="s">
        <v>152</v>
      </c>
      <c r="F108" t="s">
        <v>155</v>
      </c>
      <c r="G108" t="s">
        <v>220</v>
      </c>
      <c r="H108">
        <v>430.16499118142934</v>
      </c>
      <c r="I108">
        <v>31</v>
      </c>
      <c r="J108">
        <v>1511950.3215898722</v>
      </c>
      <c r="K108">
        <v>35077.939136363631</v>
      </c>
      <c r="L108">
        <v>272151057.886177</v>
      </c>
      <c r="M108">
        <v>5208733.5613636356</v>
      </c>
      <c r="N108">
        <v>2267925482.3848085</v>
      </c>
      <c r="O108">
        <v>120900000</v>
      </c>
      <c r="P108">
        <v>19.170570477272726</v>
      </c>
      <c r="Q108">
        <v>22603.65730776859</v>
      </c>
      <c r="R108">
        <v>272186135.82531339</v>
      </c>
      <c r="S108">
        <v>2394.034215946172</v>
      </c>
      <c r="T108">
        <v>22622.827878245862</v>
      </c>
      <c r="U108">
        <f>Net_Zero_Table[[#This Row],[Total Energy(MJ)]]*AHP!$Q$23/TOPSIS!$B$20</f>
        <v>2.4489631424120851E-2</v>
      </c>
      <c r="V108">
        <f>Net_Zero_Table[[#This Row],[Capital Cost (LKR)]]*AHP!$Q$24/TOPSIS!$C$20</f>
        <v>3.9369056832615603E-3</v>
      </c>
      <c r="W108">
        <f>Net_Zero_Table[[#This Row],[System Cost (LKR)]]*AHP!$Q$25/TOPSIS!$D$20</f>
        <v>2.7391616879394137E-3</v>
      </c>
      <c r="X108">
        <f>Net_Zero_Table[[#This Row],[Embodied Carbon (Metric T)]]*AHP!$Q$26/TOPSIS!$E$20</f>
        <v>8.6416513852431761E-3</v>
      </c>
      <c r="Y1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2.6962155145889614E-3</v>
      </c>
      <c r="Z1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5.9154853038792385E-3</v>
      </c>
      <c r="AA108">
        <f>Net_Zero_Table[[#This Row],[S- Worst-Euclidean Distance]]/(Net_Zero_Table[[#This Row],[S+ Best-Euclidean Distance]]+Net_Zero_Table[[#This Row],[S- Worst-Euclidean Distance]])</f>
        <v>0.68691254243217559</v>
      </c>
      <c r="AB108">
        <v>107</v>
      </c>
    </row>
    <row r="109" spans="1:28" x14ac:dyDescent="0.3">
      <c r="A109">
        <v>527</v>
      </c>
      <c r="B109" t="s">
        <v>280</v>
      </c>
      <c r="C109" t="s">
        <v>280</v>
      </c>
      <c r="D109" t="s">
        <v>280</v>
      </c>
      <c r="E109" t="s">
        <v>152</v>
      </c>
      <c r="F109" t="s">
        <v>155</v>
      </c>
      <c r="G109" t="s">
        <v>220</v>
      </c>
      <c r="H109">
        <v>430.62945351983933</v>
      </c>
      <c r="I109">
        <v>31</v>
      </c>
      <c r="J109">
        <v>1512399.9211334528</v>
      </c>
      <c r="K109">
        <v>35077.939136363631</v>
      </c>
      <c r="L109">
        <v>272231985.80402148</v>
      </c>
      <c r="M109">
        <v>5213338.6363636358</v>
      </c>
      <c r="N109">
        <v>2268599881.7001791</v>
      </c>
      <c r="O109">
        <v>120900000</v>
      </c>
      <c r="P109">
        <v>19.161360327272728</v>
      </c>
      <c r="Q109">
        <v>22610.378820945116</v>
      </c>
      <c r="R109">
        <v>272267063.74315786</v>
      </c>
      <c r="S109">
        <v>2394.7132203365427</v>
      </c>
      <c r="T109">
        <v>22629.54018127239</v>
      </c>
      <c r="U109">
        <f>Net_Zero_Table[[#This Row],[Total Energy(MJ)]]*AHP!$Q$23/TOPSIS!$B$20</f>
        <v>2.449691281953037E-2</v>
      </c>
      <c r="V109">
        <f>Net_Zero_Table[[#This Row],[Capital Cost (LKR)]]*AHP!$Q$24/TOPSIS!$C$20</f>
        <v>3.9403863270160849E-3</v>
      </c>
      <c r="W109">
        <f>Net_Zero_Table[[#This Row],[System Cost (LKR)]]*AHP!$Q$25/TOPSIS!$D$20</f>
        <v>2.7391616879394137E-3</v>
      </c>
      <c r="X109">
        <f>Net_Zero_Table[[#This Row],[Embodied Carbon (Metric T)]]*AHP!$Q$26/TOPSIS!$E$20</f>
        <v>8.6374996618711411E-3</v>
      </c>
      <c r="Y1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2.7033113965541223E-3</v>
      </c>
      <c r="Z1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5.9153967479138678E-3</v>
      </c>
      <c r="AA109">
        <f>Net_Zero_Table[[#This Row],[S- Worst-Euclidean Distance]]/(Net_Zero_Table[[#This Row],[S+ Best-Euclidean Distance]]+Net_Zero_Table[[#This Row],[S- Worst-Euclidean Distance]])</f>
        <v>0.6863437824740275</v>
      </c>
      <c r="AB109">
        <v>108</v>
      </c>
    </row>
    <row r="110" spans="1:28" x14ac:dyDescent="0.3">
      <c r="A110">
        <v>433</v>
      </c>
      <c r="B110" t="s">
        <v>280</v>
      </c>
      <c r="C110" t="s">
        <v>147</v>
      </c>
      <c r="D110" t="s">
        <v>151</v>
      </c>
      <c r="E110" t="s">
        <v>152</v>
      </c>
      <c r="F110" t="s">
        <v>154</v>
      </c>
      <c r="G110" t="s">
        <v>219</v>
      </c>
      <c r="H110">
        <v>393.3335563515796</v>
      </c>
      <c r="I110">
        <v>56</v>
      </c>
      <c r="J110">
        <v>1429547.6589726245</v>
      </c>
      <c r="K110">
        <v>36092.880563636354</v>
      </c>
      <c r="L110">
        <v>257318578.61507243</v>
      </c>
      <c r="M110">
        <v>5792681.3022727259</v>
      </c>
      <c r="N110">
        <v>2144321488.4589367</v>
      </c>
      <c r="O110">
        <v>104384000</v>
      </c>
      <c r="P110">
        <v>23.110939468181812</v>
      </c>
      <c r="Q110">
        <v>21371.737501640739</v>
      </c>
      <c r="R110">
        <v>257354671.49563608</v>
      </c>
      <c r="S110">
        <v>2254.4981697612093</v>
      </c>
      <c r="T110">
        <v>21394.848441108919</v>
      </c>
      <c r="U110">
        <f>Net_Zero_Table[[#This Row],[Total Energy(MJ)]]*AHP!$Q$23/TOPSIS!$B$20</f>
        <v>2.3155187647943717E-2</v>
      </c>
      <c r="V110">
        <f>Net_Zero_Table[[#This Row],[Capital Cost (LKR)]]*AHP!$Q$24/TOPSIS!$C$20</f>
        <v>4.3782696257303102E-3</v>
      </c>
      <c r="W110">
        <f>Net_Zero_Table[[#This Row],[System Cost (LKR)]]*AHP!$Q$25/TOPSIS!$D$20</f>
        <v>2.3649681855572187E-3</v>
      </c>
      <c r="X110">
        <f>Net_Zero_Table[[#This Row],[Embodied Carbon (Metric T)]]*AHP!$Q$26/TOPSIS!$E$20</f>
        <v>1.0417878920518018E-2</v>
      </c>
      <c r="Y1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2.4259918769763415E-3</v>
      </c>
      <c r="Z1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5.1903182486630738E-3</v>
      </c>
      <c r="AA110">
        <f>Net_Zero_Table[[#This Row],[S- Worst-Euclidean Distance]]/(Net_Zero_Table[[#This Row],[S+ Best-Euclidean Distance]]+Net_Zero_Table[[#This Row],[S- Worst-Euclidean Distance]])</f>
        <v>0.68147412106952898</v>
      </c>
      <c r="AB110">
        <v>109</v>
      </c>
    </row>
    <row r="111" spans="1:28" x14ac:dyDescent="0.3">
      <c r="A111">
        <v>435</v>
      </c>
      <c r="B111" t="s">
        <v>280</v>
      </c>
      <c r="C111" t="s">
        <v>147</v>
      </c>
      <c r="D111" t="s">
        <v>151</v>
      </c>
      <c r="E111" t="s">
        <v>152</v>
      </c>
      <c r="F111" t="s">
        <v>154</v>
      </c>
      <c r="G111" t="s">
        <v>218</v>
      </c>
      <c r="H111">
        <v>393.3335563515796</v>
      </c>
      <c r="I111">
        <v>28</v>
      </c>
      <c r="J111">
        <v>1429547.6589726245</v>
      </c>
      <c r="K111">
        <v>36092.880563636354</v>
      </c>
      <c r="L111">
        <v>257318578.61507243</v>
      </c>
      <c r="M111">
        <v>5792681.3022727259</v>
      </c>
      <c r="N111">
        <v>2144321488.4589367</v>
      </c>
      <c r="O111">
        <v>104893600</v>
      </c>
      <c r="P111">
        <v>23.110939468181812</v>
      </c>
      <c r="Q111">
        <v>21371.737501640739</v>
      </c>
      <c r="R111">
        <v>257354671.49563608</v>
      </c>
      <c r="S111">
        <v>2255.0077697612096</v>
      </c>
      <c r="T111">
        <v>21394.848441108919</v>
      </c>
      <c r="U111">
        <f>Net_Zero_Table[[#This Row],[Total Energy(MJ)]]*AHP!$Q$23/TOPSIS!$B$20</f>
        <v>2.3155187647943717E-2</v>
      </c>
      <c r="V111">
        <f>Net_Zero_Table[[#This Row],[Capital Cost (LKR)]]*AHP!$Q$24/TOPSIS!$C$20</f>
        <v>4.3782696257303102E-3</v>
      </c>
      <c r="W111">
        <f>Net_Zero_Table[[#This Row],[System Cost (LKR)]]*AHP!$Q$25/TOPSIS!$D$20</f>
        <v>2.3765138993386407E-3</v>
      </c>
      <c r="X111">
        <f>Net_Zero_Table[[#This Row],[Embodied Carbon (Metric T)]]*AHP!$Q$26/TOPSIS!$E$20</f>
        <v>1.0417878920518018E-2</v>
      </c>
      <c r="Y1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2.4268231579696949E-3</v>
      </c>
      <c r="Z1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5.1889088529638453E-3</v>
      </c>
      <c r="AA111">
        <f>Net_Zero_Table[[#This Row],[S- Worst-Euclidean Distance]]/(Net_Zero_Table[[#This Row],[S+ Best-Euclidean Distance]]+Net_Zero_Table[[#This Row],[S- Worst-Euclidean Distance]])</f>
        <v>0.68134078845137647</v>
      </c>
      <c r="AB111">
        <v>110</v>
      </c>
    </row>
    <row r="112" spans="1:28" x14ac:dyDescent="0.3">
      <c r="A112">
        <v>451</v>
      </c>
      <c r="B112" t="s">
        <v>280</v>
      </c>
      <c r="C112" t="s">
        <v>147</v>
      </c>
      <c r="D112" t="s">
        <v>280</v>
      </c>
      <c r="E112" t="s">
        <v>152</v>
      </c>
      <c r="F112" t="s">
        <v>154</v>
      </c>
      <c r="G112" t="s">
        <v>219</v>
      </c>
      <c r="H112">
        <v>393.79801868998959</v>
      </c>
      <c r="I112">
        <v>56</v>
      </c>
      <c r="J112">
        <v>1429997.2585162055</v>
      </c>
      <c r="K112">
        <v>36092.880563636354</v>
      </c>
      <c r="L112">
        <v>257399506.53291699</v>
      </c>
      <c r="M112">
        <v>5797286.377272726</v>
      </c>
      <c r="N112">
        <v>2144995887.7743082</v>
      </c>
      <c r="O112">
        <v>104384000</v>
      </c>
      <c r="P112">
        <v>23.101729318181814</v>
      </c>
      <c r="Q112">
        <v>21378.459014817272</v>
      </c>
      <c r="R112">
        <v>257435599.41348064</v>
      </c>
      <c r="S112">
        <v>2255.1771741515809</v>
      </c>
      <c r="T112">
        <v>21401.560744135455</v>
      </c>
      <c r="U112">
        <f>Net_Zero_Table[[#This Row],[Total Energy(MJ)]]*AHP!$Q$23/TOPSIS!$B$20</f>
        <v>2.3162469043353243E-2</v>
      </c>
      <c r="V112">
        <f>Net_Zero_Table[[#This Row],[Capital Cost (LKR)]]*AHP!$Q$24/TOPSIS!$C$20</f>
        <v>4.3817502694848357E-3</v>
      </c>
      <c r="W112">
        <f>Net_Zero_Table[[#This Row],[System Cost (LKR)]]*AHP!$Q$25/TOPSIS!$D$20</f>
        <v>2.3649681855572187E-3</v>
      </c>
      <c r="X112">
        <f>Net_Zero_Table[[#This Row],[Embodied Carbon (Metric T)]]*AHP!$Q$26/TOPSIS!$E$20</f>
        <v>1.0413727197145979E-2</v>
      </c>
      <c r="Y1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2.4274763475196403E-3</v>
      </c>
      <c r="Z1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5.187219510701906E-3</v>
      </c>
      <c r="AA112">
        <f>Net_Zero_Table[[#This Row],[S- Worst-Euclidean Distance]]/(Net_Zero_Table[[#This Row],[S+ Best-Euclidean Distance]]+Net_Zero_Table[[#This Row],[S- Worst-Euclidean Distance]])</f>
        <v>0.68121164748836194</v>
      </c>
      <c r="AB112">
        <v>111</v>
      </c>
    </row>
    <row r="113" spans="1:28" x14ac:dyDescent="0.3">
      <c r="A113">
        <v>453</v>
      </c>
      <c r="B113" t="s">
        <v>280</v>
      </c>
      <c r="C113" t="s">
        <v>147</v>
      </c>
      <c r="D113" t="s">
        <v>280</v>
      </c>
      <c r="E113" t="s">
        <v>152</v>
      </c>
      <c r="F113" t="s">
        <v>154</v>
      </c>
      <c r="G113" t="s">
        <v>218</v>
      </c>
      <c r="H113">
        <v>393.79801868998959</v>
      </c>
      <c r="I113">
        <v>28</v>
      </c>
      <c r="J113">
        <v>1429997.2585162055</v>
      </c>
      <c r="K113">
        <v>36092.880563636354</v>
      </c>
      <c r="L113">
        <v>257399506.53291699</v>
      </c>
      <c r="M113">
        <v>5797286.377272726</v>
      </c>
      <c r="N113">
        <v>2144995887.7743082</v>
      </c>
      <c r="O113">
        <v>104893600</v>
      </c>
      <c r="P113">
        <v>23.101729318181814</v>
      </c>
      <c r="Q113">
        <v>21378.459014817272</v>
      </c>
      <c r="R113">
        <v>257435599.41348064</v>
      </c>
      <c r="S113">
        <v>2255.6867741515807</v>
      </c>
      <c r="T113">
        <v>21401.560744135455</v>
      </c>
      <c r="U113">
        <f>Net_Zero_Table[[#This Row],[Total Energy(MJ)]]*AHP!$Q$23/TOPSIS!$B$20</f>
        <v>2.3162469043353243E-2</v>
      </c>
      <c r="V113">
        <f>Net_Zero_Table[[#This Row],[Capital Cost (LKR)]]*AHP!$Q$24/TOPSIS!$C$20</f>
        <v>4.3817502694848357E-3</v>
      </c>
      <c r="W113">
        <f>Net_Zero_Table[[#This Row],[System Cost (LKR)]]*AHP!$Q$25/TOPSIS!$D$20</f>
        <v>2.3765138993386407E-3</v>
      </c>
      <c r="X113">
        <f>Net_Zero_Table[[#This Row],[Embodied Carbon (Metric T)]]*AHP!$Q$26/TOPSIS!$E$20</f>
        <v>1.0413727197145979E-2</v>
      </c>
      <c r="Y1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2.4283071203350915E-3</v>
      </c>
      <c r="Z1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5.1858092728298616E-3</v>
      </c>
      <c r="AA113">
        <f>Net_Zero_Table[[#This Row],[S- Worst-Euclidean Distance]]/(Net_Zero_Table[[#This Row],[S+ Best-Euclidean Distance]]+Net_Zero_Table[[#This Row],[S- Worst-Euclidean Distance]])</f>
        <v>0.68107827685495637</v>
      </c>
      <c r="AB113">
        <v>112</v>
      </c>
    </row>
    <row r="114" spans="1:28" x14ac:dyDescent="0.3">
      <c r="A114">
        <v>109</v>
      </c>
      <c r="B114" t="s">
        <v>140</v>
      </c>
      <c r="C114" t="s">
        <v>147</v>
      </c>
      <c r="D114" t="s">
        <v>151</v>
      </c>
      <c r="E114" t="s">
        <v>152</v>
      </c>
      <c r="F114" t="s">
        <v>154</v>
      </c>
      <c r="G114" t="s">
        <v>219</v>
      </c>
      <c r="H114">
        <v>376.33680751082835</v>
      </c>
      <c r="I114">
        <v>54</v>
      </c>
      <c r="J114">
        <v>1378332.1342469649</v>
      </c>
      <c r="K114">
        <v>45168.930563636357</v>
      </c>
      <c r="L114">
        <v>248099784.16445372</v>
      </c>
      <c r="M114">
        <v>5937898.1022727257</v>
      </c>
      <c r="N114">
        <v>2067498201.3704476</v>
      </c>
      <c r="O114">
        <v>100656000</v>
      </c>
      <c r="P114">
        <v>24.200065468181812</v>
      </c>
      <c r="Q114">
        <v>20606.065406992126</v>
      </c>
      <c r="R114">
        <v>248144953.09501734</v>
      </c>
      <c r="S114">
        <v>2174.0920994727203</v>
      </c>
      <c r="T114">
        <v>20630.265472460309</v>
      </c>
      <c r="U114">
        <f>Net_Zero_Table[[#This Row],[Total Energy(MJ)]]*AHP!$Q$23/TOPSIS!$B$20</f>
        <v>2.2326553932022757E-2</v>
      </c>
      <c r="V114">
        <f>Net_Zero_Table[[#This Row],[Capital Cost (LKR)]]*AHP!$Q$24/TOPSIS!$C$20</f>
        <v>4.4880285217248645E-3</v>
      </c>
      <c r="W114">
        <f>Net_Zero_Table[[#This Row],[System Cost (LKR)]]*AHP!$Q$25/TOPSIS!$D$20</f>
        <v>2.2805050360730321E-3</v>
      </c>
      <c r="X114">
        <f>Net_Zero_Table[[#This Row],[Embodied Carbon (Metric T)]]*AHP!$Q$26/TOPSIS!$E$20</f>
        <v>1.0908831822402831E-2</v>
      </c>
      <c r="Y1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2.5898613499003445E-3</v>
      </c>
      <c r="Z1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5.5240872874522968E-3</v>
      </c>
      <c r="AA114">
        <f>Net_Zero_Table[[#This Row],[S- Worst-Euclidean Distance]]/(Net_Zero_Table[[#This Row],[S+ Best-Euclidean Distance]]+Net_Zero_Table[[#This Row],[S- Worst-Euclidean Distance]])</f>
        <v>0.68081368694178157</v>
      </c>
      <c r="AB114">
        <v>113</v>
      </c>
    </row>
    <row r="115" spans="1:28" x14ac:dyDescent="0.3">
      <c r="A115">
        <v>127</v>
      </c>
      <c r="B115" t="s">
        <v>140</v>
      </c>
      <c r="C115" t="s">
        <v>147</v>
      </c>
      <c r="D115" t="s">
        <v>280</v>
      </c>
      <c r="E115" t="s">
        <v>152</v>
      </c>
      <c r="F115" t="s">
        <v>154</v>
      </c>
      <c r="G115" t="s">
        <v>219</v>
      </c>
      <c r="H115">
        <v>376.80126984923834</v>
      </c>
      <c r="I115">
        <v>54</v>
      </c>
      <c r="J115">
        <v>1378781.7337905457</v>
      </c>
      <c r="K115">
        <v>45168.930563636357</v>
      </c>
      <c r="L115">
        <v>248180712.08229825</v>
      </c>
      <c r="M115">
        <v>5942503.1772727259</v>
      </c>
      <c r="N115">
        <v>2068172600.6858187</v>
      </c>
      <c r="O115">
        <v>100656000</v>
      </c>
      <c r="P115">
        <v>24.190855318181814</v>
      </c>
      <c r="Q115">
        <v>20612.786920168655</v>
      </c>
      <c r="R115">
        <v>248225881.01286188</v>
      </c>
      <c r="S115">
        <v>2174.7711038630914</v>
      </c>
      <c r="T115">
        <v>20636.977775486837</v>
      </c>
      <c r="U115">
        <f>Net_Zero_Table[[#This Row],[Total Energy(MJ)]]*AHP!$Q$23/TOPSIS!$B$20</f>
        <v>2.2333835327432282E-2</v>
      </c>
      <c r="V115">
        <f>Net_Zero_Table[[#This Row],[Capital Cost (LKR)]]*AHP!$Q$24/TOPSIS!$C$20</f>
        <v>4.4915091654793892E-3</v>
      </c>
      <c r="W115">
        <f>Net_Zero_Table[[#This Row],[System Cost (LKR)]]*AHP!$Q$25/TOPSIS!$D$20</f>
        <v>2.2805050360730321E-3</v>
      </c>
      <c r="X115">
        <f>Net_Zero_Table[[#This Row],[Embodied Carbon (Metric T)]]*AHP!$Q$26/TOPSIS!$E$20</f>
        <v>1.0904680099030794E-2</v>
      </c>
      <c r="Y1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2.5882826130092934E-3</v>
      </c>
      <c r="Z1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5.5197829062092777E-3</v>
      </c>
      <c r="AA115">
        <f>Net_Zero_Table[[#This Row],[S- Worst-Euclidean Distance]]/(Net_Zero_Table[[#This Row],[S+ Best-Euclidean Distance]]+Net_Zero_Table[[#This Row],[S- Worst-Euclidean Distance]])</f>
        <v>0.68077680096759452</v>
      </c>
      <c r="AB115">
        <v>114</v>
      </c>
    </row>
    <row r="116" spans="1:28" x14ac:dyDescent="0.3">
      <c r="A116">
        <v>111</v>
      </c>
      <c r="B116" t="s">
        <v>140</v>
      </c>
      <c r="C116" t="s">
        <v>147</v>
      </c>
      <c r="D116" t="s">
        <v>151</v>
      </c>
      <c r="E116" t="s">
        <v>152</v>
      </c>
      <c r="F116" t="s">
        <v>154</v>
      </c>
      <c r="G116" t="s">
        <v>218</v>
      </c>
      <c r="H116">
        <v>376.33680751082835</v>
      </c>
      <c r="I116">
        <v>27</v>
      </c>
      <c r="J116">
        <v>1378332.1342469649</v>
      </c>
      <c r="K116">
        <v>45168.930563636357</v>
      </c>
      <c r="L116">
        <v>248099784.16445372</v>
      </c>
      <c r="M116">
        <v>5937898.1022727257</v>
      </c>
      <c r="N116">
        <v>2067498201.3704476</v>
      </c>
      <c r="O116">
        <v>101147400</v>
      </c>
      <c r="P116">
        <v>24.200065468181812</v>
      </c>
      <c r="Q116">
        <v>20606.065406992126</v>
      </c>
      <c r="R116">
        <v>248144953.09501734</v>
      </c>
      <c r="S116">
        <v>2174.5834994727202</v>
      </c>
      <c r="T116">
        <v>20630.265472460309</v>
      </c>
      <c r="U116">
        <f>Net_Zero_Table[[#This Row],[Total Energy(MJ)]]*AHP!$Q$23/TOPSIS!$B$20</f>
        <v>2.2326553932022757E-2</v>
      </c>
      <c r="V116">
        <f>Net_Zero_Table[[#This Row],[Capital Cost (LKR)]]*AHP!$Q$24/TOPSIS!$C$20</f>
        <v>4.4880285217248645E-3</v>
      </c>
      <c r="W116">
        <f>Net_Zero_Table[[#This Row],[System Cost (LKR)]]*AHP!$Q$25/TOPSIS!$D$20</f>
        <v>2.2916384029336894E-3</v>
      </c>
      <c r="X116">
        <f>Net_Zero_Table[[#This Row],[Embodied Carbon (Metric T)]]*AHP!$Q$26/TOPSIS!$E$20</f>
        <v>1.0908831822402831E-2</v>
      </c>
      <c r="Y1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2.5902483436968196E-3</v>
      </c>
      <c r="Z1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5.5226396819185132E-3</v>
      </c>
      <c r="AA116">
        <f>Net_Zero_Table[[#This Row],[S- Worst-Euclidean Distance]]/(Net_Zero_Table[[#This Row],[S+ Best-Euclidean Distance]]+Net_Zero_Table[[#This Row],[S- Worst-Euclidean Distance]])</f>
        <v>0.68072425805478076</v>
      </c>
      <c r="AB116">
        <v>115</v>
      </c>
    </row>
    <row r="117" spans="1:28" x14ac:dyDescent="0.3">
      <c r="A117">
        <v>129</v>
      </c>
      <c r="B117" t="s">
        <v>140</v>
      </c>
      <c r="C117" t="s">
        <v>147</v>
      </c>
      <c r="D117" t="s">
        <v>280</v>
      </c>
      <c r="E117" t="s">
        <v>152</v>
      </c>
      <c r="F117" t="s">
        <v>154</v>
      </c>
      <c r="G117" t="s">
        <v>218</v>
      </c>
      <c r="H117">
        <v>376.80126984923834</v>
      </c>
      <c r="I117">
        <v>27</v>
      </c>
      <c r="J117">
        <v>1378781.7337905457</v>
      </c>
      <c r="K117">
        <v>45168.930563636357</v>
      </c>
      <c r="L117">
        <v>248180712.08229825</v>
      </c>
      <c r="M117">
        <v>5942503.1772727259</v>
      </c>
      <c r="N117">
        <v>2068172600.6858187</v>
      </c>
      <c r="O117">
        <v>101147400</v>
      </c>
      <c r="P117">
        <v>24.190855318181814</v>
      </c>
      <c r="Q117">
        <v>20612.786920168655</v>
      </c>
      <c r="R117">
        <v>248225881.01286188</v>
      </c>
      <c r="S117">
        <v>2175.2625038630913</v>
      </c>
      <c r="T117">
        <v>20636.977775486837</v>
      </c>
      <c r="U117">
        <f>Net_Zero_Table[[#This Row],[Total Energy(MJ)]]*AHP!$Q$23/TOPSIS!$B$20</f>
        <v>2.2333835327432282E-2</v>
      </c>
      <c r="V117">
        <f>Net_Zero_Table[[#This Row],[Capital Cost (LKR)]]*AHP!$Q$24/TOPSIS!$C$20</f>
        <v>4.4915091654793892E-3</v>
      </c>
      <c r="W117">
        <f>Net_Zero_Table[[#This Row],[System Cost (LKR)]]*AHP!$Q$25/TOPSIS!$D$20</f>
        <v>2.2916384029336894E-3</v>
      </c>
      <c r="X117">
        <f>Net_Zero_Table[[#This Row],[Embodied Carbon (Metric T)]]*AHP!$Q$26/TOPSIS!$E$20</f>
        <v>1.0904680099030794E-2</v>
      </c>
      <c r="Y1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2.5886698428194154E-3</v>
      </c>
      <c r="Z1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5.5183341715221521E-3</v>
      </c>
      <c r="AA117">
        <f>Net_Zero_Table[[#This Row],[S- Worst-Euclidean Distance]]/(Net_Zero_Table[[#This Row],[S+ Best-Euclidean Distance]]+Net_Zero_Table[[#This Row],[S- Worst-Euclidean Distance]])</f>
        <v>0.68068723806723552</v>
      </c>
      <c r="AB117">
        <v>116</v>
      </c>
    </row>
    <row r="118" spans="1:28" x14ac:dyDescent="0.3">
      <c r="A118">
        <v>434</v>
      </c>
      <c r="B118" t="s">
        <v>280</v>
      </c>
      <c r="C118" t="s">
        <v>147</v>
      </c>
      <c r="D118" t="s">
        <v>151</v>
      </c>
      <c r="E118" t="s">
        <v>152</v>
      </c>
      <c r="F118" t="s">
        <v>154</v>
      </c>
      <c r="G118" t="s">
        <v>220</v>
      </c>
      <c r="H118">
        <v>393.3335563515796</v>
      </c>
      <c r="I118">
        <v>28</v>
      </c>
      <c r="J118">
        <v>1429547.6589726245</v>
      </c>
      <c r="K118">
        <v>36092.880563636354</v>
      </c>
      <c r="L118">
        <v>257318578.61507243</v>
      </c>
      <c r="M118">
        <v>5792681.3022727259</v>
      </c>
      <c r="N118">
        <v>2144321488.4589367</v>
      </c>
      <c r="O118">
        <v>109200000</v>
      </c>
      <c r="P118">
        <v>23.110939468181812</v>
      </c>
      <c r="Q118">
        <v>21371.737501640739</v>
      </c>
      <c r="R118">
        <v>257354671.49563608</v>
      </c>
      <c r="S118">
        <v>2259.3141697612095</v>
      </c>
      <c r="T118">
        <v>21394.848441108919</v>
      </c>
      <c r="U118">
        <f>Net_Zero_Table[[#This Row],[Total Energy(MJ)]]*AHP!$Q$23/TOPSIS!$B$20</f>
        <v>2.3155187647943717E-2</v>
      </c>
      <c r="V118">
        <f>Net_Zero_Table[[#This Row],[Capital Cost (LKR)]]*AHP!$Q$24/TOPSIS!$C$20</f>
        <v>4.3782696257303102E-3</v>
      </c>
      <c r="W118">
        <f>Net_Zero_Table[[#This Row],[System Cost (LKR)]]*AHP!$Q$25/TOPSIS!$D$20</f>
        <v>2.4740815245904379E-3</v>
      </c>
      <c r="X118">
        <f>Net_Zero_Table[[#This Row],[Embodied Carbon (Metric T)]]*AHP!$Q$26/TOPSIS!$E$20</f>
        <v>1.0417878920518018E-2</v>
      </c>
      <c r="Y1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2.4360226872859984E-3</v>
      </c>
      <c r="Z1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5.1780114594998745E-3</v>
      </c>
      <c r="AA118">
        <f>Net_Zero_Table[[#This Row],[S- Worst-Euclidean Distance]]/(Net_Zero_Table[[#This Row],[S+ Best-Euclidean Distance]]+Net_Zero_Table[[#This Row],[S- Worst-Euclidean Distance]])</f>
        <v>0.68006149692481721</v>
      </c>
      <c r="AB118">
        <v>117</v>
      </c>
    </row>
    <row r="119" spans="1:28" x14ac:dyDescent="0.3">
      <c r="A119">
        <v>110</v>
      </c>
      <c r="B119" t="s">
        <v>140</v>
      </c>
      <c r="C119" t="s">
        <v>147</v>
      </c>
      <c r="D119" t="s">
        <v>151</v>
      </c>
      <c r="E119" t="s">
        <v>152</v>
      </c>
      <c r="F119" t="s">
        <v>154</v>
      </c>
      <c r="G119" t="s">
        <v>220</v>
      </c>
      <c r="H119">
        <v>376.33680751082835</v>
      </c>
      <c r="I119">
        <v>27</v>
      </c>
      <c r="J119">
        <v>1378332.1342469649</v>
      </c>
      <c r="K119">
        <v>45168.930563636357</v>
      </c>
      <c r="L119">
        <v>248099784.16445372</v>
      </c>
      <c r="M119">
        <v>5937898.1022727257</v>
      </c>
      <c r="N119">
        <v>2067498201.3704476</v>
      </c>
      <c r="O119">
        <v>105300000</v>
      </c>
      <c r="P119">
        <v>24.200065468181812</v>
      </c>
      <c r="Q119">
        <v>20606.065406992126</v>
      </c>
      <c r="R119">
        <v>248144953.09501734</v>
      </c>
      <c r="S119">
        <v>2178.7360994727201</v>
      </c>
      <c r="T119">
        <v>20630.265472460309</v>
      </c>
      <c r="U119">
        <f>Net_Zero_Table[[#This Row],[Total Energy(MJ)]]*AHP!$Q$23/TOPSIS!$B$20</f>
        <v>2.2326553932022757E-2</v>
      </c>
      <c r="V119">
        <f>Net_Zero_Table[[#This Row],[Capital Cost (LKR)]]*AHP!$Q$24/TOPSIS!$C$20</f>
        <v>4.4880285217248645E-3</v>
      </c>
      <c r="W119">
        <f>Net_Zero_Table[[#This Row],[System Cost (LKR)]]*AHP!$Q$25/TOPSIS!$D$20</f>
        <v>2.3857214701407795E-3</v>
      </c>
      <c r="X119">
        <f>Net_Zero_Table[[#This Row],[Embodied Carbon (Metric T)]]*AHP!$Q$26/TOPSIS!$E$20</f>
        <v>1.0908831822402831E-2</v>
      </c>
      <c r="Y1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2.5954240756576336E-3</v>
      </c>
      <c r="Z1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5.5112895808140027E-3</v>
      </c>
      <c r="AA119">
        <f>Net_Zero_Table[[#This Row],[S- Worst-Euclidean Distance]]/(Net_Zero_Table[[#This Row],[S+ Best-Euclidean Distance]]+Net_Zero_Table[[#This Row],[S- Worst-Euclidean Distance]])</f>
        <v>0.6798426359137909</v>
      </c>
      <c r="AB119">
        <v>118</v>
      </c>
    </row>
    <row r="120" spans="1:28" x14ac:dyDescent="0.3">
      <c r="A120">
        <v>128</v>
      </c>
      <c r="B120" t="s">
        <v>140</v>
      </c>
      <c r="C120" t="s">
        <v>147</v>
      </c>
      <c r="D120" t="s">
        <v>280</v>
      </c>
      <c r="E120" t="s">
        <v>152</v>
      </c>
      <c r="F120" t="s">
        <v>154</v>
      </c>
      <c r="G120" t="s">
        <v>220</v>
      </c>
      <c r="H120">
        <v>376.80126984923834</v>
      </c>
      <c r="I120">
        <v>27</v>
      </c>
      <c r="J120">
        <v>1378781.7337905457</v>
      </c>
      <c r="K120">
        <v>45168.930563636357</v>
      </c>
      <c r="L120">
        <v>248180712.08229825</v>
      </c>
      <c r="M120">
        <v>5942503.1772727259</v>
      </c>
      <c r="N120">
        <v>2068172600.6858187</v>
      </c>
      <c r="O120">
        <v>105300000</v>
      </c>
      <c r="P120">
        <v>24.190855318181814</v>
      </c>
      <c r="Q120">
        <v>20612.786920168655</v>
      </c>
      <c r="R120">
        <v>248225881.01286188</v>
      </c>
      <c r="S120">
        <v>2179.4151038630916</v>
      </c>
      <c r="T120">
        <v>20636.977775486837</v>
      </c>
      <c r="U120">
        <f>Net_Zero_Table[[#This Row],[Total Energy(MJ)]]*AHP!$Q$23/TOPSIS!$B$20</f>
        <v>2.2333835327432282E-2</v>
      </c>
      <c r="V120">
        <f>Net_Zero_Table[[#This Row],[Capital Cost (LKR)]]*AHP!$Q$24/TOPSIS!$C$20</f>
        <v>4.4915091654793892E-3</v>
      </c>
      <c r="W120">
        <f>Net_Zero_Table[[#This Row],[System Cost (LKR)]]*AHP!$Q$25/TOPSIS!$D$20</f>
        <v>2.3857214701407795E-3</v>
      </c>
      <c r="X120">
        <f>Net_Zero_Table[[#This Row],[Embodied Carbon (Metric T)]]*AHP!$Q$26/TOPSIS!$E$20</f>
        <v>1.0904680099030794E-2</v>
      </c>
      <c r="Y1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2.5938487245022335E-3</v>
      </c>
      <c r="Z1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5.5069751965917783E-3</v>
      </c>
      <c r="AA120">
        <f>Net_Zero_Table[[#This Row],[S- Worst-Euclidean Distance]]/(Net_Zero_Table[[#This Row],[S+ Best-Euclidean Distance]]+Net_Zero_Table[[#This Row],[S- Worst-Euclidean Distance]])</f>
        <v>0.6798043322793349</v>
      </c>
      <c r="AB120">
        <v>119</v>
      </c>
    </row>
    <row r="121" spans="1:28" x14ac:dyDescent="0.3">
      <c r="A121">
        <v>452</v>
      </c>
      <c r="B121" t="s">
        <v>280</v>
      </c>
      <c r="C121" t="s">
        <v>147</v>
      </c>
      <c r="D121" t="s">
        <v>280</v>
      </c>
      <c r="E121" t="s">
        <v>152</v>
      </c>
      <c r="F121" t="s">
        <v>154</v>
      </c>
      <c r="G121" t="s">
        <v>220</v>
      </c>
      <c r="H121">
        <v>393.79801868998959</v>
      </c>
      <c r="I121">
        <v>28</v>
      </c>
      <c r="J121">
        <v>1429997.2585162055</v>
      </c>
      <c r="K121">
        <v>36092.880563636354</v>
      </c>
      <c r="L121">
        <v>257399506.53291699</v>
      </c>
      <c r="M121">
        <v>5797286.377272726</v>
      </c>
      <c r="N121">
        <v>2144995887.7743082</v>
      </c>
      <c r="O121">
        <v>109200000</v>
      </c>
      <c r="P121">
        <v>23.101729318181814</v>
      </c>
      <c r="Q121">
        <v>21378.459014817272</v>
      </c>
      <c r="R121">
        <v>257435599.41348064</v>
      </c>
      <c r="S121">
        <v>2259.9931741515807</v>
      </c>
      <c r="T121">
        <v>21401.560744135455</v>
      </c>
      <c r="U121">
        <f>Net_Zero_Table[[#This Row],[Total Energy(MJ)]]*AHP!$Q$23/TOPSIS!$B$20</f>
        <v>2.3162469043353243E-2</v>
      </c>
      <c r="V121">
        <f>Net_Zero_Table[[#This Row],[Capital Cost (LKR)]]*AHP!$Q$24/TOPSIS!$C$20</f>
        <v>4.3817502694848357E-3</v>
      </c>
      <c r="W121">
        <f>Net_Zero_Table[[#This Row],[System Cost (LKR)]]*AHP!$Q$25/TOPSIS!$D$20</f>
        <v>2.4740815245904379E-3</v>
      </c>
      <c r="X121">
        <f>Net_Zero_Table[[#This Row],[Embodied Carbon (Metric T)]]*AHP!$Q$26/TOPSIS!$E$20</f>
        <v>1.0413727197145979E-2</v>
      </c>
      <c r="Y1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2.4375010489401223E-3</v>
      </c>
      <c r="Z1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5.1749053522275774E-3</v>
      </c>
      <c r="AA121">
        <f>Net_Zero_Table[[#This Row],[S- Worst-Euclidean Distance]]/(Net_Zero_Table[[#This Row],[S+ Best-Euclidean Distance]]+Net_Zero_Table[[#This Row],[S- Worst-Euclidean Distance]])</f>
        <v>0.67979888086818063</v>
      </c>
      <c r="AB121">
        <v>120</v>
      </c>
    </row>
    <row r="122" spans="1:28" x14ac:dyDescent="0.3">
      <c r="A122">
        <v>115</v>
      </c>
      <c r="B122" t="s">
        <v>140</v>
      </c>
      <c r="C122" t="s">
        <v>147</v>
      </c>
      <c r="D122" t="s">
        <v>151</v>
      </c>
      <c r="E122" t="s">
        <v>152</v>
      </c>
      <c r="F122" t="s">
        <v>280</v>
      </c>
      <c r="G122" t="s">
        <v>219</v>
      </c>
      <c r="H122">
        <v>378.9348967064974</v>
      </c>
      <c r="I122">
        <v>54</v>
      </c>
      <c r="J122">
        <v>1386162.4740845729</v>
      </c>
      <c r="K122">
        <v>47352.343290909077</v>
      </c>
      <c r="L122">
        <v>249509245.33522311</v>
      </c>
      <c r="M122">
        <v>5926981.0386363622</v>
      </c>
      <c r="N122">
        <v>2079243711.1268592</v>
      </c>
      <c r="O122">
        <v>100656000</v>
      </c>
      <c r="P122">
        <v>24.200065468181812</v>
      </c>
      <c r="Q122">
        <v>20723.128987564363</v>
      </c>
      <c r="R122">
        <v>249556597.678514</v>
      </c>
      <c r="S122">
        <v>2185.8266921654958</v>
      </c>
      <c r="T122">
        <v>20747.329053032547</v>
      </c>
      <c r="U122">
        <f>Net_Zero_Table[[#This Row],[Total Energy(MJ)]]*AHP!$Q$23/TOPSIS!$B$20</f>
        <v>2.2453565013784385E-2</v>
      </c>
      <c r="V122">
        <f>Net_Zero_Table[[#This Row],[Capital Cost (LKR)]]*AHP!$Q$24/TOPSIS!$C$20</f>
        <v>4.4797771014192973E-3</v>
      </c>
      <c r="W122">
        <f>Net_Zero_Table[[#This Row],[System Cost (LKR)]]*AHP!$Q$25/TOPSIS!$D$20</f>
        <v>2.2805050360730321E-3</v>
      </c>
      <c r="X122">
        <f>Net_Zero_Table[[#This Row],[Embodied Carbon (Metric T)]]*AHP!$Q$26/TOPSIS!$E$20</f>
        <v>1.0908831822402831E-2</v>
      </c>
      <c r="Y1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2.6133349703792511E-3</v>
      </c>
      <c r="Z1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5.4219373476572666E-3</v>
      </c>
      <c r="AA122">
        <f>Net_Zero_Table[[#This Row],[S- Worst-Euclidean Distance]]/(Net_Zero_Table[[#This Row],[S+ Best-Euclidean Distance]]+Net_Zero_Table[[#This Row],[S- Worst-Euclidean Distance]])</f>
        <v>0.67476709351677089</v>
      </c>
      <c r="AB122">
        <v>121</v>
      </c>
    </row>
    <row r="123" spans="1:28" x14ac:dyDescent="0.3">
      <c r="A123">
        <v>133</v>
      </c>
      <c r="B123" t="s">
        <v>140</v>
      </c>
      <c r="C123" t="s">
        <v>147</v>
      </c>
      <c r="D123" t="s">
        <v>280</v>
      </c>
      <c r="E123" t="s">
        <v>152</v>
      </c>
      <c r="F123" t="s">
        <v>280</v>
      </c>
      <c r="G123" t="s">
        <v>219</v>
      </c>
      <c r="H123">
        <v>379.3993590449075</v>
      </c>
      <c r="I123">
        <v>54</v>
      </c>
      <c r="J123">
        <v>1386612.0736281541</v>
      </c>
      <c r="K123">
        <v>47352.343290909077</v>
      </c>
      <c r="L123">
        <v>249590173.25306773</v>
      </c>
      <c r="M123">
        <v>5931586.1136363624</v>
      </c>
      <c r="N123">
        <v>2079918110.4422312</v>
      </c>
      <c r="O123">
        <v>100656000</v>
      </c>
      <c r="P123">
        <v>24.190855318181814</v>
      </c>
      <c r="Q123">
        <v>20729.850500740904</v>
      </c>
      <c r="R123">
        <v>249637525.59635863</v>
      </c>
      <c r="S123">
        <v>2186.5056965558674</v>
      </c>
      <c r="T123">
        <v>20754.041356059086</v>
      </c>
      <c r="U123">
        <f>Net_Zero_Table[[#This Row],[Total Energy(MJ)]]*AHP!$Q$23/TOPSIS!$B$20</f>
        <v>2.2460846409193911E-2</v>
      </c>
      <c r="V123">
        <f>Net_Zero_Table[[#This Row],[Capital Cost (LKR)]]*AHP!$Q$24/TOPSIS!$C$20</f>
        <v>4.483257745173822E-3</v>
      </c>
      <c r="W123">
        <f>Net_Zero_Table[[#This Row],[System Cost (LKR)]]*AHP!$Q$25/TOPSIS!$D$20</f>
        <v>2.2805050360730321E-3</v>
      </c>
      <c r="X123">
        <f>Net_Zero_Table[[#This Row],[Embodied Carbon (Metric T)]]*AHP!$Q$26/TOPSIS!$E$20</f>
        <v>1.0904680099030794E-2</v>
      </c>
      <c r="Y1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2.6121134997951359E-3</v>
      </c>
      <c r="Z1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5.4177172101831849E-3</v>
      </c>
      <c r="AA123">
        <f>Net_Zero_Table[[#This Row],[S- Worst-Euclidean Distance]]/(Net_Zero_Table[[#This Row],[S+ Best-Euclidean Distance]]+Net_Zero_Table[[#This Row],[S- Worst-Euclidean Distance]])</f>
        <v>0.67469880821407902</v>
      </c>
      <c r="AB123">
        <v>122</v>
      </c>
    </row>
    <row r="124" spans="1:28" x14ac:dyDescent="0.3">
      <c r="A124">
        <v>117</v>
      </c>
      <c r="B124" t="s">
        <v>140</v>
      </c>
      <c r="C124" t="s">
        <v>147</v>
      </c>
      <c r="D124" t="s">
        <v>151</v>
      </c>
      <c r="E124" t="s">
        <v>152</v>
      </c>
      <c r="F124" t="s">
        <v>280</v>
      </c>
      <c r="G124" t="s">
        <v>218</v>
      </c>
      <c r="H124">
        <v>378.9348967064974</v>
      </c>
      <c r="I124">
        <v>27</v>
      </c>
      <c r="J124">
        <v>1386162.4740845729</v>
      </c>
      <c r="K124">
        <v>47352.343290909077</v>
      </c>
      <c r="L124">
        <v>249509245.33522311</v>
      </c>
      <c r="M124">
        <v>5926981.0386363622</v>
      </c>
      <c r="N124">
        <v>2079243711.1268592</v>
      </c>
      <c r="O124">
        <v>101147400</v>
      </c>
      <c r="P124">
        <v>24.200065468181812</v>
      </c>
      <c r="Q124">
        <v>20723.128987564363</v>
      </c>
      <c r="R124">
        <v>249556597.678514</v>
      </c>
      <c r="S124">
        <v>2186.3180921654957</v>
      </c>
      <c r="T124">
        <v>20747.329053032547</v>
      </c>
      <c r="U124">
        <f>Net_Zero_Table[[#This Row],[Total Energy(MJ)]]*AHP!$Q$23/TOPSIS!$B$20</f>
        <v>2.2453565013784385E-2</v>
      </c>
      <c r="V124">
        <f>Net_Zero_Table[[#This Row],[Capital Cost (LKR)]]*AHP!$Q$24/TOPSIS!$C$20</f>
        <v>4.4797771014192973E-3</v>
      </c>
      <c r="W124">
        <f>Net_Zero_Table[[#This Row],[System Cost (LKR)]]*AHP!$Q$25/TOPSIS!$D$20</f>
        <v>2.2916384029336894E-3</v>
      </c>
      <c r="X124">
        <f>Net_Zero_Table[[#This Row],[Embodied Carbon (Metric T)]]*AHP!$Q$26/TOPSIS!$E$20</f>
        <v>1.0908831822402831E-2</v>
      </c>
      <c r="Y1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2.6137184886141818E-3</v>
      </c>
      <c r="Z1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5.4204624617120688E-3</v>
      </c>
      <c r="AA124">
        <f>Net_Zero_Table[[#This Row],[S- Worst-Euclidean Distance]]/(Net_Zero_Table[[#This Row],[S+ Best-Euclidean Distance]]+Net_Zero_Table[[#This Row],[S- Worst-Euclidean Distance]])</f>
        <v>0.67467517787136178</v>
      </c>
      <c r="AB124">
        <v>123</v>
      </c>
    </row>
    <row r="125" spans="1:28" x14ac:dyDescent="0.3">
      <c r="A125">
        <v>135</v>
      </c>
      <c r="B125" t="s">
        <v>140</v>
      </c>
      <c r="C125" t="s">
        <v>147</v>
      </c>
      <c r="D125" t="s">
        <v>280</v>
      </c>
      <c r="E125" t="s">
        <v>152</v>
      </c>
      <c r="F125" t="s">
        <v>280</v>
      </c>
      <c r="G125" t="s">
        <v>218</v>
      </c>
      <c r="H125">
        <v>379.3993590449075</v>
      </c>
      <c r="I125">
        <v>27</v>
      </c>
      <c r="J125">
        <v>1386612.0736281541</v>
      </c>
      <c r="K125">
        <v>47352.343290909077</v>
      </c>
      <c r="L125">
        <v>249590173.25306773</v>
      </c>
      <c r="M125">
        <v>5931586.1136363624</v>
      </c>
      <c r="N125">
        <v>2079918110.4422312</v>
      </c>
      <c r="O125">
        <v>101147400</v>
      </c>
      <c r="P125">
        <v>24.190855318181814</v>
      </c>
      <c r="Q125">
        <v>20729.850500740904</v>
      </c>
      <c r="R125">
        <v>249637525.59635863</v>
      </c>
      <c r="S125">
        <v>2186.9970965558673</v>
      </c>
      <c r="T125">
        <v>20754.041356059086</v>
      </c>
      <c r="U125">
        <f>Net_Zero_Table[[#This Row],[Total Energy(MJ)]]*AHP!$Q$23/TOPSIS!$B$20</f>
        <v>2.2460846409193911E-2</v>
      </c>
      <c r="V125">
        <f>Net_Zero_Table[[#This Row],[Capital Cost (LKR)]]*AHP!$Q$24/TOPSIS!$C$20</f>
        <v>4.483257745173822E-3</v>
      </c>
      <c r="W125">
        <f>Net_Zero_Table[[#This Row],[System Cost (LKR)]]*AHP!$Q$25/TOPSIS!$D$20</f>
        <v>2.2916384029336894E-3</v>
      </c>
      <c r="X125">
        <f>Net_Zero_Table[[#This Row],[Embodied Carbon (Metric T)]]*AHP!$Q$26/TOPSIS!$E$20</f>
        <v>1.0904680099030794E-2</v>
      </c>
      <c r="Y1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2.6124971973436593E-3</v>
      </c>
      <c r="Z1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5.4162411750608023E-3</v>
      </c>
      <c r="AA125">
        <f>Net_Zero_Table[[#This Row],[S- Worst-Euclidean Distance]]/(Net_Zero_Table[[#This Row],[S+ Best-Euclidean Distance]]+Net_Zero_Table[[#This Row],[S- Worst-Euclidean Distance]])</f>
        <v>0.67460675934801151</v>
      </c>
      <c r="AB125">
        <v>124</v>
      </c>
    </row>
    <row r="126" spans="1:28" x14ac:dyDescent="0.3">
      <c r="A126">
        <v>116</v>
      </c>
      <c r="B126" t="s">
        <v>140</v>
      </c>
      <c r="C126" t="s">
        <v>147</v>
      </c>
      <c r="D126" t="s">
        <v>151</v>
      </c>
      <c r="E126" t="s">
        <v>152</v>
      </c>
      <c r="F126" t="s">
        <v>280</v>
      </c>
      <c r="G126" t="s">
        <v>220</v>
      </c>
      <c r="H126">
        <v>378.9348967064974</v>
      </c>
      <c r="I126">
        <v>27</v>
      </c>
      <c r="J126">
        <v>1386162.4740845729</v>
      </c>
      <c r="K126">
        <v>47352.343290909077</v>
      </c>
      <c r="L126">
        <v>249509245.33522311</v>
      </c>
      <c r="M126">
        <v>5926981.0386363622</v>
      </c>
      <c r="N126">
        <v>2079243711.1268592</v>
      </c>
      <c r="O126">
        <v>105300000</v>
      </c>
      <c r="P126">
        <v>24.200065468181812</v>
      </c>
      <c r="Q126">
        <v>20723.128987564363</v>
      </c>
      <c r="R126">
        <v>249556597.678514</v>
      </c>
      <c r="S126">
        <v>2190.4706921654961</v>
      </c>
      <c r="T126">
        <v>20747.329053032547</v>
      </c>
      <c r="U126">
        <f>Net_Zero_Table[[#This Row],[Total Energy(MJ)]]*AHP!$Q$23/TOPSIS!$B$20</f>
        <v>2.2453565013784385E-2</v>
      </c>
      <c r="V126">
        <f>Net_Zero_Table[[#This Row],[Capital Cost (LKR)]]*AHP!$Q$24/TOPSIS!$C$20</f>
        <v>4.4797771014192973E-3</v>
      </c>
      <c r="W126">
        <f>Net_Zero_Table[[#This Row],[System Cost (LKR)]]*AHP!$Q$25/TOPSIS!$D$20</f>
        <v>2.3857214701407795E-3</v>
      </c>
      <c r="X126">
        <f>Net_Zero_Table[[#This Row],[Embodied Carbon (Metric T)]]*AHP!$Q$26/TOPSIS!$E$20</f>
        <v>1.0908831822402831E-2</v>
      </c>
      <c r="Y1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2.6188478360154427E-3</v>
      </c>
      <c r="Z1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5.4088979548626752E-3</v>
      </c>
      <c r="AA126">
        <f>Net_Zero_Table[[#This Row],[S- Worst-Euclidean Distance]]/(Net_Zero_Table[[#This Row],[S+ Best-Euclidean Distance]]+Net_Zero_Table[[#This Row],[S- Worst-Euclidean Distance]])</f>
        <v>0.67377544029966363</v>
      </c>
      <c r="AB126">
        <v>125</v>
      </c>
    </row>
    <row r="127" spans="1:28" x14ac:dyDescent="0.3">
      <c r="A127">
        <v>134</v>
      </c>
      <c r="B127" t="s">
        <v>140</v>
      </c>
      <c r="C127" t="s">
        <v>147</v>
      </c>
      <c r="D127" t="s">
        <v>280</v>
      </c>
      <c r="E127" t="s">
        <v>152</v>
      </c>
      <c r="F127" t="s">
        <v>280</v>
      </c>
      <c r="G127" t="s">
        <v>220</v>
      </c>
      <c r="H127">
        <v>379.3993590449075</v>
      </c>
      <c r="I127">
        <v>27</v>
      </c>
      <c r="J127">
        <v>1386612.0736281541</v>
      </c>
      <c r="K127">
        <v>47352.343290909077</v>
      </c>
      <c r="L127">
        <v>249590173.25306773</v>
      </c>
      <c r="M127">
        <v>5931586.1136363624</v>
      </c>
      <c r="N127">
        <v>2079918110.4422312</v>
      </c>
      <c r="O127">
        <v>105300000</v>
      </c>
      <c r="P127">
        <v>24.190855318181814</v>
      </c>
      <c r="Q127">
        <v>20729.850500740904</v>
      </c>
      <c r="R127">
        <v>249637525.59635863</v>
      </c>
      <c r="S127">
        <v>2191.1496965558672</v>
      </c>
      <c r="T127">
        <v>20754.041356059086</v>
      </c>
      <c r="U127">
        <f>Net_Zero_Table[[#This Row],[Total Energy(MJ)]]*AHP!$Q$23/TOPSIS!$B$20</f>
        <v>2.2460846409193911E-2</v>
      </c>
      <c r="V127">
        <f>Net_Zero_Table[[#This Row],[Capital Cost (LKR)]]*AHP!$Q$24/TOPSIS!$C$20</f>
        <v>4.483257745173822E-3</v>
      </c>
      <c r="W127">
        <f>Net_Zero_Table[[#This Row],[System Cost (LKR)]]*AHP!$Q$25/TOPSIS!$D$20</f>
        <v>2.3857214701407795E-3</v>
      </c>
      <c r="X127">
        <f>Net_Zero_Table[[#This Row],[Embodied Carbon (Metric T)]]*AHP!$Q$26/TOPSIS!$E$20</f>
        <v>1.0904680099030794E-2</v>
      </c>
      <c r="Y1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2.6176289379145471E-3</v>
      </c>
      <c r="Z1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5.4046676358229457E-3</v>
      </c>
      <c r="AA127">
        <f>Net_Zero_Table[[#This Row],[S- Worst-Euclidean Distance]]/(Net_Zero_Table[[#This Row],[S+ Best-Euclidean Distance]]+Net_Zero_Table[[#This Row],[S- Worst-Euclidean Distance]])</f>
        <v>0.67370578813006599</v>
      </c>
      <c r="AB127">
        <v>126</v>
      </c>
    </row>
    <row r="128" spans="1:28" x14ac:dyDescent="0.3">
      <c r="A128">
        <v>439</v>
      </c>
      <c r="B128" t="s">
        <v>280</v>
      </c>
      <c r="C128" t="s">
        <v>147</v>
      </c>
      <c r="D128" t="s">
        <v>151</v>
      </c>
      <c r="E128" t="s">
        <v>152</v>
      </c>
      <c r="F128" t="s">
        <v>280</v>
      </c>
      <c r="G128" t="s">
        <v>219</v>
      </c>
      <c r="H128">
        <v>395.93164554724865</v>
      </c>
      <c r="I128">
        <v>57</v>
      </c>
      <c r="J128">
        <v>1437377.9988102326</v>
      </c>
      <c r="K128">
        <v>38276.293290909089</v>
      </c>
      <c r="L128">
        <v>258728039.78584188</v>
      </c>
      <c r="M128">
        <v>5781764.2386363624</v>
      </c>
      <c r="N128">
        <v>2156066998.2153487</v>
      </c>
      <c r="O128">
        <v>106248000</v>
      </c>
      <c r="P128">
        <v>23.110939468181812</v>
      </c>
      <c r="Q128">
        <v>21488.801082212976</v>
      </c>
      <c r="R128">
        <v>258766316.0791328</v>
      </c>
      <c r="S128">
        <v>2268.0967624539853</v>
      </c>
      <c r="T128">
        <v>21511.912021681157</v>
      </c>
      <c r="U128">
        <f>Net_Zero_Table[[#This Row],[Total Energy(MJ)]]*AHP!$Q$23/TOPSIS!$B$20</f>
        <v>2.3282198729705352E-2</v>
      </c>
      <c r="V128">
        <f>Net_Zero_Table[[#This Row],[Capital Cost (LKR)]]*AHP!$Q$24/TOPSIS!$C$20</f>
        <v>4.370018205424743E-3</v>
      </c>
      <c r="W128">
        <f>Net_Zero_Table[[#This Row],[System Cost (LKR)]]*AHP!$Q$25/TOPSIS!$D$20</f>
        <v>2.4071997602993118E-3</v>
      </c>
      <c r="X128">
        <f>Net_Zero_Table[[#This Row],[Embodied Carbon (Metric T)]]*AHP!$Q$26/TOPSIS!$E$20</f>
        <v>1.0417878920518018E-2</v>
      </c>
      <c r="Y1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2.4971841459640663E-3</v>
      </c>
      <c r="Z1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5.0971912723088543E-3</v>
      </c>
      <c r="AA128">
        <f>Net_Zero_Table[[#This Row],[S- Worst-Euclidean Distance]]/(Net_Zero_Table[[#This Row],[S+ Best-Euclidean Distance]]+Net_Zero_Table[[#This Row],[S- Worst-Euclidean Distance]])</f>
        <v>0.67117978656209698</v>
      </c>
      <c r="AB128">
        <v>127</v>
      </c>
    </row>
    <row r="129" spans="1:28" x14ac:dyDescent="0.3">
      <c r="A129">
        <v>457</v>
      </c>
      <c r="B129" t="s">
        <v>280</v>
      </c>
      <c r="C129" t="s">
        <v>147</v>
      </c>
      <c r="D129" t="s">
        <v>280</v>
      </c>
      <c r="E129" t="s">
        <v>152</v>
      </c>
      <c r="F129" t="s">
        <v>280</v>
      </c>
      <c r="G129" t="s">
        <v>219</v>
      </c>
      <c r="H129">
        <v>396.39610788565864</v>
      </c>
      <c r="I129">
        <v>57</v>
      </c>
      <c r="J129">
        <v>1437827.5983538136</v>
      </c>
      <c r="K129">
        <v>38276.293290909089</v>
      </c>
      <c r="L129">
        <v>258808967.70368645</v>
      </c>
      <c r="M129">
        <v>5786369.3136363626</v>
      </c>
      <c r="N129">
        <v>2156741397.5307202</v>
      </c>
      <c r="O129">
        <v>106248000</v>
      </c>
      <c r="P129">
        <v>23.101729318181814</v>
      </c>
      <c r="Q129">
        <v>21495.52259538951</v>
      </c>
      <c r="R129">
        <v>258847243.99697736</v>
      </c>
      <c r="S129">
        <v>2268.7757668443564</v>
      </c>
      <c r="T129">
        <v>21518.624324707693</v>
      </c>
      <c r="U129">
        <f>Net_Zero_Table[[#This Row],[Total Energy(MJ)]]*AHP!$Q$23/TOPSIS!$B$20</f>
        <v>2.3289480125114875E-2</v>
      </c>
      <c r="V129">
        <f>Net_Zero_Table[[#This Row],[Capital Cost (LKR)]]*AHP!$Q$24/TOPSIS!$C$20</f>
        <v>4.3734988491792677E-3</v>
      </c>
      <c r="W129">
        <f>Net_Zero_Table[[#This Row],[System Cost (LKR)]]*AHP!$Q$25/TOPSIS!$D$20</f>
        <v>2.4071997602993118E-3</v>
      </c>
      <c r="X129">
        <f>Net_Zero_Table[[#This Row],[Embodied Carbon (Metric T)]]*AHP!$Q$26/TOPSIS!$E$20</f>
        <v>1.0413727197145979E-2</v>
      </c>
      <c r="Y1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2.4989849308814697E-3</v>
      </c>
      <c r="Z1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5.0942117929675323E-3</v>
      </c>
      <c r="AA129">
        <f>Net_Zero_Table[[#This Row],[S- Worst-Euclidean Distance]]/(Net_Zero_Table[[#This Row],[S+ Best-Euclidean Distance]]+Net_Zero_Table[[#This Row],[S- Worst-Euclidean Distance]])</f>
        <v>0.67089158601244159</v>
      </c>
      <c r="AB129">
        <v>128</v>
      </c>
    </row>
    <row r="130" spans="1:28" x14ac:dyDescent="0.3">
      <c r="A130">
        <v>441</v>
      </c>
      <c r="B130" t="s">
        <v>280</v>
      </c>
      <c r="C130" t="s">
        <v>147</v>
      </c>
      <c r="D130" t="s">
        <v>151</v>
      </c>
      <c r="E130" t="s">
        <v>152</v>
      </c>
      <c r="F130" t="s">
        <v>280</v>
      </c>
      <c r="G130" t="s">
        <v>218</v>
      </c>
      <c r="H130">
        <v>395.93164554724865</v>
      </c>
      <c r="I130">
        <v>29</v>
      </c>
      <c r="J130">
        <v>1437377.9988102326</v>
      </c>
      <c r="K130">
        <v>38276.293290909089</v>
      </c>
      <c r="L130">
        <v>258728039.78584188</v>
      </c>
      <c r="M130">
        <v>5781764.2386363624</v>
      </c>
      <c r="N130">
        <v>2156066998.2153487</v>
      </c>
      <c r="O130">
        <v>108639800</v>
      </c>
      <c r="P130">
        <v>23.110939468181812</v>
      </c>
      <c r="Q130">
        <v>21488.801082212976</v>
      </c>
      <c r="R130">
        <v>258766316.0791328</v>
      </c>
      <c r="S130">
        <v>2270.4885624539852</v>
      </c>
      <c r="T130">
        <v>21511.912021681157</v>
      </c>
      <c r="U130">
        <f>Net_Zero_Table[[#This Row],[Total Energy(MJ)]]*AHP!$Q$23/TOPSIS!$B$20</f>
        <v>2.3282198729705352E-2</v>
      </c>
      <c r="V130">
        <f>Net_Zero_Table[[#This Row],[Capital Cost (LKR)]]*AHP!$Q$24/TOPSIS!$C$20</f>
        <v>4.370018205424743E-3</v>
      </c>
      <c r="W130">
        <f>Net_Zero_Table[[#This Row],[System Cost (LKR)]]*AHP!$Q$25/TOPSIS!$D$20</f>
        <v>2.4613893957435924E-3</v>
      </c>
      <c r="X130">
        <f>Net_Zero_Table[[#This Row],[Embodied Carbon (Metric T)]]*AHP!$Q$26/TOPSIS!$E$20</f>
        <v>1.0417878920518018E-2</v>
      </c>
      <c r="Y1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2.5023489588462647E-3</v>
      </c>
      <c r="Z1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5.0911284011091254E-3</v>
      </c>
      <c r="AA130">
        <f>Net_Zero_Table[[#This Row],[S- Worst-Euclidean Distance]]/(Net_Zero_Table[[#This Row],[S+ Best-Euclidean Distance]]+Net_Zero_Table[[#This Row],[S- Worst-Euclidean Distance]])</f>
        <v>0.67046073357082281</v>
      </c>
      <c r="AB130">
        <v>129</v>
      </c>
    </row>
    <row r="131" spans="1:28" x14ac:dyDescent="0.3">
      <c r="A131">
        <v>459</v>
      </c>
      <c r="B131" t="s">
        <v>280</v>
      </c>
      <c r="C131" t="s">
        <v>147</v>
      </c>
      <c r="D131" t="s">
        <v>280</v>
      </c>
      <c r="E131" t="s">
        <v>152</v>
      </c>
      <c r="F131" t="s">
        <v>280</v>
      </c>
      <c r="G131" t="s">
        <v>218</v>
      </c>
      <c r="H131">
        <v>396.39610788565864</v>
      </c>
      <c r="I131">
        <v>29</v>
      </c>
      <c r="J131">
        <v>1437827.5983538136</v>
      </c>
      <c r="K131">
        <v>38276.293290909089</v>
      </c>
      <c r="L131">
        <v>258808967.70368645</v>
      </c>
      <c r="M131">
        <v>5786369.3136363626</v>
      </c>
      <c r="N131">
        <v>2156741397.5307202</v>
      </c>
      <c r="O131">
        <v>108639800</v>
      </c>
      <c r="P131">
        <v>23.101729318181814</v>
      </c>
      <c r="Q131">
        <v>21495.52259538951</v>
      </c>
      <c r="R131">
        <v>258847243.99697736</v>
      </c>
      <c r="S131">
        <v>2271.1675668443563</v>
      </c>
      <c r="T131">
        <v>21518.624324707693</v>
      </c>
      <c r="U131">
        <f>Net_Zero_Table[[#This Row],[Total Energy(MJ)]]*AHP!$Q$23/TOPSIS!$B$20</f>
        <v>2.3289480125114875E-2</v>
      </c>
      <c r="V131">
        <f>Net_Zero_Table[[#This Row],[Capital Cost (LKR)]]*AHP!$Q$24/TOPSIS!$C$20</f>
        <v>4.3734988491792677E-3</v>
      </c>
      <c r="W131">
        <f>Net_Zero_Table[[#This Row],[System Cost (LKR)]]*AHP!$Q$25/TOPSIS!$D$20</f>
        <v>2.4613893957435924E-3</v>
      </c>
      <c r="X131">
        <f>Net_Zero_Table[[#This Row],[Embodied Carbon (Metric T)]]*AHP!$Q$26/TOPSIS!$E$20</f>
        <v>1.0413727197145979E-2</v>
      </c>
      <c r="Y1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2.5041460296391198E-3</v>
      </c>
      <c r="Z1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5.0881453715168048E-3</v>
      </c>
      <c r="AA131">
        <f>Net_Zero_Table[[#This Row],[S- Worst-Euclidean Distance]]/(Net_Zero_Table[[#This Row],[S+ Best-Euclidean Distance]]+Net_Zero_Table[[#This Row],[S- Worst-Euclidean Distance]])</f>
        <v>0.67017256091384159</v>
      </c>
      <c r="AB131">
        <v>130</v>
      </c>
    </row>
    <row r="132" spans="1:28" x14ac:dyDescent="0.3">
      <c r="A132">
        <v>440</v>
      </c>
      <c r="B132" t="s">
        <v>280</v>
      </c>
      <c r="C132" t="s">
        <v>147</v>
      </c>
      <c r="D132" t="s">
        <v>151</v>
      </c>
      <c r="E132" t="s">
        <v>152</v>
      </c>
      <c r="F132" t="s">
        <v>280</v>
      </c>
      <c r="G132" t="s">
        <v>220</v>
      </c>
      <c r="H132">
        <v>395.93164554724865</v>
      </c>
      <c r="I132">
        <v>29</v>
      </c>
      <c r="J132">
        <v>1437377.9988102326</v>
      </c>
      <c r="K132">
        <v>38276.293290909089</v>
      </c>
      <c r="L132">
        <v>258728039.78584188</v>
      </c>
      <c r="M132">
        <v>5781764.2386363624</v>
      </c>
      <c r="N132">
        <v>2156066998.2153487</v>
      </c>
      <c r="O132">
        <v>113100000</v>
      </c>
      <c r="P132">
        <v>23.110939468181812</v>
      </c>
      <c r="Q132">
        <v>21488.801082212976</v>
      </c>
      <c r="R132">
        <v>258766316.0791328</v>
      </c>
      <c r="S132">
        <v>2274.9487624539852</v>
      </c>
      <c r="T132">
        <v>21511.912021681157</v>
      </c>
      <c r="U132">
        <f>Net_Zero_Table[[#This Row],[Total Energy(MJ)]]*AHP!$Q$23/TOPSIS!$B$20</f>
        <v>2.3282198729705352E-2</v>
      </c>
      <c r="V132">
        <f>Net_Zero_Table[[#This Row],[Capital Cost (LKR)]]*AHP!$Q$24/TOPSIS!$C$20</f>
        <v>4.370018205424743E-3</v>
      </c>
      <c r="W132">
        <f>Net_Zero_Table[[#This Row],[System Cost (LKR)]]*AHP!$Q$25/TOPSIS!$D$20</f>
        <v>2.5624415790400966E-3</v>
      </c>
      <c r="X132">
        <f>Net_Zero_Table[[#This Row],[Embodied Carbon (Metric T)]]*AHP!$Q$26/TOPSIS!$E$20</f>
        <v>1.0417878920518018E-2</v>
      </c>
      <c r="Y1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2.5150725130406735E-3</v>
      </c>
      <c r="Z1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5.081346975817299E-3</v>
      </c>
      <c r="AA132">
        <f>Net_Zero_Table[[#This Row],[S- Worst-Euclidean Distance]]/(Net_Zero_Table[[#This Row],[S+ Best-Euclidean Distance]]+Net_Zero_Table[[#This Row],[S- Worst-Euclidean Distance]])</f>
        <v>0.66891342470888437</v>
      </c>
      <c r="AB132">
        <v>131</v>
      </c>
    </row>
    <row r="133" spans="1:28" x14ac:dyDescent="0.3">
      <c r="A133">
        <v>458</v>
      </c>
      <c r="B133" t="s">
        <v>280</v>
      </c>
      <c r="C133" t="s">
        <v>147</v>
      </c>
      <c r="D133" t="s">
        <v>280</v>
      </c>
      <c r="E133" t="s">
        <v>152</v>
      </c>
      <c r="F133" t="s">
        <v>280</v>
      </c>
      <c r="G133" t="s">
        <v>220</v>
      </c>
      <c r="H133">
        <v>396.39610788565864</v>
      </c>
      <c r="I133">
        <v>29</v>
      </c>
      <c r="J133">
        <v>1437827.5983538136</v>
      </c>
      <c r="K133">
        <v>38276.293290909089</v>
      </c>
      <c r="L133">
        <v>258808967.70368645</v>
      </c>
      <c r="M133">
        <v>5786369.3136363626</v>
      </c>
      <c r="N133">
        <v>2156741397.5307202</v>
      </c>
      <c r="O133">
        <v>113100000</v>
      </c>
      <c r="P133">
        <v>23.101729318181814</v>
      </c>
      <c r="Q133">
        <v>21495.52259538951</v>
      </c>
      <c r="R133">
        <v>258847243.99697736</v>
      </c>
      <c r="S133">
        <v>2275.6277668443568</v>
      </c>
      <c r="T133">
        <v>21518.624324707693</v>
      </c>
      <c r="U133">
        <f>Net_Zero_Table[[#This Row],[Total Energy(MJ)]]*AHP!$Q$23/TOPSIS!$B$20</f>
        <v>2.3289480125114875E-2</v>
      </c>
      <c r="V133">
        <f>Net_Zero_Table[[#This Row],[Capital Cost (LKR)]]*AHP!$Q$24/TOPSIS!$C$20</f>
        <v>4.3734988491792677E-3</v>
      </c>
      <c r="W133">
        <f>Net_Zero_Table[[#This Row],[System Cost (LKR)]]*AHP!$Q$25/TOPSIS!$D$20</f>
        <v>2.5624415790400966E-3</v>
      </c>
      <c r="X133">
        <f>Net_Zero_Table[[#This Row],[Embodied Carbon (Metric T)]]*AHP!$Q$26/TOPSIS!$E$20</f>
        <v>1.0413727197145979E-2</v>
      </c>
      <c r="Y1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2.5168604990684542E-3</v>
      </c>
      <c r="Z1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5.0783582006151884E-3</v>
      </c>
      <c r="AA133">
        <f>Net_Zero_Table[[#This Row],[S- Worst-Euclidean Distance]]/(Net_Zero_Table[[#This Row],[S+ Best-Euclidean Distance]]+Net_Zero_Table[[#This Row],[S- Worst-Euclidean Distance]])</f>
        <v>0.66862567115107729</v>
      </c>
      <c r="AB133">
        <v>132</v>
      </c>
    </row>
    <row r="134" spans="1:28" x14ac:dyDescent="0.3">
      <c r="A134">
        <v>505</v>
      </c>
      <c r="B134" t="s">
        <v>280</v>
      </c>
      <c r="C134" t="s">
        <v>280</v>
      </c>
      <c r="D134" t="s">
        <v>151</v>
      </c>
      <c r="E134" t="s">
        <v>152</v>
      </c>
      <c r="F134" t="s">
        <v>154</v>
      </c>
      <c r="G134" t="s">
        <v>219</v>
      </c>
      <c r="H134">
        <v>435.29366884605076</v>
      </c>
      <c r="I134">
        <v>62</v>
      </c>
      <c r="J134">
        <v>1522931.3659859037</v>
      </c>
      <c r="K134">
        <v>34259.159363636361</v>
      </c>
      <c r="L134">
        <v>274127645.87746269</v>
      </c>
      <c r="M134">
        <v>5181440.9022727264</v>
      </c>
      <c r="N134">
        <v>2284397048.9788556</v>
      </c>
      <c r="O134">
        <v>115568000</v>
      </c>
      <c r="P134">
        <v>19.443497068181816</v>
      </c>
      <c r="Q134">
        <v>22767.82392148926</v>
      </c>
      <c r="R134">
        <v>274161905.03682631</v>
      </c>
      <c r="S134">
        <v>2405.1464898811282</v>
      </c>
      <c r="T134">
        <v>22787.267418557443</v>
      </c>
      <c r="U134">
        <f>Net_Zero_Table[[#This Row],[Total Energy(MJ)]]*AHP!$Q$23/TOPSIS!$B$20</f>
        <v>2.4667398964052172E-2</v>
      </c>
      <c r="V134">
        <f>Net_Zero_Table[[#This Row],[Capital Cost (LKR)]]*AHP!$Q$24/TOPSIS!$C$20</f>
        <v>3.9162771324976406E-3</v>
      </c>
      <c r="W134">
        <f>Net_Zero_Table[[#This Row],[System Cost (LKR)]]*AHP!$Q$25/TOPSIS!$D$20</f>
        <v>2.6183576340097778E-3</v>
      </c>
      <c r="X134">
        <f>Net_Zero_Table[[#This Row],[Embodied Carbon (Metric T)]]*AHP!$Q$26/TOPSIS!$E$20</f>
        <v>8.7646804028300752E-3</v>
      </c>
      <c r="Y1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2.8579608682317735E-3</v>
      </c>
      <c r="Z1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5.7493341306614305E-3</v>
      </c>
      <c r="AA134">
        <f>Net_Zero_Table[[#This Row],[S- Worst-Euclidean Distance]]/(Net_Zero_Table[[#This Row],[S+ Best-Euclidean Distance]]+Net_Zero_Table[[#This Row],[S- Worst-Euclidean Distance]])</f>
        <v>0.66796062309944371</v>
      </c>
      <c r="AB134">
        <v>133</v>
      </c>
    </row>
    <row r="135" spans="1:28" x14ac:dyDescent="0.3">
      <c r="A135">
        <v>507</v>
      </c>
      <c r="B135" t="s">
        <v>280</v>
      </c>
      <c r="C135" t="s">
        <v>280</v>
      </c>
      <c r="D135" t="s">
        <v>151</v>
      </c>
      <c r="E135" t="s">
        <v>152</v>
      </c>
      <c r="F135" t="s">
        <v>154</v>
      </c>
      <c r="G135" t="s">
        <v>218</v>
      </c>
      <c r="H135">
        <v>435.29366884605076</v>
      </c>
      <c r="I135">
        <v>31</v>
      </c>
      <c r="J135">
        <v>1522931.3659859037</v>
      </c>
      <c r="K135">
        <v>34259.159363636361</v>
      </c>
      <c r="L135">
        <v>274127645.87746269</v>
      </c>
      <c r="M135">
        <v>5181440.9022727264</v>
      </c>
      <c r="N135">
        <v>2284397048.9788556</v>
      </c>
      <c r="O135">
        <v>116132200</v>
      </c>
      <c r="P135">
        <v>19.443497068181816</v>
      </c>
      <c r="Q135">
        <v>22767.82392148926</v>
      </c>
      <c r="R135">
        <v>274161905.03682631</v>
      </c>
      <c r="S135">
        <v>2405.7106898811285</v>
      </c>
      <c r="T135">
        <v>22787.267418557443</v>
      </c>
      <c r="U135">
        <f>Net_Zero_Table[[#This Row],[Total Energy(MJ)]]*AHP!$Q$23/TOPSIS!$B$20</f>
        <v>2.4667398964052172E-2</v>
      </c>
      <c r="V135">
        <f>Net_Zero_Table[[#This Row],[Capital Cost (LKR)]]*AHP!$Q$24/TOPSIS!$C$20</f>
        <v>3.9162771324976406E-3</v>
      </c>
      <c r="W135">
        <f>Net_Zero_Table[[#This Row],[System Cost (LKR)]]*AHP!$Q$25/TOPSIS!$D$20</f>
        <v>2.6311403885534951E-3</v>
      </c>
      <c r="X135">
        <f>Net_Zero_Table[[#This Row],[Embodied Carbon (Metric T)]]*AHP!$Q$26/TOPSIS!$E$20</f>
        <v>8.7646804028300752E-3</v>
      </c>
      <c r="Y1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2.8598776967269589E-3</v>
      </c>
      <c r="Z1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5.7484903251496054E-3</v>
      </c>
      <c r="AA135">
        <f>Net_Zero_Table[[#This Row],[S- Worst-Euclidean Distance]]/(Net_Zero_Table[[#This Row],[S+ Best-Euclidean Distance]]+Net_Zero_Table[[#This Row],[S- Worst-Euclidean Distance]])</f>
        <v>0.66777934104825531</v>
      </c>
      <c r="AB135">
        <v>134</v>
      </c>
    </row>
    <row r="136" spans="1:28" x14ac:dyDescent="0.3">
      <c r="A136">
        <v>523</v>
      </c>
      <c r="B136" t="s">
        <v>280</v>
      </c>
      <c r="C136" t="s">
        <v>280</v>
      </c>
      <c r="D136" t="s">
        <v>280</v>
      </c>
      <c r="E136" t="s">
        <v>152</v>
      </c>
      <c r="F136" t="s">
        <v>154</v>
      </c>
      <c r="G136" t="s">
        <v>219</v>
      </c>
      <c r="H136">
        <v>435.75813118446069</v>
      </c>
      <c r="I136">
        <v>62</v>
      </c>
      <c r="J136">
        <v>1523380.9655294844</v>
      </c>
      <c r="K136">
        <v>34259.159363636361</v>
      </c>
      <c r="L136">
        <v>274208573.79530722</v>
      </c>
      <c r="M136">
        <v>5186045.9772727266</v>
      </c>
      <c r="N136">
        <v>2285071448.2942266</v>
      </c>
      <c r="O136">
        <v>115568000</v>
      </c>
      <c r="P136">
        <v>19.434286918181815</v>
      </c>
      <c r="Q136">
        <v>22774.545434665793</v>
      </c>
      <c r="R136">
        <v>274242832.95467085</v>
      </c>
      <c r="S136">
        <v>2405.8254942714993</v>
      </c>
      <c r="T136">
        <v>22793.979721583975</v>
      </c>
      <c r="U136">
        <f>Net_Zero_Table[[#This Row],[Total Energy(MJ)]]*AHP!$Q$23/TOPSIS!$B$20</f>
        <v>2.467468035946169E-2</v>
      </c>
      <c r="V136">
        <f>Net_Zero_Table[[#This Row],[Capital Cost (LKR)]]*AHP!$Q$24/TOPSIS!$C$20</f>
        <v>3.9197577762521661E-3</v>
      </c>
      <c r="W136">
        <f>Net_Zero_Table[[#This Row],[System Cost (LKR)]]*AHP!$Q$25/TOPSIS!$D$20</f>
        <v>2.6183576340097778E-3</v>
      </c>
      <c r="X136">
        <f>Net_Zero_Table[[#This Row],[Embodied Carbon (Metric T)]]*AHP!$Q$26/TOPSIS!$E$20</f>
        <v>8.760528679458035E-3</v>
      </c>
      <c r="Y1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2.864904597940995E-3</v>
      </c>
      <c r="Z1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5.7493668239326457E-3</v>
      </c>
      <c r="AA136">
        <f>Net_Zero_Table[[#This Row],[S- Worst-Euclidean Distance]]/(Net_Zero_Table[[#This Row],[S+ Best-Euclidean Distance]]+Net_Zero_Table[[#This Row],[S- Worst-Euclidean Distance]])</f>
        <v>0.66742345839413253</v>
      </c>
      <c r="AB136">
        <v>135</v>
      </c>
    </row>
    <row r="137" spans="1:28" x14ac:dyDescent="0.3">
      <c r="A137">
        <v>525</v>
      </c>
      <c r="B137" t="s">
        <v>280</v>
      </c>
      <c r="C137" t="s">
        <v>280</v>
      </c>
      <c r="D137" t="s">
        <v>280</v>
      </c>
      <c r="E137" t="s">
        <v>152</v>
      </c>
      <c r="F137" t="s">
        <v>154</v>
      </c>
      <c r="G137" t="s">
        <v>218</v>
      </c>
      <c r="H137">
        <v>435.75813118446069</v>
      </c>
      <c r="I137">
        <v>31</v>
      </c>
      <c r="J137">
        <v>1523380.9655294844</v>
      </c>
      <c r="K137">
        <v>34259.159363636361</v>
      </c>
      <c r="L137">
        <v>274208573.79530722</v>
      </c>
      <c r="M137">
        <v>5186045.9772727266</v>
      </c>
      <c r="N137">
        <v>2285071448.2942266</v>
      </c>
      <c r="O137">
        <v>116132200</v>
      </c>
      <c r="P137">
        <v>19.434286918181815</v>
      </c>
      <c r="Q137">
        <v>22774.545434665793</v>
      </c>
      <c r="R137">
        <v>274242832.95467085</v>
      </c>
      <c r="S137">
        <v>2406.3896942714991</v>
      </c>
      <c r="T137">
        <v>22793.979721583975</v>
      </c>
      <c r="U137">
        <f>Net_Zero_Table[[#This Row],[Total Energy(MJ)]]*AHP!$Q$23/TOPSIS!$B$20</f>
        <v>2.467468035946169E-2</v>
      </c>
      <c r="V137">
        <f>Net_Zero_Table[[#This Row],[Capital Cost (LKR)]]*AHP!$Q$24/TOPSIS!$C$20</f>
        <v>3.9197577762521661E-3</v>
      </c>
      <c r="W137">
        <f>Net_Zero_Table[[#This Row],[System Cost (LKR)]]*AHP!$Q$25/TOPSIS!$D$20</f>
        <v>2.6311403885534951E-3</v>
      </c>
      <c r="X137">
        <f>Net_Zero_Table[[#This Row],[Embodied Carbon (Metric T)]]*AHP!$Q$26/TOPSIS!$E$20</f>
        <v>8.760528679458035E-3</v>
      </c>
      <c r="Y1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2.8668167836810982E-3</v>
      </c>
      <c r="Z1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5.7485230232197509E-3</v>
      </c>
      <c r="AA137">
        <f>Net_Zero_Table[[#This Row],[S- Worst-Euclidean Distance]]/(Net_Zero_Table[[#This Row],[S+ Best-Euclidean Distance]]+Net_Zero_Table[[#This Row],[S- Worst-Euclidean Distance]])</f>
        <v>0.66724274980021203</v>
      </c>
      <c r="AB137">
        <v>136</v>
      </c>
    </row>
    <row r="138" spans="1:28" x14ac:dyDescent="0.3">
      <c r="A138">
        <v>506</v>
      </c>
      <c r="B138" t="s">
        <v>280</v>
      </c>
      <c r="C138" t="s">
        <v>280</v>
      </c>
      <c r="D138" t="s">
        <v>151</v>
      </c>
      <c r="E138" t="s">
        <v>152</v>
      </c>
      <c r="F138" t="s">
        <v>154</v>
      </c>
      <c r="G138" t="s">
        <v>220</v>
      </c>
      <c r="H138">
        <v>435.29366884605076</v>
      </c>
      <c r="I138">
        <v>31</v>
      </c>
      <c r="J138">
        <v>1522931.3659859037</v>
      </c>
      <c r="K138">
        <v>34259.159363636361</v>
      </c>
      <c r="L138">
        <v>274127645.87746269</v>
      </c>
      <c r="M138">
        <v>5181440.9022727264</v>
      </c>
      <c r="N138">
        <v>2284397048.9788556</v>
      </c>
      <c r="O138">
        <v>120900000</v>
      </c>
      <c r="P138">
        <v>19.443497068181816</v>
      </c>
      <c r="Q138">
        <v>22767.82392148926</v>
      </c>
      <c r="R138">
        <v>274161905.03682631</v>
      </c>
      <c r="S138">
        <v>2410.4784898811281</v>
      </c>
      <c r="T138">
        <v>22787.267418557443</v>
      </c>
      <c r="U138">
        <f>Net_Zero_Table[[#This Row],[Total Energy(MJ)]]*AHP!$Q$23/TOPSIS!$B$20</f>
        <v>2.4667398964052172E-2</v>
      </c>
      <c r="V138">
        <f>Net_Zero_Table[[#This Row],[Capital Cost (LKR)]]*AHP!$Q$24/TOPSIS!$C$20</f>
        <v>3.9162771324976406E-3</v>
      </c>
      <c r="W138">
        <f>Net_Zero_Table[[#This Row],[System Cost (LKR)]]*AHP!$Q$25/TOPSIS!$D$20</f>
        <v>2.7391616879394137E-3</v>
      </c>
      <c r="X138">
        <f>Net_Zero_Table[[#This Row],[Embodied Carbon (Metric T)]]*AHP!$Q$26/TOPSIS!$E$20</f>
        <v>8.7646804028300752E-3</v>
      </c>
      <c r="Y1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2.878292697493341E-3</v>
      </c>
      <c r="Z1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5.7424910805193956E-3</v>
      </c>
      <c r="AA138">
        <f>Net_Zero_Table[[#This Row],[S- Worst-Euclidean Distance]]/(Net_Zero_Table[[#This Row],[S+ Best-Euclidean Distance]]+Net_Zero_Table[[#This Row],[S- Worst-Euclidean Distance]])</f>
        <v>0.66612169245742925</v>
      </c>
      <c r="AB138">
        <v>137</v>
      </c>
    </row>
    <row r="139" spans="1:28" x14ac:dyDescent="0.3">
      <c r="A139">
        <v>328</v>
      </c>
      <c r="B139" t="s">
        <v>142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399.51152748379343</v>
      </c>
      <c r="I139">
        <v>57</v>
      </c>
      <c r="J139">
        <v>1438476.79272393</v>
      </c>
      <c r="K139">
        <v>38726.87033636363</v>
      </c>
      <c r="L139">
        <v>258925822.69030738</v>
      </c>
      <c r="M139">
        <v>5783669.7613636348</v>
      </c>
      <c r="N139">
        <v>2157715189.0858946</v>
      </c>
      <c r="O139">
        <v>106248000</v>
      </c>
      <c r="P139">
        <v>23.201054877272725</v>
      </c>
      <c r="Q139">
        <v>21505.228051222748</v>
      </c>
      <c r="R139">
        <v>258964549.56064373</v>
      </c>
      <c r="S139">
        <v>2269.746858847258</v>
      </c>
      <c r="T139">
        <v>21528.429106100022</v>
      </c>
      <c r="U139">
        <f>Net_Zero_Table[[#This Row],[Total Energy(MJ)]]*AHP!$Q$23/TOPSIS!$B$20</f>
        <v>2.3300034556954237E-2</v>
      </c>
      <c r="V139">
        <f>Net_Zero_Table[[#This Row],[Capital Cost (LKR)]]*AHP!$Q$24/TOPSIS!$C$20</f>
        <v>4.3714584524955904E-3</v>
      </c>
      <c r="W139">
        <f>Net_Zero_Table[[#This Row],[System Cost (LKR)]]*AHP!$Q$25/TOPSIS!$D$20</f>
        <v>2.4071997602993118E-3</v>
      </c>
      <c r="X139">
        <f>Net_Zero_Table[[#This Row],[Embodied Carbon (Metric T)]]*AHP!$Q$26/TOPSIS!$E$20</f>
        <v>1.045850087022606E-2</v>
      </c>
      <c r="Y1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2.5393574539943464E-3</v>
      </c>
      <c r="Z1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5.0570089748790239E-3</v>
      </c>
      <c r="AA139">
        <f>Net_Zero_Table[[#This Row],[S- Worst-Euclidean Distance]]/(Net_Zero_Table[[#This Row],[S+ Best-Euclidean Distance]]+Net_Zero_Table[[#This Row],[S- Worst-Euclidean Distance]])</f>
        <v>0.6657141966792981</v>
      </c>
      <c r="AB139">
        <v>138</v>
      </c>
    </row>
    <row r="140" spans="1:28" x14ac:dyDescent="0.3">
      <c r="A140">
        <v>524</v>
      </c>
      <c r="B140" t="s">
        <v>280</v>
      </c>
      <c r="C140" t="s">
        <v>280</v>
      </c>
      <c r="D140" t="s">
        <v>280</v>
      </c>
      <c r="E140" t="s">
        <v>152</v>
      </c>
      <c r="F140" t="s">
        <v>154</v>
      </c>
      <c r="G140" t="s">
        <v>220</v>
      </c>
      <c r="H140">
        <v>435.75813118446069</v>
      </c>
      <c r="I140">
        <v>31</v>
      </c>
      <c r="J140">
        <v>1523380.9655294844</v>
      </c>
      <c r="K140">
        <v>34259.159363636361</v>
      </c>
      <c r="L140">
        <v>274208573.79530722</v>
      </c>
      <c r="M140">
        <v>5186045.9772727266</v>
      </c>
      <c r="N140">
        <v>2285071448.2942266</v>
      </c>
      <c r="O140">
        <v>120900000</v>
      </c>
      <c r="P140">
        <v>19.434286918181815</v>
      </c>
      <c r="Q140">
        <v>22774.545434665793</v>
      </c>
      <c r="R140">
        <v>274242832.95467085</v>
      </c>
      <c r="S140">
        <v>2411.1574942714992</v>
      </c>
      <c r="T140">
        <v>22793.979721583975</v>
      </c>
      <c r="U140">
        <f>Net_Zero_Table[[#This Row],[Total Energy(MJ)]]*AHP!$Q$23/TOPSIS!$B$20</f>
        <v>2.467468035946169E-2</v>
      </c>
      <c r="V140">
        <f>Net_Zero_Table[[#This Row],[Capital Cost (LKR)]]*AHP!$Q$24/TOPSIS!$C$20</f>
        <v>3.9197577762521661E-3</v>
      </c>
      <c r="W140">
        <f>Net_Zero_Table[[#This Row],[System Cost (LKR)]]*AHP!$Q$25/TOPSIS!$D$20</f>
        <v>2.7391616879394137E-3</v>
      </c>
      <c r="X140">
        <f>Net_Zero_Table[[#This Row],[Embodied Carbon (Metric T)]]*AHP!$Q$26/TOPSIS!$E$20</f>
        <v>8.760528679458035E-3</v>
      </c>
      <c r="Y1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2.8851874953636611E-3</v>
      </c>
      <c r="Z1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5.7425238127493871E-3</v>
      </c>
      <c r="AA140">
        <f>Net_Zero_Table[[#This Row],[S- Worst-Euclidean Distance]]/(Net_Zero_Table[[#This Row],[S+ Best-Euclidean Distance]]+Net_Zero_Table[[#This Row],[S- Worst-Euclidean Distance]])</f>
        <v>0.66559063089528947</v>
      </c>
      <c r="AB140">
        <v>139</v>
      </c>
    </row>
    <row r="141" spans="1:28" x14ac:dyDescent="0.3">
      <c r="A141">
        <v>346</v>
      </c>
      <c r="B141" t="s">
        <v>142</v>
      </c>
      <c r="C141" t="s">
        <v>147</v>
      </c>
      <c r="D141" t="s">
        <v>280</v>
      </c>
      <c r="E141" t="s">
        <v>152</v>
      </c>
      <c r="F141" t="s">
        <v>155</v>
      </c>
      <c r="G141" t="s">
        <v>219</v>
      </c>
      <c r="H141">
        <v>399.97598982220342</v>
      </c>
      <c r="I141">
        <v>57</v>
      </c>
      <c r="J141">
        <v>1438926.3922675105</v>
      </c>
      <c r="K141">
        <v>38726.87033636363</v>
      </c>
      <c r="L141">
        <v>259006750.60815191</v>
      </c>
      <c r="M141">
        <v>5788274.836363635</v>
      </c>
      <c r="N141">
        <v>2158389588.4012661</v>
      </c>
      <c r="O141">
        <v>106248000</v>
      </c>
      <c r="P141">
        <v>23.19184472727272</v>
      </c>
      <c r="Q141">
        <v>21511.949564399285</v>
      </c>
      <c r="R141">
        <v>259045477.47848827</v>
      </c>
      <c r="S141">
        <v>2270.42586323763</v>
      </c>
      <c r="T141">
        <v>21535.141409126558</v>
      </c>
      <c r="U141">
        <f>Net_Zero_Table[[#This Row],[Total Energy(MJ)]]*AHP!$Q$23/TOPSIS!$B$20</f>
        <v>2.3307315952363763E-2</v>
      </c>
      <c r="V141">
        <f>Net_Zero_Table[[#This Row],[Capital Cost (LKR)]]*AHP!$Q$24/TOPSIS!$C$20</f>
        <v>4.3749390962501159E-3</v>
      </c>
      <c r="W141">
        <f>Net_Zero_Table[[#This Row],[System Cost (LKR)]]*AHP!$Q$25/TOPSIS!$D$20</f>
        <v>2.4071997602993118E-3</v>
      </c>
      <c r="X141">
        <f>Net_Zero_Table[[#This Row],[Embodied Carbon (Metric T)]]*AHP!$Q$26/TOPSIS!$E$20</f>
        <v>1.0454349146854018E-2</v>
      </c>
      <c r="Y1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2.5411150639579943E-3</v>
      </c>
      <c r="Z1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5.0539991254761937E-3</v>
      </c>
      <c r="AA141">
        <f>Net_Zero_Table[[#This Row],[S- Worst-Euclidean Distance]]/(Net_Zero_Table[[#This Row],[S+ Best-Euclidean Distance]]+Net_Zero_Table[[#This Row],[S- Worst-Euclidean Distance]])</f>
        <v>0.66542766829061994</v>
      </c>
      <c r="AB141">
        <v>140</v>
      </c>
    </row>
    <row r="142" spans="1:28" x14ac:dyDescent="0.3">
      <c r="A142">
        <v>330</v>
      </c>
      <c r="B142" t="s">
        <v>142</v>
      </c>
      <c r="C142" t="s">
        <v>147</v>
      </c>
      <c r="D142" t="s">
        <v>151</v>
      </c>
      <c r="E142" t="s">
        <v>152</v>
      </c>
      <c r="F142" t="s">
        <v>155</v>
      </c>
      <c r="G142" t="s">
        <v>218</v>
      </c>
      <c r="H142">
        <v>399.51152748379343</v>
      </c>
      <c r="I142">
        <v>29</v>
      </c>
      <c r="J142">
        <v>1438476.79272393</v>
      </c>
      <c r="K142">
        <v>38726.87033636363</v>
      </c>
      <c r="L142">
        <v>258925822.69030738</v>
      </c>
      <c r="M142">
        <v>5783669.7613636348</v>
      </c>
      <c r="N142">
        <v>2157715189.0858946</v>
      </c>
      <c r="O142">
        <v>108639800</v>
      </c>
      <c r="P142">
        <v>23.201054877272725</v>
      </c>
      <c r="Q142">
        <v>21505.228051222748</v>
      </c>
      <c r="R142">
        <v>258964549.56064373</v>
      </c>
      <c r="S142">
        <v>2272.1386588472583</v>
      </c>
      <c r="T142">
        <v>21528.429106100022</v>
      </c>
      <c r="U142">
        <f>Net_Zero_Table[[#This Row],[Total Energy(MJ)]]*AHP!$Q$23/TOPSIS!$B$20</f>
        <v>2.3300034556954237E-2</v>
      </c>
      <c r="V142">
        <f>Net_Zero_Table[[#This Row],[Capital Cost (LKR)]]*AHP!$Q$24/TOPSIS!$C$20</f>
        <v>4.3714584524955904E-3</v>
      </c>
      <c r="W142">
        <f>Net_Zero_Table[[#This Row],[System Cost (LKR)]]*AHP!$Q$25/TOPSIS!$D$20</f>
        <v>2.4613893957435924E-3</v>
      </c>
      <c r="X142">
        <f>Net_Zero_Table[[#This Row],[Embodied Carbon (Metric T)]]*AHP!$Q$26/TOPSIS!$E$20</f>
        <v>1.045850087022606E-2</v>
      </c>
      <c r="Y1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2.5444366630241267E-3</v>
      </c>
      <c r="Z1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5.0508978708825028E-3</v>
      </c>
      <c r="AA142">
        <f>Net_Zero_Table[[#This Row],[S- Worst-Euclidean Distance]]/(Net_Zero_Table[[#This Row],[S+ Best-Euclidean Distance]]+Net_Zero_Table[[#This Row],[S- Worst-Euclidean Distance]])</f>
        <v>0.66500005343208946</v>
      </c>
      <c r="AB142">
        <v>141</v>
      </c>
    </row>
    <row r="143" spans="1:28" x14ac:dyDescent="0.3">
      <c r="A143">
        <v>348</v>
      </c>
      <c r="B143" t="s">
        <v>142</v>
      </c>
      <c r="C143" t="s">
        <v>147</v>
      </c>
      <c r="D143" t="s">
        <v>280</v>
      </c>
      <c r="E143" t="s">
        <v>152</v>
      </c>
      <c r="F143" t="s">
        <v>155</v>
      </c>
      <c r="G143" t="s">
        <v>218</v>
      </c>
      <c r="H143">
        <v>399.97598982220342</v>
      </c>
      <c r="I143">
        <v>29</v>
      </c>
      <c r="J143">
        <v>1438926.3922675105</v>
      </c>
      <c r="K143">
        <v>38726.87033636363</v>
      </c>
      <c r="L143">
        <v>259006750.60815191</v>
      </c>
      <c r="M143">
        <v>5788274.836363635</v>
      </c>
      <c r="N143">
        <v>2158389588.4012661</v>
      </c>
      <c r="O143">
        <v>108639800</v>
      </c>
      <c r="P143">
        <v>23.19184472727272</v>
      </c>
      <c r="Q143">
        <v>21511.949564399285</v>
      </c>
      <c r="R143">
        <v>259045477.47848827</v>
      </c>
      <c r="S143">
        <v>2272.8176632376299</v>
      </c>
      <c r="T143">
        <v>21535.141409126558</v>
      </c>
      <c r="U143">
        <f>Net_Zero_Table[[#This Row],[Total Energy(MJ)]]*AHP!$Q$23/TOPSIS!$B$20</f>
        <v>2.3307315952363763E-2</v>
      </c>
      <c r="V143">
        <f>Net_Zero_Table[[#This Row],[Capital Cost (LKR)]]*AHP!$Q$24/TOPSIS!$C$20</f>
        <v>4.3749390962501159E-3</v>
      </c>
      <c r="W143">
        <f>Net_Zero_Table[[#This Row],[System Cost (LKR)]]*AHP!$Q$25/TOPSIS!$D$20</f>
        <v>2.4613893957435924E-3</v>
      </c>
      <c r="X143">
        <f>Net_Zero_Table[[#This Row],[Embodied Carbon (Metric T)]]*AHP!$Q$26/TOPSIS!$E$20</f>
        <v>1.0454349146854018E-2</v>
      </c>
      <c r="Y1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2.5461907668631084E-3</v>
      </c>
      <c r="Z1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5.0478843776767049E-3</v>
      </c>
      <c r="AA143">
        <f>Net_Zero_Table[[#This Row],[S- Worst-Euclidean Distance]]/(Net_Zero_Table[[#This Row],[S+ Best-Euclidean Distance]]+Net_Zero_Table[[#This Row],[S- Worst-Euclidean Distance]])</f>
        <v>0.66471351436470383</v>
      </c>
      <c r="AB143">
        <v>142</v>
      </c>
    </row>
    <row r="144" spans="1:28" x14ac:dyDescent="0.3">
      <c r="A144">
        <v>329</v>
      </c>
      <c r="B144" t="s">
        <v>142</v>
      </c>
      <c r="C144" t="s">
        <v>147</v>
      </c>
      <c r="D144" t="s">
        <v>151</v>
      </c>
      <c r="E144" t="s">
        <v>152</v>
      </c>
      <c r="F144" t="s">
        <v>155</v>
      </c>
      <c r="G144" t="s">
        <v>220</v>
      </c>
      <c r="H144">
        <v>399.51152748379343</v>
      </c>
      <c r="I144">
        <v>29</v>
      </c>
      <c r="J144">
        <v>1438476.79272393</v>
      </c>
      <c r="K144">
        <v>38726.87033636363</v>
      </c>
      <c r="L144">
        <v>258925822.69030738</v>
      </c>
      <c r="M144">
        <v>5783669.7613636348</v>
      </c>
      <c r="N144">
        <v>2157715189.0858946</v>
      </c>
      <c r="O144">
        <v>113100000</v>
      </c>
      <c r="P144">
        <v>23.201054877272725</v>
      </c>
      <c r="Q144">
        <v>21505.228051222748</v>
      </c>
      <c r="R144">
        <v>258964549.56064373</v>
      </c>
      <c r="S144">
        <v>2276.5988588472583</v>
      </c>
      <c r="T144">
        <v>21528.429106100022</v>
      </c>
      <c r="U144">
        <f>Net_Zero_Table[[#This Row],[Total Energy(MJ)]]*AHP!$Q$23/TOPSIS!$B$20</f>
        <v>2.3300034556954237E-2</v>
      </c>
      <c r="V144">
        <f>Net_Zero_Table[[#This Row],[Capital Cost (LKR)]]*AHP!$Q$24/TOPSIS!$C$20</f>
        <v>4.3714584524955904E-3</v>
      </c>
      <c r="W144">
        <f>Net_Zero_Table[[#This Row],[System Cost (LKR)]]*AHP!$Q$25/TOPSIS!$D$20</f>
        <v>2.5624415790400966E-3</v>
      </c>
      <c r="X144">
        <f>Net_Zero_Table[[#This Row],[Embodied Carbon (Metric T)]]*AHP!$Q$26/TOPSIS!$E$20</f>
        <v>1.045850087022606E-2</v>
      </c>
      <c r="Y1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2.5569507946292388E-3</v>
      </c>
      <c r="Z1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5.0410383845149453E-3</v>
      </c>
      <c r="AA144">
        <f>Net_Zero_Table[[#This Row],[S- Worst-Euclidean Distance]]/(Net_Zero_Table[[#This Row],[S+ Best-Euclidean Distance]]+Net_Zero_Table[[#This Row],[S- Worst-Euclidean Distance]])</f>
        <v>0.66347006631072269</v>
      </c>
      <c r="AB144">
        <v>143</v>
      </c>
    </row>
    <row r="145" spans="1:28" x14ac:dyDescent="0.3">
      <c r="A145">
        <v>347</v>
      </c>
      <c r="B145" t="s">
        <v>142</v>
      </c>
      <c r="C145" t="s">
        <v>147</v>
      </c>
      <c r="D145" t="s">
        <v>280</v>
      </c>
      <c r="E145" t="s">
        <v>152</v>
      </c>
      <c r="F145" t="s">
        <v>155</v>
      </c>
      <c r="G145" t="s">
        <v>220</v>
      </c>
      <c r="H145">
        <v>399.97598982220342</v>
      </c>
      <c r="I145">
        <v>29</v>
      </c>
      <c r="J145">
        <v>1438926.3922675105</v>
      </c>
      <c r="K145">
        <v>38726.87033636363</v>
      </c>
      <c r="L145">
        <v>259006750.60815191</v>
      </c>
      <c r="M145">
        <v>5788274.836363635</v>
      </c>
      <c r="N145">
        <v>2158389588.4012661</v>
      </c>
      <c r="O145">
        <v>113100000</v>
      </c>
      <c r="P145">
        <v>23.19184472727272</v>
      </c>
      <c r="Q145">
        <v>21511.949564399285</v>
      </c>
      <c r="R145">
        <v>259045477.47848827</v>
      </c>
      <c r="S145">
        <v>2277.2778632376298</v>
      </c>
      <c r="T145">
        <v>21535.141409126558</v>
      </c>
      <c r="U145">
        <f>Net_Zero_Table[[#This Row],[Total Energy(MJ)]]*AHP!$Q$23/TOPSIS!$B$20</f>
        <v>2.3307315952363763E-2</v>
      </c>
      <c r="V145">
        <f>Net_Zero_Table[[#This Row],[Capital Cost (LKR)]]*AHP!$Q$24/TOPSIS!$C$20</f>
        <v>4.3749390962501159E-3</v>
      </c>
      <c r="W145">
        <f>Net_Zero_Table[[#This Row],[System Cost (LKR)]]*AHP!$Q$25/TOPSIS!$D$20</f>
        <v>2.5624415790400966E-3</v>
      </c>
      <c r="X145">
        <f>Net_Zero_Table[[#This Row],[Embodied Carbon (Metric T)]]*AHP!$Q$26/TOPSIS!$E$20</f>
        <v>1.0454349146854018E-2</v>
      </c>
      <c r="Y1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2.558696319470657E-3</v>
      </c>
      <c r="Z1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5.0380189938566307E-3</v>
      </c>
      <c r="AA145">
        <f>Net_Zero_Table[[#This Row],[S- Worst-Euclidean Distance]]/(Net_Zero_Table[[#This Row],[S+ Best-Euclidean Distance]]+Net_Zero_Table[[#This Row],[S- Worst-Euclidean Distance]])</f>
        <v>0.66318386119040007</v>
      </c>
      <c r="AB145">
        <v>144</v>
      </c>
    </row>
    <row r="146" spans="1:28" x14ac:dyDescent="0.3">
      <c r="A146">
        <v>511</v>
      </c>
      <c r="B146" t="s">
        <v>280</v>
      </c>
      <c r="C146" t="s">
        <v>280</v>
      </c>
      <c r="D146" t="s">
        <v>151</v>
      </c>
      <c r="E146" t="s">
        <v>152</v>
      </c>
      <c r="F146" t="s">
        <v>280</v>
      </c>
      <c r="G146" t="s">
        <v>219</v>
      </c>
      <c r="H146">
        <v>437.89175804171981</v>
      </c>
      <c r="I146">
        <v>63</v>
      </c>
      <c r="J146">
        <v>1530761.7058235116</v>
      </c>
      <c r="K146">
        <v>36442.572090909089</v>
      </c>
      <c r="L146">
        <v>275537107.04823208</v>
      </c>
      <c r="M146">
        <v>5170523.8386363629</v>
      </c>
      <c r="N146">
        <v>2296142558.7352672</v>
      </c>
      <c r="O146">
        <v>117432000</v>
      </c>
      <c r="P146">
        <v>19.443497068181816</v>
      </c>
      <c r="Q146">
        <v>22884.887502061498</v>
      </c>
      <c r="R146">
        <v>275573549.620323</v>
      </c>
      <c r="S146">
        <v>2418.7450825739033</v>
      </c>
      <c r="T146">
        <v>22904.330999129681</v>
      </c>
      <c r="U146">
        <f>Net_Zero_Table[[#This Row],[Total Energy(MJ)]]*AHP!$Q$23/TOPSIS!$B$20</f>
        <v>2.4794410045813793E-2</v>
      </c>
      <c r="V146">
        <f>Net_Zero_Table[[#This Row],[Capital Cost (LKR)]]*AHP!$Q$24/TOPSIS!$C$20</f>
        <v>3.9080257121920725E-3</v>
      </c>
      <c r="W146">
        <f>Net_Zero_Table[[#This Row],[System Cost (LKR)]]*AHP!$Q$25/TOPSIS!$D$20</f>
        <v>2.6605892087518709E-3</v>
      </c>
      <c r="X146">
        <f>Net_Zero_Table[[#This Row],[Embodied Carbon (Metric T)]]*AHP!$Q$26/TOPSIS!$E$20</f>
        <v>8.7646804028300752E-3</v>
      </c>
      <c r="Y1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2.9885772276464742E-3</v>
      </c>
      <c r="Z1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5.701750585535033E-3</v>
      </c>
      <c r="AA146">
        <f>Net_Zero_Table[[#This Row],[S- Worst-Euclidean Distance]]/(Net_Zero_Table[[#This Row],[S+ Best-Euclidean Distance]]+Net_Zero_Table[[#This Row],[S- Worst-Euclidean Distance]])</f>
        <v>0.65610305020791115</v>
      </c>
      <c r="AB146">
        <v>145</v>
      </c>
    </row>
    <row r="147" spans="1:28" x14ac:dyDescent="0.3">
      <c r="A147">
        <v>529</v>
      </c>
      <c r="B147" t="s">
        <v>280</v>
      </c>
      <c r="C147" t="s">
        <v>280</v>
      </c>
      <c r="D147" t="s">
        <v>280</v>
      </c>
      <c r="E147" t="s">
        <v>152</v>
      </c>
      <c r="F147" t="s">
        <v>280</v>
      </c>
      <c r="G147" t="s">
        <v>219</v>
      </c>
      <c r="H147">
        <v>438.35622038012974</v>
      </c>
      <c r="I147">
        <v>63</v>
      </c>
      <c r="J147">
        <v>1531211.3053670924</v>
      </c>
      <c r="K147">
        <v>36442.572090909089</v>
      </c>
      <c r="L147">
        <v>275618034.96607667</v>
      </c>
      <c r="M147">
        <v>5175128.9136363631</v>
      </c>
      <c r="N147">
        <v>2296816958.0506387</v>
      </c>
      <c r="O147">
        <v>117432000</v>
      </c>
      <c r="P147">
        <v>19.434286918181815</v>
      </c>
      <c r="Q147">
        <v>22891.609015238031</v>
      </c>
      <c r="R147">
        <v>275654477.5381676</v>
      </c>
      <c r="S147">
        <v>2419.4240869642749</v>
      </c>
      <c r="T147">
        <v>22911.043302156213</v>
      </c>
      <c r="U147">
        <f>Net_Zero_Table[[#This Row],[Total Energy(MJ)]]*AHP!$Q$23/TOPSIS!$B$20</f>
        <v>2.4801691441223326E-2</v>
      </c>
      <c r="V147">
        <f>Net_Zero_Table[[#This Row],[Capital Cost (LKR)]]*AHP!$Q$24/TOPSIS!$C$20</f>
        <v>3.9115063559465989E-3</v>
      </c>
      <c r="W147">
        <f>Net_Zero_Table[[#This Row],[System Cost (LKR)]]*AHP!$Q$25/TOPSIS!$D$20</f>
        <v>2.6605892087518709E-3</v>
      </c>
      <c r="X147">
        <f>Net_Zero_Table[[#This Row],[Embodied Carbon (Metric T)]]*AHP!$Q$26/TOPSIS!$E$20</f>
        <v>8.760528679458035E-3</v>
      </c>
      <c r="Y1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2.9955173295897991E-3</v>
      </c>
      <c r="Z1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5.701940710416434E-3</v>
      </c>
      <c r="AA147">
        <f>Net_Zero_Table[[#This Row],[S- Worst-Euclidean Distance]]/(Net_Zero_Table[[#This Row],[S+ Best-Euclidean Distance]]+Net_Zero_Table[[#This Row],[S- Worst-Euclidean Distance]])</f>
        <v>0.65558703292259257</v>
      </c>
      <c r="AB147">
        <v>146</v>
      </c>
    </row>
    <row r="148" spans="1:28" x14ac:dyDescent="0.3">
      <c r="A148">
        <v>513</v>
      </c>
      <c r="B148" t="s">
        <v>280</v>
      </c>
      <c r="C148" t="s">
        <v>280</v>
      </c>
      <c r="D148" t="s">
        <v>151</v>
      </c>
      <c r="E148" t="s">
        <v>152</v>
      </c>
      <c r="F148" t="s">
        <v>280</v>
      </c>
      <c r="G148" t="s">
        <v>218</v>
      </c>
      <c r="H148">
        <v>437.89175804171981</v>
      </c>
      <c r="I148">
        <v>32</v>
      </c>
      <c r="J148">
        <v>1530761.7058235116</v>
      </c>
      <c r="K148">
        <v>36442.572090909089</v>
      </c>
      <c r="L148">
        <v>275537107.04823208</v>
      </c>
      <c r="M148">
        <v>5170523.8386363629</v>
      </c>
      <c r="N148">
        <v>2296142558.7352672</v>
      </c>
      <c r="O148">
        <v>119878400</v>
      </c>
      <c r="P148">
        <v>19.443497068181816</v>
      </c>
      <c r="Q148">
        <v>22884.887502061498</v>
      </c>
      <c r="R148">
        <v>275573549.620323</v>
      </c>
      <c r="S148">
        <v>2421.1914825739036</v>
      </c>
      <c r="T148">
        <v>22904.330999129681</v>
      </c>
      <c r="U148">
        <f>Net_Zero_Table[[#This Row],[Total Energy(MJ)]]*AHP!$Q$23/TOPSIS!$B$20</f>
        <v>2.4794410045813793E-2</v>
      </c>
      <c r="V148">
        <f>Net_Zero_Table[[#This Row],[Capital Cost (LKR)]]*AHP!$Q$24/TOPSIS!$C$20</f>
        <v>3.9080257121920725E-3</v>
      </c>
      <c r="W148">
        <f>Net_Zero_Table[[#This Row],[System Cost (LKR)]]*AHP!$Q$25/TOPSIS!$D$20</f>
        <v>2.7160158849584464E-3</v>
      </c>
      <c r="X148">
        <f>Net_Zero_Table[[#This Row],[Embodied Carbon (Metric T)]]*AHP!$Q$26/TOPSIS!$E$20</f>
        <v>8.7646804028300752E-3</v>
      </c>
      <c r="Y1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2.9976928778743693E-3</v>
      </c>
      <c r="Z1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5.6986785142341193E-3</v>
      </c>
      <c r="AA148">
        <f>Net_Zero_Table[[#This Row],[S- Worst-Euclidean Distance]]/(Net_Zero_Table[[#This Row],[S+ Best-Euclidean Distance]]+Net_Zero_Table[[#This Row],[S- Worst-Euclidean Distance]])</f>
        <v>0.65529382972366812</v>
      </c>
      <c r="AB148">
        <v>147</v>
      </c>
    </row>
    <row r="149" spans="1:28" x14ac:dyDescent="0.3">
      <c r="A149">
        <v>531</v>
      </c>
      <c r="B149" t="s">
        <v>280</v>
      </c>
      <c r="C149" t="s">
        <v>280</v>
      </c>
      <c r="D149" t="s">
        <v>280</v>
      </c>
      <c r="E149" t="s">
        <v>152</v>
      </c>
      <c r="F149" t="s">
        <v>280</v>
      </c>
      <c r="G149" t="s">
        <v>218</v>
      </c>
      <c r="H149">
        <v>438.35622038012974</v>
      </c>
      <c r="I149">
        <v>32</v>
      </c>
      <c r="J149">
        <v>1531211.3053670924</v>
      </c>
      <c r="K149">
        <v>36442.572090909089</v>
      </c>
      <c r="L149">
        <v>275618034.96607667</v>
      </c>
      <c r="M149">
        <v>5175128.9136363631</v>
      </c>
      <c r="N149">
        <v>2296816958.0506387</v>
      </c>
      <c r="O149">
        <v>119878400</v>
      </c>
      <c r="P149">
        <v>19.434286918181815</v>
      </c>
      <c r="Q149">
        <v>22891.609015238031</v>
      </c>
      <c r="R149">
        <v>275654477.5381676</v>
      </c>
      <c r="S149">
        <v>2421.8704869642747</v>
      </c>
      <c r="T149">
        <v>22911.043302156213</v>
      </c>
      <c r="U149">
        <f>Net_Zero_Table[[#This Row],[Total Energy(MJ)]]*AHP!$Q$23/TOPSIS!$B$20</f>
        <v>2.4801691441223326E-2</v>
      </c>
      <c r="V149">
        <f>Net_Zero_Table[[#This Row],[Capital Cost (LKR)]]*AHP!$Q$24/TOPSIS!$C$20</f>
        <v>3.9115063559465989E-3</v>
      </c>
      <c r="W149">
        <f>Net_Zero_Table[[#This Row],[System Cost (LKR)]]*AHP!$Q$25/TOPSIS!$D$20</f>
        <v>2.7160158849584464E-3</v>
      </c>
      <c r="X149">
        <f>Net_Zero_Table[[#This Row],[Embodied Carbon (Metric T)]]*AHP!$Q$26/TOPSIS!$E$20</f>
        <v>8.760528679458035E-3</v>
      </c>
      <c r="Y1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3.0046119244129402E-3</v>
      </c>
      <c r="Z1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5.6988687416055436E-3</v>
      </c>
      <c r="AA149">
        <f>Net_Zero_Table[[#This Row],[S- Worst-Euclidean Distance]]/(Net_Zero_Table[[#This Row],[S+ Best-Euclidean Distance]]+Net_Zero_Table[[#This Row],[S- Worst-Euclidean Distance]])</f>
        <v>0.65478042179791074</v>
      </c>
      <c r="AB149">
        <v>148</v>
      </c>
    </row>
    <row r="150" spans="1:28" x14ac:dyDescent="0.3">
      <c r="A150">
        <v>512</v>
      </c>
      <c r="B150" t="s">
        <v>280</v>
      </c>
      <c r="C150" t="s">
        <v>280</v>
      </c>
      <c r="D150" t="s">
        <v>151</v>
      </c>
      <c r="E150" t="s">
        <v>152</v>
      </c>
      <c r="F150" t="s">
        <v>280</v>
      </c>
      <c r="G150" t="s">
        <v>220</v>
      </c>
      <c r="H150">
        <v>437.89175804171981</v>
      </c>
      <c r="I150">
        <v>32</v>
      </c>
      <c r="J150">
        <v>1530761.7058235116</v>
      </c>
      <c r="K150">
        <v>36442.572090909089</v>
      </c>
      <c r="L150">
        <v>275537107.04823208</v>
      </c>
      <c r="M150">
        <v>5170523.8386363629</v>
      </c>
      <c r="N150">
        <v>2296142558.7352672</v>
      </c>
      <c r="O150">
        <v>124800000</v>
      </c>
      <c r="P150">
        <v>19.443497068181816</v>
      </c>
      <c r="Q150">
        <v>22884.887502061498</v>
      </c>
      <c r="R150">
        <v>275573549.620323</v>
      </c>
      <c r="S150">
        <v>2426.1130825739037</v>
      </c>
      <c r="T150">
        <v>22904.330999129681</v>
      </c>
      <c r="U150">
        <f>Net_Zero_Table[[#This Row],[Total Energy(MJ)]]*AHP!$Q$23/TOPSIS!$B$20</f>
        <v>2.4794410045813793E-2</v>
      </c>
      <c r="V150">
        <f>Net_Zero_Table[[#This Row],[Capital Cost (LKR)]]*AHP!$Q$24/TOPSIS!$C$20</f>
        <v>3.9080257121920725E-3</v>
      </c>
      <c r="W150">
        <f>Net_Zero_Table[[#This Row],[System Cost (LKR)]]*AHP!$Q$25/TOPSIS!$D$20</f>
        <v>2.827521742389072E-3</v>
      </c>
      <c r="X150">
        <f>Net_Zero_Table[[#This Row],[Embodied Carbon (Metric T)]]*AHP!$Q$26/TOPSIS!$E$20</f>
        <v>8.7646804028300752E-3</v>
      </c>
      <c r="Y1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3.019032368054328E-3</v>
      </c>
      <c r="Z1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5.6941279049399791E-3</v>
      </c>
      <c r="AA150">
        <f>Net_Zero_Table[[#This Row],[S- Worst-Euclidean Distance]]/(Net_Zero_Table[[#This Row],[S+ Best-Euclidean Distance]]+Net_Zero_Table[[#This Row],[S- Worst-Euclidean Distance]])</f>
        <v>0.65350891370475994</v>
      </c>
      <c r="AB150">
        <v>149</v>
      </c>
    </row>
    <row r="151" spans="1:28" x14ac:dyDescent="0.3">
      <c r="A151">
        <v>530</v>
      </c>
      <c r="B151" t="s">
        <v>280</v>
      </c>
      <c r="C151" t="s">
        <v>280</v>
      </c>
      <c r="D151" t="s">
        <v>280</v>
      </c>
      <c r="E151" t="s">
        <v>152</v>
      </c>
      <c r="F151" t="s">
        <v>280</v>
      </c>
      <c r="G151" t="s">
        <v>220</v>
      </c>
      <c r="H151">
        <v>438.35622038012974</v>
      </c>
      <c r="I151">
        <v>32</v>
      </c>
      <c r="J151">
        <v>1531211.3053670924</v>
      </c>
      <c r="K151">
        <v>36442.572090909089</v>
      </c>
      <c r="L151">
        <v>275618034.96607667</v>
      </c>
      <c r="M151">
        <v>5175128.9136363631</v>
      </c>
      <c r="N151">
        <v>2296816958.0506387</v>
      </c>
      <c r="O151">
        <v>124800000</v>
      </c>
      <c r="P151">
        <v>19.434286918181815</v>
      </c>
      <c r="Q151">
        <v>22891.609015238031</v>
      </c>
      <c r="R151">
        <v>275654477.5381676</v>
      </c>
      <c r="S151">
        <v>2426.7920869642749</v>
      </c>
      <c r="T151">
        <v>22911.043302156213</v>
      </c>
      <c r="U151">
        <f>Net_Zero_Table[[#This Row],[Total Energy(MJ)]]*AHP!$Q$23/TOPSIS!$B$20</f>
        <v>2.4801691441223326E-2</v>
      </c>
      <c r="V151">
        <f>Net_Zero_Table[[#This Row],[Capital Cost (LKR)]]*AHP!$Q$24/TOPSIS!$C$20</f>
        <v>3.9115063559465989E-3</v>
      </c>
      <c r="W151">
        <f>Net_Zero_Table[[#This Row],[System Cost (LKR)]]*AHP!$Q$25/TOPSIS!$D$20</f>
        <v>2.827521742389072E-3</v>
      </c>
      <c r="X151">
        <f>Net_Zero_Table[[#This Row],[Embodied Carbon (Metric T)]]*AHP!$Q$26/TOPSIS!$E$20</f>
        <v>8.760528679458035E-3</v>
      </c>
      <c r="Y1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3.025902619983901E-3</v>
      </c>
      <c r="Z1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5.6943182843314363E-3</v>
      </c>
      <c r="AA151">
        <f>Net_Zero_Table[[#This Row],[S- Worst-Euclidean Distance]]/(Net_Zero_Table[[#This Row],[S+ Best-Euclidean Distance]]+Net_Zero_Table[[#This Row],[S- Worst-Euclidean Distance]])</f>
        <v>0.65300160934151497</v>
      </c>
      <c r="AB151">
        <v>150</v>
      </c>
    </row>
    <row r="152" spans="1:28" x14ac:dyDescent="0.3">
      <c r="A152">
        <v>400</v>
      </c>
      <c r="B152" t="s">
        <v>142</v>
      </c>
      <c r="C152" t="s">
        <v>280</v>
      </c>
      <c r="D152" t="s">
        <v>151</v>
      </c>
      <c r="E152" t="s">
        <v>152</v>
      </c>
      <c r="F152" t="s">
        <v>155</v>
      </c>
      <c r="G152" t="s">
        <v>219</v>
      </c>
      <c r="H152">
        <v>441.47163997826448</v>
      </c>
      <c r="I152">
        <v>63</v>
      </c>
      <c r="J152">
        <v>1531860.4997372087</v>
      </c>
      <c r="K152">
        <v>36893.149136363631</v>
      </c>
      <c r="L152">
        <v>275734889.95269758</v>
      </c>
      <c r="M152">
        <v>5172429.3613636354</v>
      </c>
      <c r="N152">
        <v>2297790749.605813</v>
      </c>
      <c r="O152">
        <v>117432000</v>
      </c>
      <c r="P152">
        <v>19.533612477272726</v>
      </c>
      <c r="Q152">
        <v>22901.31447107127</v>
      </c>
      <c r="R152">
        <v>275771783.10183394</v>
      </c>
      <c r="S152">
        <v>2420.3951789671764</v>
      </c>
      <c r="T152">
        <v>22920.848083548542</v>
      </c>
      <c r="U152">
        <f>Net_Zero_Table[[#This Row],[Total Energy(MJ)]]*AHP!$Q$23/TOPSIS!$B$20</f>
        <v>2.4812245873062685E-2</v>
      </c>
      <c r="V152">
        <f>Net_Zero_Table[[#This Row],[Capital Cost (LKR)]]*AHP!$Q$24/TOPSIS!$C$20</f>
        <v>3.9094659592629208E-3</v>
      </c>
      <c r="W152">
        <f>Net_Zero_Table[[#This Row],[System Cost (LKR)]]*AHP!$Q$25/TOPSIS!$D$20</f>
        <v>2.6605892087518709E-3</v>
      </c>
      <c r="X152">
        <f>Net_Zero_Table[[#This Row],[Embodied Carbon (Metric T)]]*AHP!$Q$26/TOPSIS!$E$20</f>
        <v>8.805302352538116E-3</v>
      </c>
      <c r="Y1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3.0103656729289895E-3</v>
      </c>
      <c r="Z1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5.6586430055265225E-3</v>
      </c>
      <c r="AA152">
        <f>Net_Zero_Table[[#This Row],[S- Worst-Euclidean Distance]]/(Net_Zero_Table[[#This Row],[S+ Best-Euclidean Distance]]+Net_Zero_Table[[#This Row],[S- Worst-Euclidean Distance]])</f>
        <v>0.65274395440271693</v>
      </c>
      <c r="AB152">
        <v>151</v>
      </c>
    </row>
    <row r="153" spans="1:28" x14ac:dyDescent="0.3">
      <c r="A153">
        <v>418</v>
      </c>
      <c r="B153" t="s">
        <v>142</v>
      </c>
      <c r="C153" t="s">
        <v>280</v>
      </c>
      <c r="D153" t="s">
        <v>280</v>
      </c>
      <c r="E153" t="s">
        <v>152</v>
      </c>
      <c r="F153" t="s">
        <v>155</v>
      </c>
      <c r="G153" t="s">
        <v>219</v>
      </c>
      <c r="H153">
        <v>441.93610231667452</v>
      </c>
      <c r="I153">
        <v>63</v>
      </c>
      <c r="J153">
        <v>1532310.09928079</v>
      </c>
      <c r="K153">
        <v>36893.149136363631</v>
      </c>
      <c r="L153">
        <v>275815817.87054223</v>
      </c>
      <c r="M153">
        <v>5177034.4363636356</v>
      </c>
      <c r="N153">
        <v>2298465148.921185</v>
      </c>
      <c r="O153">
        <v>117432000</v>
      </c>
      <c r="P153">
        <v>19.524402327272725</v>
      </c>
      <c r="Q153">
        <v>22908.03598424781</v>
      </c>
      <c r="R153">
        <v>275852711.01967859</v>
      </c>
      <c r="S153">
        <v>2421.0741833575489</v>
      </c>
      <c r="T153">
        <v>22927.560386575082</v>
      </c>
      <c r="U153">
        <f>Net_Zero_Table[[#This Row],[Total Energy(MJ)]]*AHP!$Q$23/TOPSIS!$B$20</f>
        <v>2.4819527268472221E-2</v>
      </c>
      <c r="V153">
        <f>Net_Zero_Table[[#This Row],[Capital Cost (LKR)]]*AHP!$Q$24/TOPSIS!$C$20</f>
        <v>3.9129466030174464E-3</v>
      </c>
      <c r="W153">
        <f>Net_Zero_Table[[#This Row],[System Cost (LKR)]]*AHP!$Q$25/TOPSIS!$D$20</f>
        <v>2.6605892087518709E-3</v>
      </c>
      <c r="X153">
        <f>Net_Zero_Table[[#This Row],[Embodied Carbon (Metric T)]]*AHP!$Q$26/TOPSIS!$E$20</f>
        <v>8.8011506291660758E-3</v>
      </c>
      <c r="Y1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3.0172444670947952E-3</v>
      </c>
      <c r="Z1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5.6588286113513457E-3</v>
      </c>
      <c r="AA153">
        <f>Net_Zero_Table[[#This Row],[S- Worst-Euclidean Distance]]/(Net_Zero_Table[[#This Row],[S+ Best-Euclidean Distance]]+Net_Zero_Table[[#This Row],[S- Worst-Euclidean Distance]])</f>
        <v>0.65223385743597551</v>
      </c>
      <c r="AB153">
        <v>152</v>
      </c>
    </row>
    <row r="154" spans="1:28" x14ac:dyDescent="0.3">
      <c r="A154">
        <v>402</v>
      </c>
      <c r="B154" t="s">
        <v>142</v>
      </c>
      <c r="C154" t="s">
        <v>280</v>
      </c>
      <c r="D154" t="s">
        <v>151</v>
      </c>
      <c r="E154" t="s">
        <v>152</v>
      </c>
      <c r="F154" t="s">
        <v>155</v>
      </c>
      <c r="G154" t="s">
        <v>218</v>
      </c>
      <c r="H154">
        <v>441.47163997826448</v>
      </c>
      <c r="I154">
        <v>32</v>
      </c>
      <c r="J154">
        <v>1531860.4997372087</v>
      </c>
      <c r="K154">
        <v>36893.149136363631</v>
      </c>
      <c r="L154">
        <v>275734889.95269758</v>
      </c>
      <c r="M154">
        <v>5172429.3613636354</v>
      </c>
      <c r="N154">
        <v>2297790749.605813</v>
      </c>
      <c r="O154">
        <v>119878400</v>
      </c>
      <c r="P154">
        <v>19.533612477272726</v>
      </c>
      <c r="Q154">
        <v>22901.31447107127</v>
      </c>
      <c r="R154">
        <v>275771783.10183394</v>
      </c>
      <c r="S154">
        <v>2422.8415789671762</v>
      </c>
      <c r="T154">
        <v>22920.848083548542</v>
      </c>
      <c r="U154">
        <f>Net_Zero_Table[[#This Row],[Total Energy(MJ)]]*AHP!$Q$23/TOPSIS!$B$20</f>
        <v>2.4812245873062685E-2</v>
      </c>
      <c r="V154">
        <f>Net_Zero_Table[[#This Row],[Capital Cost (LKR)]]*AHP!$Q$24/TOPSIS!$C$20</f>
        <v>3.9094659592629208E-3</v>
      </c>
      <c r="W154">
        <f>Net_Zero_Table[[#This Row],[System Cost (LKR)]]*AHP!$Q$25/TOPSIS!$D$20</f>
        <v>2.7160158849584464E-3</v>
      </c>
      <c r="X154">
        <f>Net_Zero_Table[[#This Row],[Embodied Carbon (Metric T)]]*AHP!$Q$26/TOPSIS!$E$20</f>
        <v>8.805302352538116E-3</v>
      </c>
      <c r="Y1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3.0194155443066858E-3</v>
      </c>
      <c r="Z1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5.6555475184051568E-3</v>
      </c>
      <c r="AA154">
        <f>Net_Zero_Table[[#This Row],[S- Worst-Euclidean Distance]]/(Net_Zero_Table[[#This Row],[S+ Best-Euclidean Distance]]+Net_Zero_Table[[#This Row],[S- Worst-Euclidean Distance]])</f>
        <v>0.65193908925269817</v>
      </c>
      <c r="AB154">
        <v>153</v>
      </c>
    </row>
    <row r="155" spans="1:28" x14ac:dyDescent="0.3">
      <c r="A155">
        <v>420</v>
      </c>
      <c r="B155" t="s">
        <v>142</v>
      </c>
      <c r="C155" t="s">
        <v>280</v>
      </c>
      <c r="D155" t="s">
        <v>280</v>
      </c>
      <c r="E155" t="s">
        <v>152</v>
      </c>
      <c r="F155" t="s">
        <v>155</v>
      </c>
      <c r="G155" t="s">
        <v>218</v>
      </c>
      <c r="H155">
        <v>441.93610231667452</v>
      </c>
      <c r="I155">
        <v>32</v>
      </c>
      <c r="J155">
        <v>1532310.09928079</v>
      </c>
      <c r="K155">
        <v>36893.149136363631</v>
      </c>
      <c r="L155">
        <v>275815817.87054223</v>
      </c>
      <c r="M155">
        <v>5177034.4363636356</v>
      </c>
      <c r="N155">
        <v>2298465148.921185</v>
      </c>
      <c r="O155">
        <v>119878400</v>
      </c>
      <c r="P155">
        <v>19.524402327272725</v>
      </c>
      <c r="Q155">
        <v>22908.03598424781</v>
      </c>
      <c r="R155">
        <v>275852711.01967859</v>
      </c>
      <c r="S155">
        <v>2423.5205833575487</v>
      </c>
      <c r="T155">
        <v>22927.560386575082</v>
      </c>
      <c r="U155">
        <f>Net_Zero_Table[[#This Row],[Total Energy(MJ)]]*AHP!$Q$23/TOPSIS!$B$20</f>
        <v>2.4819527268472221E-2</v>
      </c>
      <c r="V155">
        <f>Net_Zero_Table[[#This Row],[Capital Cost (LKR)]]*AHP!$Q$24/TOPSIS!$C$20</f>
        <v>3.9129466030174464E-3</v>
      </c>
      <c r="W155">
        <f>Net_Zero_Table[[#This Row],[System Cost (LKR)]]*AHP!$Q$25/TOPSIS!$D$20</f>
        <v>2.7160158849584464E-3</v>
      </c>
      <c r="X155">
        <f>Net_Zero_Table[[#This Row],[Embodied Carbon (Metric T)]]*AHP!$Q$26/TOPSIS!$E$20</f>
        <v>8.8011506291660758E-3</v>
      </c>
      <c r="Y1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3.0262737679637949E-3</v>
      </c>
      <c r="Z1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5.6557332258154727E-3</v>
      </c>
      <c r="AA155">
        <f>Net_Zero_Table[[#This Row],[S- Worst-Euclidean Distance]]/(Net_Zero_Table[[#This Row],[S+ Best-Euclidean Distance]]+Net_Zero_Table[[#This Row],[S- Worst-Euclidean Distance]])</f>
        <v>0.65143154455736485</v>
      </c>
      <c r="AB155">
        <v>154</v>
      </c>
    </row>
    <row r="156" spans="1:28" x14ac:dyDescent="0.3">
      <c r="A156">
        <v>401</v>
      </c>
      <c r="B156" t="s">
        <v>142</v>
      </c>
      <c r="C156" t="s">
        <v>280</v>
      </c>
      <c r="D156" t="s">
        <v>151</v>
      </c>
      <c r="E156" t="s">
        <v>152</v>
      </c>
      <c r="F156" t="s">
        <v>155</v>
      </c>
      <c r="G156" t="s">
        <v>220</v>
      </c>
      <c r="H156">
        <v>441.47163997826448</v>
      </c>
      <c r="I156">
        <v>32</v>
      </c>
      <c r="J156">
        <v>1531860.4997372087</v>
      </c>
      <c r="K156">
        <v>36893.149136363631</v>
      </c>
      <c r="L156">
        <v>275734889.95269758</v>
      </c>
      <c r="M156">
        <v>5172429.3613636354</v>
      </c>
      <c r="N156">
        <v>2297790749.605813</v>
      </c>
      <c r="O156">
        <v>124800000</v>
      </c>
      <c r="P156">
        <v>19.533612477272726</v>
      </c>
      <c r="Q156">
        <v>22901.31447107127</v>
      </c>
      <c r="R156">
        <v>275771783.10183394</v>
      </c>
      <c r="S156">
        <v>2427.7631789671764</v>
      </c>
      <c r="T156">
        <v>22920.848083548542</v>
      </c>
      <c r="U156">
        <f>Net_Zero_Table[[#This Row],[Total Energy(MJ)]]*AHP!$Q$23/TOPSIS!$B$20</f>
        <v>2.4812245873062685E-2</v>
      </c>
      <c r="V156">
        <f>Net_Zero_Table[[#This Row],[Capital Cost (LKR)]]*AHP!$Q$24/TOPSIS!$C$20</f>
        <v>3.9094659592629208E-3</v>
      </c>
      <c r="W156">
        <f>Net_Zero_Table[[#This Row],[System Cost (LKR)]]*AHP!$Q$25/TOPSIS!$D$20</f>
        <v>2.827521742389072E-3</v>
      </c>
      <c r="X156">
        <f>Net_Zero_Table[[#This Row],[Embodied Carbon (Metric T)]]*AHP!$Q$26/TOPSIS!$E$20</f>
        <v>8.805302352538116E-3</v>
      </c>
      <c r="Y1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3.0406025847686583E-3</v>
      </c>
      <c r="Z1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5.6509621766705617E-3</v>
      </c>
      <c r="AA156">
        <f>Net_Zero_Table[[#This Row],[S- Worst-Euclidean Distance]]/(Net_Zero_Table[[#This Row],[S+ Best-Euclidean Distance]]+Net_Zero_Table[[#This Row],[S- Worst-Euclidean Distance]])</f>
        <v>0.65016626255165011</v>
      </c>
      <c r="AB156">
        <v>155</v>
      </c>
    </row>
    <row r="157" spans="1:28" x14ac:dyDescent="0.3">
      <c r="A157">
        <v>419</v>
      </c>
      <c r="B157" t="s">
        <v>142</v>
      </c>
      <c r="C157" t="s">
        <v>280</v>
      </c>
      <c r="D157" t="s">
        <v>280</v>
      </c>
      <c r="E157" t="s">
        <v>152</v>
      </c>
      <c r="F157" t="s">
        <v>155</v>
      </c>
      <c r="G157" t="s">
        <v>220</v>
      </c>
      <c r="H157">
        <v>441.93610231667452</v>
      </c>
      <c r="I157">
        <v>32</v>
      </c>
      <c r="J157">
        <v>1532310.09928079</v>
      </c>
      <c r="K157">
        <v>36893.149136363631</v>
      </c>
      <c r="L157">
        <v>275815817.87054223</v>
      </c>
      <c r="M157">
        <v>5177034.4363636356</v>
      </c>
      <c r="N157">
        <v>2298465148.921185</v>
      </c>
      <c r="O157">
        <v>124800000</v>
      </c>
      <c r="P157">
        <v>19.524402327272725</v>
      </c>
      <c r="Q157">
        <v>22908.03598424781</v>
      </c>
      <c r="R157">
        <v>275852711.01967859</v>
      </c>
      <c r="S157">
        <v>2428.4421833575489</v>
      </c>
      <c r="T157">
        <v>22927.560386575082</v>
      </c>
      <c r="U157">
        <f>Net_Zero_Table[[#This Row],[Total Energy(MJ)]]*AHP!$Q$23/TOPSIS!$B$20</f>
        <v>2.4819527268472221E-2</v>
      </c>
      <c r="V157">
        <f>Net_Zero_Table[[#This Row],[Capital Cost (LKR)]]*AHP!$Q$24/TOPSIS!$C$20</f>
        <v>3.9129466030174464E-3</v>
      </c>
      <c r="W157">
        <f>Net_Zero_Table[[#This Row],[System Cost (LKR)]]*AHP!$Q$25/TOPSIS!$D$20</f>
        <v>2.827521742389072E-3</v>
      </c>
      <c r="X157">
        <f>Net_Zero_Table[[#This Row],[Embodied Carbon (Metric T)]]*AHP!$Q$26/TOPSIS!$E$20</f>
        <v>8.8011506291660758E-3</v>
      </c>
      <c r="Y1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3.0474131272222992E-3</v>
      </c>
      <c r="Z1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5.6511480347638792E-3</v>
      </c>
      <c r="AA157">
        <f>Net_Zero_Table[[#This Row],[S- Worst-Euclidean Distance]]/(Net_Zero_Table[[#This Row],[S+ Best-Euclidean Distance]]+Net_Zero_Table[[#This Row],[S- Worst-Euclidean Distance]])</f>
        <v>0.64966468931208032</v>
      </c>
      <c r="AB157">
        <v>156</v>
      </c>
    </row>
    <row r="158" spans="1:28" x14ac:dyDescent="0.3">
      <c r="A158">
        <v>325</v>
      </c>
      <c r="B158" t="s">
        <v>142</v>
      </c>
      <c r="C158" t="s">
        <v>147</v>
      </c>
      <c r="D158" t="s">
        <v>151</v>
      </c>
      <c r="E158" t="s">
        <v>152</v>
      </c>
      <c r="F158" t="s">
        <v>154</v>
      </c>
      <c r="G158" t="s">
        <v>219</v>
      </c>
      <c r="H158">
        <v>404.64020514841485</v>
      </c>
      <c r="I158">
        <v>58</v>
      </c>
      <c r="J158">
        <v>1449457.8371199614</v>
      </c>
      <c r="K158">
        <v>37908.09056363636</v>
      </c>
      <c r="L158">
        <v>260902410.68159306</v>
      </c>
      <c r="M158">
        <v>5756377.1022727257</v>
      </c>
      <c r="N158">
        <v>2174186755.6799421</v>
      </c>
      <c r="O158">
        <v>108112000</v>
      </c>
      <c r="P158">
        <v>23.473981468181812</v>
      </c>
      <c r="Q158">
        <v>21669.394664943422</v>
      </c>
      <c r="R158">
        <v>260940318.77215669</v>
      </c>
      <c r="S158">
        <v>2288.0551327822145</v>
      </c>
      <c r="T158">
        <v>21692.868646411604</v>
      </c>
      <c r="U158">
        <f>Net_Zero_Table[[#This Row],[Total Energy(MJ)]]*AHP!$Q$23/TOPSIS!$B$20</f>
        <v>2.3477802096885561E-2</v>
      </c>
      <c r="V158">
        <f>Net_Zero_Table[[#This Row],[Capital Cost (LKR)]]*AHP!$Q$24/TOPSIS!$C$20</f>
        <v>4.3508299017316716E-3</v>
      </c>
      <c r="W158">
        <f>Net_Zero_Table[[#This Row],[System Cost (LKR)]]*AHP!$Q$25/TOPSIS!$D$20</f>
        <v>2.449431335041405E-3</v>
      </c>
      <c r="X158">
        <f>Net_Zero_Table[[#This Row],[Embodied Carbon (Metric T)]]*AHP!$Q$26/TOPSIS!$E$20</f>
        <v>1.0581529887812954E-2</v>
      </c>
      <c r="Y1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2.73662642774577E-3</v>
      </c>
      <c r="Z1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4.849135104485717E-3</v>
      </c>
      <c r="AA158">
        <f>Net_Zero_Table[[#This Row],[S- Worst-Euclidean Distance]]/(Net_Zero_Table[[#This Row],[S+ Best-Euclidean Distance]]+Net_Zero_Table[[#This Row],[S- Worst-Euclidean Distance]])</f>
        <v>0.63924170090003574</v>
      </c>
      <c r="AB158">
        <v>157</v>
      </c>
    </row>
    <row r="159" spans="1:28" x14ac:dyDescent="0.3">
      <c r="A159">
        <v>327</v>
      </c>
      <c r="B159" t="s">
        <v>142</v>
      </c>
      <c r="C159" t="s">
        <v>147</v>
      </c>
      <c r="D159" t="s">
        <v>151</v>
      </c>
      <c r="E159" t="s">
        <v>152</v>
      </c>
      <c r="F159" t="s">
        <v>154</v>
      </c>
      <c r="G159" t="s">
        <v>218</v>
      </c>
      <c r="H159">
        <v>404.64020514841485</v>
      </c>
      <c r="I159">
        <v>29</v>
      </c>
      <c r="J159">
        <v>1449457.8371199614</v>
      </c>
      <c r="K159">
        <v>37908.09056363636</v>
      </c>
      <c r="L159">
        <v>260902410.68159306</v>
      </c>
      <c r="M159">
        <v>5756377.1022727257</v>
      </c>
      <c r="N159">
        <v>2174186755.6799421</v>
      </c>
      <c r="O159">
        <v>108639800</v>
      </c>
      <c r="P159">
        <v>23.473981468181812</v>
      </c>
      <c r="Q159">
        <v>21669.394664943422</v>
      </c>
      <c r="R159">
        <v>260940318.77215669</v>
      </c>
      <c r="S159">
        <v>2288.5829327822148</v>
      </c>
      <c r="T159">
        <v>21692.868646411604</v>
      </c>
      <c r="U159">
        <f>Net_Zero_Table[[#This Row],[Total Energy(MJ)]]*AHP!$Q$23/TOPSIS!$B$20</f>
        <v>2.3477802096885561E-2</v>
      </c>
      <c r="V159">
        <f>Net_Zero_Table[[#This Row],[Capital Cost (LKR)]]*AHP!$Q$24/TOPSIS!$C$20</f>
        <v>4.3508299017316716E-3</v>
      </c>
      <c r="W159">
        <f>Net_Zero_Table[[#This Row],[System Cost (LKR)]]*AHP!$Q$25/TOPSIS!$D$20</f>
        <v>2.4613893957435924E-3</v>
      </c>
      <c r="X159">
        <f>Net_Zero_Table[[#This Row],[Embodied Carbon (Metric T)]]*AHP!$Q$26/TOPSIS!$E$20</f>
        <v>1.0581529887812954E-2</v>
      </c>
      <c r="Y1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2.7377595389413058E-3</v>
      </c>
      <c r="Z1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4.8477814865264379E-3</v>
      </c>
      <c r="AA159">
        <f>Net_Zero_Table[[#This Row],[S- Worst-Euclidean Distance]]/(Net_Zero_Table[[#This Row],[S+ Best-Euclidean Distance]]+Net_Zero_Table[[#This Row],[S- Worst-Euclidean Distance]])</f>
        <v>0.63908183612091285</v>
      </c>
      <c r="AB159">
        <v>158</v>
      </c>
    </row>
    <row r="160" spans="1:28" x14ac:dyDescent="0.3">
      <c r="A160">
        <v>343</v>
      </c>
      <c r="B160" t="s">
        <v>142</v>
      </c>
      <c r="C160" t="s">
        <v>147</v>
      </c>
      <c r="D160" t="s">
        <v>280</v>
      </c>
      <c r="E160" t="s">
        <v>152</v>
      </c>
      <c r="F160" t="s">
        <v>154</v>
      </c>
      <c r="G160" t="s">
        <v>219</v>
      </c>
      <c r="H160">
        <v>405.10466748682478</v>
      </c>
      <c r="I160">
        <v>58</v>
      </c>
      <c r="J160">
        <v>1449907.4366635426</v>
      </c>
      <c r="K160">
        <v>37908.09056363636</v>
      </c>
      <c r="L160">
        <v>260983338.59943768</v>
      </c>
      <c r="M160">
        <v>5760982.1772727259</v>
      </c>
      <c r="N160">
        <v>2174861154.9953141</v>
      </c>
      <c r="O160">
        <v>108112000</v>
      </c>
      <c r="P160">
        <v>23.46477131818181</v>
      </c>
      <c r="Q160">
        <v>21676.116178119963</v>
      </c>
      <c r="R160">
        <v>261021246.69000131</v>
      </c>
      <c r="S160">
        <v>2288.734137172587</v>
      </c>
      <c r="T160">
        <v>21699.580949438143</v>
      </c>
      <c r="U160">
        <f>Net_Zero_Table[[#This Row],[Total Energy(MJ)]]*AHP!$Q$23/TOPSIS!$B$20</f>
        <v>2.3485083492295087E-2</v>
      </c>
      <c r="V160">
        <f>Net_Zero_Table[[#This Row],[Capital Cost (LKR)]]*AHP!$Q$24/TOPSIS!$C$20</f>
        <v>4.3543105454861963E-3</v>
      </c>
      <c r="W160">
        <f>Net_Zero_Table[[#This Row],[System Cost (LKR)]]*AHP!$Q$25/TOPSIS!$D$20</f>
        <v>2.449431335041405E-3</v>
      </c>
      <c r="X160">
        <f>Net_Zero_Table[[#This Row],[Embodied Carbon (Metric T)]]*AHP!$Q$26/TOPSIS!$E$20</f>
        <v>1.0577378164440918E-2</v>
      </c>
      <c r="Y1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2.7385173578935648E-3</v>
      </c>
      <c r="Z1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4.8461430308228597E-3</v>
      </c>
      <c r="AA160">
        <f>Net_Zero_Table[[#This Row],[S- Worst-Euclidean Distance]]/(Net_Zero_Table[[#This Row],[S+ Best-Euclidean Distance]]+Net_Zero_Table[[#This Row],[S- Worst-Euclidean Distance]])</f>
        <v>0.6389400160925317</v>
      </c>
      <c r="AB160">
        <v>159</v>
      </c>
    </row>
    <row r="161" spans="1:28" x14ac:dyDescent="0.3">
      <c r="A161">
        <v>345</v>
      </c>
      <c r="B161" t="s">
        <v>142</v>
      </c>
      <c r="C161" t="s">
        <v>147</v>
      </c>
      <c r="D161" t="s">
        <v>280</v>
      </c>
      <c r="E161" t="s">
        <v>152</v>
      </c>
      <c r="F161" t="s">
        <v>154</v>
      </c>
      <c r="G161" t="s">
        <v>218</v>
      </c>
      <c r="H161">
        <v>405.10466748682478</v>
      </c>
      <c r="I161">
        <v>29</v>
      </c>
      <c r="J161">
        <v>1449907.4366635426</v>
      </c>
      <c r="K161">
        <v>37908.09056363636</v>
      </c>
      <c r="L161">
        <v>260983338.59943768</v>
      </c>
      <c r="M161">
        <v>5760982.1772727259</v>
      </c>
      <c r="N161">
        <v>2174861154.9953141</v>
      </c>
      <c r="O161">
        <v>108639800</v>
      </c>
      <c r="P161">
        <v>23.46477131818181</v>
      </c>
      <c r="Q161">
        <v>21676.116178119963</v>
      </c>
      <c r="R161">
        <v>261021246.69000131</v>
      </c>
      <c r="S161">
        <v>2289.2619371725868</v>
      </c>
      <c r="T161">
        <v>21699.580949438143</v>
      </c>
      <c r="U161">
        <f>Net_Zero_Table[[#This Row],[Total Energy(MJ)]]*AHP!$Q$23/TOPSIS!$B$20</f>
        <v>2.3485083492295087E-2</v>
      </c>
      <c r="V161">
        <f>Net_Zero_Table[[#This Row],[Capital Cost (LKR)]]*AHP!$Q$24/TOPSIS!$C$20</f>
        <v>4.3543105454861963E-3</v>
      </c>
      <c r="W161">
        <f>Net_Zero_Table[[#This Row],[System Cost (LKR)]]*AHP!$Q$25/TOPSIS!$D$20</f>
        <v>2.4613893957435924E-3</v>
      </c>
      <c r="X161">
        <f>Net_Zero_Table[[#This Row],[Embodied Carbon (Metric T)]]*AHP!$Q$26/TOPSIS!$E$20</f>
        <v>1.0577378164440918E-2</v>
      </c>
      <c r="Y1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2.7396496870059663E-3</v>
      </c>
      <c r="Z1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4.8447885768881328E-3</v>
      </c>
      <c r="AA161">
        <f>Net_Zero_Table[[#This Row],[S- Worst-Euclidean Distance]]/(Net_Zero_Table[[#This Row],[S+ Best-Euclidean Distance]]+Net_Zero_Table[[#This Row],[S- Worst-Euclidean Distance]])</f>
        <v>0.63878014538688588</v>
      </c>
      <c r="AB161">
        <v>160</v>
      </c>
    </row>
    <row r="162" spans="1:28" x14ac:dyDescent="0.3">
      <c r="A162">
        <v>326</v>
      </c>
      <c r="B162" t="s">
        <v>142</v>
      </c>
      <c r="C162" t="s">
        <v>147</v>
      </c>
      <c r="D162" t="s">
        <v>151</v>
      </c>
      <c r="E162" t="s">
        <v>152</v>
      </c>
      <c r="F162" t="s">
        <v>154</v>
      </c>
      <c r="G162" t="s">
        <v>220</v>
      </c>
      <c r="H162">
        <v>404.64020514841485</v>
      </c>
      <c r="I162">
        <v>29</v>
      </c>
      <c r="J162">
        <v>1449457.8371199614</v>
      </c>
      <c r="K162">
        <v>37908.09056363636</v>
      </c>
      <c r="L162">
        <v>260902410.68159306</v>
      </c>
      <c r="M162">
        <v>5756377.1022727257</v>
      </c>
      <c r="N162">
        <v>2174186755.6799421</v>
      </c>
      <c r="O162">
        <v>113100000</v>
      </c>
      <c r="P162">
        <v>23.473981468181812</v>
      </c>
      <c r="Q162">
        <v>21669.394664943422</v>
      </c>
      <c r="R162">
        <v>260940318.77215669</v>
      </c>
      <c r="S162">
        <v>2293.0431327822148</v>
      </c>
      <c r="T162">
        <v>21692.868646411604</v>
      </c>
      <c r="U162">
        <f>Net_Zero_Table[[#This Row],[Total Energy(MJ)]]*AHP!$Q$23/TOPSIS!$B$20</f>
        <v>2.3477802096885561E-2</v>
      </c>
      <c r="V162">
        <f>Net_Zero_Table[[#This Row],[Capital Cost (LKR)]]*AHP!$Q$24/TOPSIS!$C$20</f>
        <v>4.3508299017316716E-3</v>
      </c>
      <c r="W162">
        <f>Net_Zero_Table[[#This Row],[System Cost (LKR)]]*AHP!$Q$25/TOPSIS!$D$20</f>
        <v>2.5624415790400966E-3</v>
      </c>
      <c r="X162">
        <f>Net_Zero_Table[[#This Row],[Embodied Carbon (Metric T)]]*AHP!$Q$26/TOPSIS!$E$20</f>
        <v>1.0581529887812954E-2</v>
      </c>
      <c r="Y1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2.749393883581953E-3</v>
      </c>
      <c r="Z1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4.8375080395980869E-3</v>
      </c>
      <c r="AA162">
        <f>Net_Zero_Table[[#This Row],[S- Worst-Euclidean Distance]]/(Net_Zero_Table[[#This Row],[S+ Best-Euclidean Distance]]+Net_Zero_Table[[#This Row],[S- Worst-Euclidean Distance]])</f>
        <v>0.63761309801807109</v>
      </c>
      <c r="AB162">
        <v>161</v>
      </c>
    </row>
    <row r="163" spans="1:28" x14ac:dyDescent="0.3">
      <c r="A163">
        <v>344</v>
      </c>
      <c r="B163" t="s">
        <v>142</v>
      </c>
      <c r="C163" t="s">
        <v>147</v>
      </c>
      <c r="D163" t="s">
        <v>280</v>
      </c>
      <c r="E163" t="s">
        <v>152</v>
      </c>
      <c r="F163" t="s">
        <v>154</v>
      </c>
      <c r="G163" t="s">
        <v>220</v>
      </c>
      <c r="H163">
        <v>405.10466748682478</v>
      </c>
      <c r="I163">
        <v>29</v>
      </c>
      <c r="J163">
        <v>1449907.4366635426</v>
      </c>
      <c r="K163">
        <v>37908.09056363636</v>
      </c>
      <c r="L163">
        <v>260983338.59943768</v>
      </c>
      <c r="M163">
        <v>5760982.1772727259</v>
      </c>
      <c r="N163">
        <v>2174861154.9953141</v>
      </c>
      <c r="O163">
        <v>113100000</v>
      </c>
      <c r="P163">
        <v>23.46477131818181</v>
      </c>
      <c r="Q163">
        <v>21676.116178119963</v>
      </c>
      <c r="R163">
        <v>261021246.69000131</v>
      </c>
      <c r="S163">
        <v>2293.7221371725868</v>
      </c>
      <c r="T163">
        <v>21699.580949438143</v>
      </c>
      <c r="U163">
        <f>Net_Zero_Table[[#This Row],[Total Energy(MJ)]]*AHP!$Q$23/TOPSIS!$B$20</f>
        <v>2.3485083492295087E-2</v>
      </c>
      <c r="V163">
        <f>Net_Zero_Table[[#This Row],[Capital Cost (LKR)]]*AHP!$Q$24/TOPSIS!$C$20</f>
        <v>4.3543105454861963E-3</v>
      </c>
      <c r="W163">
        <f>Net_Zero_Table[[#This Row],[System Cost (LKR)]]*AHP!$Q$25/TOPSIS!$D$20</f>
        <v>2.5624415790400966E-3</v>
      </c>
      <c r="X163">
        <f>Net_Zero_Table[[#This Row],[Embodied Carbon (Metric T)]]*AHP!$Q$26/TOPSIS!$E$20</f>
        <v>1.0577378164440918E-2</v>
      </c>
      <c r="Y1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2.7512760387728508E-3</v>
      </c>
      <c r="Z1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4.8345087699593007E-3</v>
      </c>
      <c r="AA163">
        <f>Net_Zero_Table[[#This Row],[S- Worst-Euclidean Distance]]/(Net_Zero_Table[[#This Row],[S+ Best-Euclidean Distance]]+Net_Zero_Table[[#This Row],[S- Worst-Euclidean Distance]])</f>
        <v>0.63731161532478475</v>
      </c>
      <c r="AB163">
        <v>162</v>
      </c>
    </row>
    <row r="164" spans="1:28" x14ac:dyDescent="0.3">
      <c r="A164">
        <v>397</v>
      </c>
      <c r="B164" t="s">
        <v>142</v>
      </c>
      <c r="C164" t="s">
        <v>280</v>
      </c>
      <c r="D164" t="s">
        <v>151</v>
      </c>
      <c r="E164" t="s">
        <v>152</v>
      </c>
      <c r="F164" t="s">
        <v>154</v>
      </c>
      <c r="G164" t="s">
        <v>219</v>
      </c>
      <c r="H164">
        <v>446.60031764288584</v>
      </c>
      <c r="I164">
        <v>64</v>
      </c>
      <c r="J164">
        <v>1542841.5441332404</v>
      </c>
      <c r="K164">
        <v>36074.369363636361</v>
      </c>
      <c r="L164">
        <v>277711477.94398326</v>
      </c>
      <c r="M164">
        <v>5145136.7022727262</v>
      </c>
      <c r="N164">
        <v>2314262316.1998606</v>
      </c>
      <c r="O164">
        <v>119296000</v>
      </c>
      <c r="P164">
        <v>19.806539068181817</v>
      </c>
      <c r="Q164">
        <v>23065.48108479194</v>
      </c>
      <c r="R164">
        <v>277747552.31334692</v>
      </c>
      <c r="S164">
        <v>2438.7034529021334</v>
      </c>
      <c r="T164">
        <v>23085.28762386012</v>
      </c>
      <c r="U164">
        <f>Net_Zero_Table[[#This Row],[Total Energy(MJ)]]*AHP!$Q$23/TOPSIS!$B$20</f>
        <v>2.4990013412994009E-2</v>
      </c>
      <c r="V164">
        <f>Net_Zero_Table[[#This Row],[Capital Cost (LKR)]]*AHP!$Q$24/TOPSIS!$C$20</f>
        <v>3.888837408499002E-3</v>
      </c>
      <c r="W164">
        <f>Net_Zero_Table[[#This Row],[System Cost (LKR)]]*AHP!$Q$25/TOPSIS!$D$20</f>
        <v>2.702820783493964E-3</v>
      </c>
      <c r="X164">
        <f>Net_Zero_Table[[#This Row],[Embodied Carbon (Metric T)]]*AHP!$Q$26/TOPSIS!$E$20</f>
        <v>8.9283313701250117E-3</v>
      </c>
      <c r="Y1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3.205372575024189E-3</v>
      </c>
      <c r="Z1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5.4892928586140304E-3</v>
      </c>
      <c r="AA164">
        <f>Net_Zero_Table[[#This Row],[S- Worst-Euclidean Distance]]/(Net_Zero_Table[[#This Row],[S+ Best-Euclidean Distance]]+Net_Zero_Table[[#This Row],[S- Worst-Euclidean Distance]])</f>
        <v>0.63134032016653174</v>
      </c>
      <c r="AB164">
        <v>163</v>
      </c>
    </row>
    <row r="165" spans="1:28" x14ac:dyDescent="0.3">
      <c r="A165">
        <v>399</v>
      </c>
      <c r="B165" t="s">
        <v>142</v>
      </c>
      <c r="C165" t="s">
        <v>280</v>
      </c>
      <c r="D165" t="s">
        <v>151</v>
      </c>
      <c r="E165" t="s">
        <v>152</v>
      </c>
      <c r="F165" t="s">
        <v>154</v>
      </c>
      <c r="G165" t="s">
        <v>218</v>
      </c>
      <c r="H165">
        <v>446.60031764288584</v>
      </c>
      <c r="I165">
        <v>32</v>
      </c>
      <c r="J165">
        <v>1542841.5441332404</v>
      </c>
      <c r="K165">
        <v>36074.369363636361</v>
      </c>
      <c r="L165">
        <v>277711477.94398326</v>
      </c>
      <c r="M165">
        <v>5145136.7022727262</v>
      </c>
      <c r="N165">
        <v>2314262316.1998606</v>
      </c>
      <c r="O165">
        <v>119878400</v>
      </c>
      <c r="P165">
        <v>19.806539068181817</v>
      </c>
      <c r="Q165">
        <v>23065.48108479194</v>
      </c>
      <c r="R165">
        <v>277747552.31334692</v>
      </c>
      <c r="S165">
        <v>2439.2858529021337</v>
      </c>
      <c r="T165">
        <v>23085.28762386012</v>
      </c>
      <c r="U165">
        <f>Net_Zero_Table[[#This Row],[Total Energy(MJ)]]*AHP!$Q$23/TOPSIS!$B$20</f>
        <v>2.4990013412994009E-2</v>
      </c>
      <c r="V165">
        <f>Net_Zero_Table[[#This Row],[Capital Cost (LKR)]]*AHP!$Q$24/TOPSIS!$C$20</f>
        <v>3.888837408499002E-3</v>
      </c>
      <c r="W165">
        <f>Net_Zero_Table[[#This Row],[System Cost (LKR)]]*AHP!$Q$25/TOPSIS!$D$20</f>
        <v>2.7160158849584464E-3</v>
      </c>
      <c r="X165">
        <f>Net_Zero_Table[[#This Row],[Embodied Carbon (Metric T)]]*AHP!$Q$26/TOPSIS!$E$20</f>
        <v>8.9283313701250117E-3</v>
      </c>
      <c r="Y1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3.2074852226236837E-3</v>
      </c>
      <c r="Z1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5.4885841193505905E-3</v>
      </c>
      <c r="AA165">
        <f>Net_Zero_Table[[#This Row],[S- Worst-Euclidean Distance]]/(Net_Zero_Table[[#This Row],[S+ Best-Euclidean Distance]]+Net_Zero_Table[[#This Row],[S- Worst-Euclidean Distance]])</f>
        <v>0.63115689439805156</v>
      </c>
      <c r="AB165">
        <v>164</v>
      </c>
    </row>
    <row r="166" spans="1:28" x14ac:dyDescent="0.3">
      <c r="A166">
        <v>415</v>
      </c>
      <c r="B166" t="s">
        <v>142</v>
      </c>
      <c r="C166" t="s">
        <v>280</v>
      </c>
      <c r="D166" t="s">
        <v>280</v>
      </c>
      <c r="E166" t="s">
        <v>152</v>
      </c>
      <c r="F166" t="s">
        <v>154</v>
      </c>
      <c r="G166" t="s">
        <v>219</v>
      </c>
      <c r="H166">
        <v>447.06477998129594</v>
      </c>
      <c r="I166">
        <v>64</v>
      </c>
      <c r="J166">
        <v>1543291.1436768211</v>
      </c>
      <c r="K166">
        <v>36074.369363636361</v>
      </c>
      <c r="L166">
        <v>277792405.86182779</v>
      </c>
      <c r="M166">
        <v>5149741.7772727264</v>
      </c>
      <c r="N166">
        <v>2314936715.5152316</v>
      </c>
      <c r="O166">
        <v>119296000</v>
      </c>
      <c r="P166">
        <v>19.797328918181815</v>
      </c>
      <c r="Q166">
        <v>23072.202597968473</v>
      </c>
      <c r="R166">
        <v>277828480.23119146</v>
      </c>
      <c r="S166">
        <v>2439.3824572925041</v>
      </c>
      <c r="T166">
        <v>23091.999926886656</v>
      </c>
      <c r="U166">
        <f>Net_Zero_Table[[#This Row],[Total Energy(MJ)]]*AHP!$Q$23/TOPSIS!$B$20</f>
        <v>2.4997294808403531E-2</v>
      </c>
      <c r="V166">
        <f>Net_Zero_Table[[#This Row],[Capital Cost (LKR)]]*AHP!$Q$24/TOPSIS!$C$20</f>
        <v>3.8923180522535271E-3</v>
      </c>
      <c r="W166">
        <f>Net_Zero_Table[[#This Row],[System Cost (LKR)]]*AHP!$Q$25/TOPSIS!$D$20</f>
        <v>2.702820783493964E-3</v>
      </c>
      <c r="X166">
        <f>Net_Zero_Table[[#This Row],[Embodied Carbon (Metric T)]]*AHP!$Q$26/TOPSIS!$E$20</f>
        <v>8.9241796467529732E-3</v>
      </c>
      <c r="Y1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3.2120553637059604E-3</v>
      </c>
      <c r="Z1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5.4896138572412875E-3</v>
      </c>
      <c r="AA166">
        <f>Net_Zero_Table[[#This Row],[S- Worst-Euclidean Distance]]/(Net_Zero_Table[[#This Row],[S+ Best-Euclidean Distance]]+Net_Zero_Table[[#This Row],[S- Worst-Euclidean Distance]])</f>
        <v>0.63086905717196373</v>
      </c>
      <c r="AB166">
        <v>165</v>
      </c>
    </row>
    <row r="167" spans="1:28" x14ac:dyDescent="0.3">
      <c r="A167">
        <v>417</v>
      </c>
      <c r="B167" t="s">
        <v>142</v>
      </c>
      <c r="C167" t="s">
        <v>280</v>
      </c>
      <c r="D167" t="s">
        <v>280</v>
      </c>
      <c r="E167" t="s">
        <v>152</v>
      </c>
      <c r="F167" t="s">
        <v>154</v>
      </c>
      <c r="G167" t="s">
        <v>218</v>
      </c>
      <c r="H167">
        <v>447.06477998129594</v>
      </c>
      <c r="I167">
        <v>32</v>
      </c>
      <c r="J167">
        <v>1543291.1436768211</v>
      </c>
      <c r="K167">
        <v>36074.369363636361</v>
      </c>
      <c r="L167">
        <v>277792405.86182779</v>
      </c>
      <c r="M167">
        <v>5149741.7772727264</v>
      </c>
      <c r="N167">
        <v>2314936715.5152316</v>
      </c>
      <c r="O167">
        <v>119878400</v>
      </c>
      <c r="P167">
        <v>19.797328918181815</v>
      </c>
      <c r="Q167">
        <v>23072.202597968473</v>
      </c>
      <c r="R167">
        <v>277828480.23119146</v>
      </c>
      <c r="S167">
        <v>2439.9648572925043</v>
      </c>
      <c r="T167">
        <v>23091.999926886656</v>
      </c>
      <c r="U167">
        <f>Net_Zero_Table[[#This Row],[Total Energy(MJ)]]*AHP!$Q$23/TOPSIS!$B$20</f>
        <v>2.4997294808403531E-2</v>
      </c>
      <c r="V167">
        <f>Net_Zero_Table[[#This Row],[Capital Cost (LKR)]]*AHP!$Q$24/TOPSIS!$C$20</f>
        <v>3.8923180522535271E-3</v>
      </c>
      <c r="W167">
        <f>Net_Zero_Table[[#This Row],[System Cost (LKR)]]*AHP!$Q$25/TOPSIS!$D$20</f>
        <v>2.7160158849584464E-3</v>
      </c>
      <c r="X167">
        <f>Net_Zero_Table[[#This Row],[Embodied Carbon (Metric T)]]*AHP!$Q$26/TOPSIS!$E$20</f>
        <v>8.9241796467529732E-3</v>
      </c>
      <c r="Y1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3.2141636187575039E-3</v>
      </c>
      <c r="Z1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5.4889051594258819E-3</v>
      </c>
      <c r="AA167">
        <f>Net_Zero_Table[[#This Row],[S- Worst-Euclidean Distance]]/(Net_Zero_Table[[#This Row],[S+ Best-Euclidean Distance]]+Net_Zero_Table[[#This Row],[S- Worst-Euclidean Distance]])</f>
        <v>0.6306861751093269</v>
      </c>
      <c r="AB167">
        <v>166</v>
      </c>
    </row>
    <row r="168" spans="1:28" x14ac:dyDescent="0.3">
      <c r="A168">
        <v>398</v>
      </c>
      <c r="B168" t="s">
        <v>142</v>
      </c>
      <c r="C168" t="s">
        <v>280</v>
      </c>
      <c r="D168" t="s">
        <v>151</v>
      </c>
      <c r="E168" t="s">
        <v>152</v>
      </c>
      <c r="F168" t="s">
        <v>154</v>
      </c>
      <c r="G168" t="s">
        <v>220</v>
      </c>
      <c r="H168">
        <v>446.60031764288584</v>
      </c>
      <c r="I168">
        <v>32</v>
      </c>
      <c r="J168">
        <v>1542841.5441332404</v>
      </c>
      <c r="K168">
        <v>36074.369363636361</v>
      </c>
      <c r="L168">
        <v>277711477.94398326</v>
      </c>
      <c r="M168">
        <v>5145136.7022727262</v>
      </c>
      <c r="N168">
        <v>2314262316.1998606</v>
      </c>
      <c r="O168">
        <v>124800000</v>
      </c>
      <c r="P168">
        <v>19.806539068181817</v>
      </c>
      <c r="Q168">
        <v>23065.48108479194</v>
      </c>
      <c r="R168">
        <v>277747552.31334692</v>
      </c>
      <c r="S168">
        <v>2444.2074529021334</v>
      </c>
      <c r="T168">
        <v>23085.28762386012</v>
      </c>
      <c r="U168">
        <f>Net_Zero_Table[[#This Row],[Total Energy(MJ)]]*AHP!$Q$23/TOPSIS!$B$20</f>
        <v>2.4990013412994009E-2</v>
      </c>
      <c r="V168">
        <f>Net_Zero_Table[[#This Row],[Capital Cost (LKR)]]*AHP!$Q$24/TOPSIS!$C$20</f>
        <v>3.888837408499002E-3</v>
      </c>
      <c r="W168">
        <f>Net_Zero_Table[[#This Row],[System Cost (LKR)]]*AHP!$Q$25/TOPSIS!$D$20</f>
        <v>2.827521742389072E-3</v>
      </c>
      <c r="X168">
        <f>Net_Zero_Table[[#This Row],[Embodied Carbon (Metric T)]]*AHP!$Q$26/TOPSIS!$E$20</f>
        <v>8.9283313701250117E-3</v>
      </c>
      <c r="Y1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3.227437885173053E-3</v>
      </c>
      <c r="Z1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5.483859172554493E-3</v>
      </c>
      <c r="AA168">
        <f>Net_Zero_Table[[#This Row],[S- Worst-Euclidean Distance]]/(Net_Zero_Table[[#This Row],[S+ Best-Euclidean Distance]]+Net_Zero_Table[[#This Row],[S- Worst-Euclidean Distance]])</f>
        <v>0.62951121241927066</v>
      </c>
      <c r="AB168">
        <v>167</v>
      </c>
    </row>
    <row r="169" spans="1:28" x14ac:dyDescent="0.3">
      <c r="A169">
        <v>416</v>
      </c>
      <c r="B169" t="s">
        <v>142</v>
      </c>
      <c r="C169" t="s">
        <v>280</v>
      </c>
      <c r="D169" t="s">
        <v>280</v>
      </c>
      <c r="E169" t="s">
        <v>152</v>
      </c>
      <c r="F169" t="s">
        <v>154</v>
      </c>
      <c r="G169" t="s">
        <v>220</v>
      </c>
      <c r="H169">
        <v>447.06477998129594</v>
      </c>
      <c r="I169">
        <v>32</v>
      </c>
      <c r="J169">
        <v>1543291.1436768211</v>
      </c>
      <c r="K169">
        <v>36074.369363636361</v>
      </c>
      <c r="L169">
        <v>277792405.86182779</v>
      </c>
      <c r="M169">
        <v>5149741.7772727264</v>
      </c>
      <c r="N169">
        <v>2314936715.5152316</v>
      </c>
      <c r="O169">
        <v>124800000</v>
      </c>
      <c r="P169">
        <v>19.797328918181815</v>
      </c>
      <c r="Q169">
        <v>23072.202597968473</v>
      </c>
      <c r="R169">
        <v>277828480.23119146</v>
      </c>
      <c r="S169">
        <v>2444.8864572925045</v>
      </c>
      <c r="T169">
        <v>23091.999926886656</v>
      </c>
      <c r="U169">
        <f>Net_Zero_Table[[#This Row],[Total Energy(MJ)]]*AHP!$Q$23/TOPSIS!$B$20</f>
        <v>2.4997294808403531E-2</v>
      </c>
      <c r="V169">
        <f>Net_Zero_Table[[#This Row],[Capital Cost (LKR)]]*AHP!$Q$24/TOPSIS!$C$20</f>
        <v>3.8923180522535271E-3</v>
      </c>
      <c r="W169">
        <f>Net_Zero_Table[[#This Row],[System Cost (LKR)]]*AHP!$Q$25/TOPSIS!$D$20</f>
        <v>2.827521742389072E-3</v>
      </c>
      <c r="X169">
        <f>Net_Zero_Table[[#This Row],[Embodied Carbon (Metric T)]]*AHP!$Q$26/TOPSIS!$E$20</f>
        <v>8.9241796467529732E-3</v>
      </c>
      <c r="Y1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3.2340750791293232E-3</v>
      </c>
      <c r="Z1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5.4841804892248594E-3</v>
      </c>
      <c r="AA169">
        <f>Net_Zero_Table[[#This Row],[S- Worst-Euclidean Distance]]/(Net_Zero_Table[[#This Row],[S+ Best-Euclidean Distance]]+Net_Zero_Table[[#This Row],[S- Worst-Euclidean Distance]])</f>
        <v>0.62904562113681572</v>
      </c>
      <c r="AB169">
        <v>168</v>
      </c>
    </row>
    <row r="170" spans="1:28" x14ac:dyDescent="0.3">
      <c r="A170">
        <v>331</v>
      </c>
      <c r="B170" t="s">
        <v>142</v>
      </c>
      <c r="C170" t="s">
        <v>147</v>
      </c>
      <c r="D170" t="s">
        <v>151</v>
      </c>
      <c r="E170" t="s">
        <v>152</v>
      </c>
      <c r="F170" t="s">
        <v>280</v>
      </c>
      <c r="G170" t="s">
        <v>219</v>
      </c>
      <c r="H170">
        <v>407.2382943440839</v>
      </c>
      <c r="I170">
        <v>58</v>
      </c>
      <c r="J170">
        <v>1457288.1769575693</v>
      </c>
      <c r="K170">
        <v>40091.503290909081</v>
      </c>
      <c r="L170">
        <v>262311871.85236251</v>
      </c>
      <c r="M170">
        <v>5745460.0386363622</v>
      </c>
      <c r="N170">
        <v>2185932265.4363542</v>
      </c>
      <c r="O170">
        <v>108112000</v>
      </c>
      <c r="P170">
        <v>23.473981468181812</v>
      </c>
      <c r="Q170">
        <v>21786.458245515663</v>
      </c>
      <c r="R170">
        <v>262351963.35565343</v>
      </c>
      <c r="S170">
        <v>2299.7897254749905</v>
      </c>
      <c r="T170">
        <v>21809.932226983845</v>
      </c>
      <c r="U170">
        <f>Net_Zero_Table[[#This Row],[Total Energy(MJ)]]*AHP!$Q$23/TOPSIS!$B$20</f>
        <v>2.3604813178647193E-2</v>
      </c>
      <c r="V170">
        <f>Net_Zero_Table[[#This Row],[Capital Cost (LKR)]]*AHP!$Q$24/TOPSIS!$C$20</f>
        <v>4.3425784814261036E-3</v>
      </c>
      <c r="W170">
        <f>Net_Zero_Table[[#This Row],[System Cost (LKR)]]*AHP!$Q$25/TOPSIS!$D$20</f>
        <v>2.449431335041405E-3</v>
      </c>
      <c r="X170">
        <f>Net_Zero_Table[[#This Row],[Embodied Carbon (Metric T)]]*AHP!$Q$26/TOPSIS!$E$20</f>
        <v>1.0581529887812954E-2</v>
      </c>
      <c r="Y1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2.811755461857328E-3</v>
      </c>
      <c r="Z1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4.7634737556359824E-3</v>
      </c>
      <c r="AA170">
        <f>Net_Zero_Table[[#This Row],[S- Worst-Euclidean Distance]]/(Net_Zero_Table[[#This Row],[S+ Best-Euclidean Distance]]+Net_Zero_Table[[#This Row],[S- Worst-Euclidean Distance]])</f>
        <v>0.62882239188694078</v>
      </c>
      <c r="AB170">
        <v>169</v>
      </c>
    </row>
    <row r="171" spans="1:28" x14ac:dyDescent="0.3">
      <c r="A171">
        <v>333</v>
      </c>
      <c r="B171" t="s">
        <v>142</v>
      </c>
      <c r="C171" t="s">
        <v>147</v>
      </c>
      <c r="D171" t="s">
        <v>151</v>
      </c>
      <c r="E171" t="s">
        <v>152</v>
      </c>
      <c r="F171" t="s">
        <v>280</v>
      </c>
      <c r="G171" t="s">
        <v>218</v>
      </c>
      <c r="H171">
        <v>407.2382943440839</v>
      </c>
      <c r="I171">
        <v>29</v>
      </c>
      <c r="J171">
        <v>1457288.1769575693</v>
      </c>
      <c r="K171">
        <v>40091.503290909081</v>
      </c>
      <c r="L171">
        <v>262311871.85236251</v>
      </c>
      <c r="M171">
        <v>5745460.0386363622</v>
      </c>
      <c r="N171">
        <v>2185932265.4363542</v>
      </c>
      <c r="O171">
        <v>108639800</v>
      </c>
      <c r="P171">
        <v>23.473981468181812</v>
      </c>
      <c r="Q171">
        <v>21786.458245515663</v>
      </c>
      <c r="R171">
        <v>262351963.35565343</v>
      </c>
      <c r="S171">
        <v>2300.3175254749904</v>
      </c>
      <c r="T171">
        <v>21809.932226983845</v>
      </c>
      <c r="U171">
        <f>Net_Zero_Table[[#This Row],[Total Energy(MJ)]]*AHP!$Q$23/TOPSIS!$B$20</f>
        <v>2.3604813178647193E-2</v>
      </c>
      <c r="V171">
        <f>Net_Zero_Table[[#This Row],[Capital Cost (LKR)]]*AHP!$Q$24/TOPSIS!$C$20</f>
        <v>4.3425784814261036E-3</v>
      </c>
      <c r="W171">
        <f>Net_Zero_Table[[#This Row],[System Cost (LKR)]]*AHP!$Q$25/TOPSIS!$D$20</f>
        <v>2.4613893957435924E-3</v>
      </c>
      <c r="X171">
        <f>Net_Zero_Table[[#This Row],[Embodied Carbon (Metric T)]]*AHP!$Q$26/TOPSIS!$E$20</f>
        <v>1.0581529887812954E-2</v>
      </c>
      <c r="Y1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2.8128583087869983E-3</v>
      </c>
      <c r="Z1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4.7620957886402859E-3</v>
      </c>
      <c r="AA171">
        <f>Net_Zero_Table[[#This Row],[S- Worst-Euclidean Distance]]/(Net_Zero_Table[[#This Row],[S+ Best-Euclidean Distance]]+Net_Zero_Table[[#This Row],[S- Worst-Euclidean Distance]])</f>
        <v>0.62866331959129074</v>
      </c>
      <c r="AB171">
        <v>170</v>
      </c>
    </row>
    <row r="172" spans="1:28" x14ac:dyDescent="0.3">
      <c r="A172">
        <v>349</v>
      </c>
      <c r="B172" t="s">
        <v>142</v>
      </c>
      <c r="C172" t="s">
        <v>147</v>
      </c>
      <c r="D172" t="s">
        <v>280</v>
      </c>
      <c r="E172" t="s">
        <v>152</v>
      </c>
      <c r="F172" t="s">
        <v>280</v>
      </c>
      <c r="G172" t="s">
        <v>219</v>
      </c>
      <c r="H172">
        <v>407.70275668249383</v>
      </c>
      <c r="I172">
        <v>58</v>
      </c>
      <c r="J172">
        <v>1457737.7765011506</v>
      </c>
      <c r="K172">
        <v>40091.503290909081</v>
      </c>
      <c r="L172">
        <v>262392799.77020708</v>
      </c>
      <c r="M172">
        <v>5750065.1136363624</v>
      </c>
      <c r="N172">
        <v>2186606664.7517257</v>
      </c>
      <c r="O172">
        <v>108112000</v>
      </c>
      <c r="P172">
        <v>23.46477131818181</v>
      </c>
      <c r="Q172">
        <v>21793.179758692197</v>
      </c>
      <c r="R172">
        <v>262432891.273498</v>
      </c>
      <c r="S172">
        <v>2300.4687298653621</v>
      </c>
      <c r="T172">
        <v>21816.644530010377</v>
      </c>
      <c r="U172">
        <f>Net_Zero_Table[[#This Row],[Total Energy(MJ)]]*AHP!$Q$23/TOPSIS!$B$20</f>
        <v>2.3612094574056715E-2</v>
      </c>
      <c r="V172">
        <f>Net_Zero_Table[[#This Row],[Capital Cost (LKR)]]*AHP!$Q$24/TOPSIS!$C$20</f>
        <v>4.3460591251806291E-3</v>
      </c>
      <c r="W172">
        <f>Net_Zero_Table[[#This Row],[System Cost (LKR)]]*AHP!$Q$25/TOPSIS!$D$20</f>
        <v>2.449431335041405E-3</v>
      </c>
      <c r="X172">
        <f>Net_Zero_Table[[#This Row],[Embodied Carbon (Metric T)]]*AHP!$Q$26/TOPSIS!$E$20</f>
        <v>1.0577378164440918E-2</v>
      </c>
      <c r="Y1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2.813914370949936E-3</v>
      </c>
      <c r="Z1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4.7606160766833893E-3</v>
      </c>
      <c r="AA172">
        <f>Net_Zero_Table[[#This Row],[S- Worst-Euclidean Distance]]/(Net_Zero_Table[[#This Row],[S+ Best-Euclidean Distance]]+Net_Zero_Table[[#This Row],[S- Worst-Euclidean Distance]])</f>
        <v>0.62850312763226812</v>
      </c>
      <c r="AB172">
        <v>171</v>
      </c>
    </row>
    <row r="173" spans="1:28" x14ac:dyDescent="0.3">
      <c r="A173">
        <v>351</v>
      </c>
      <c r="B173" t="s">
        <v>142</v>
      </c>
      <c r="C173" t="s">
        <v>147</v>
      </c>
      <c r="D173" t="s">
        <v>280</v>
      </c>
      <c r="E173" t="s">
        <v>152</v>
      </c>
      <c r="F173" t="s">
        <v>280</v>
      </c>
      <c r="G173" t="s">
        <v>218</v>
      </c>
      <c r="H173">
        <v>407.70275668249383</v>
      </c>
      <c r="I173">
        <v>29</v>
      </c>
      <c r="J173">
        <v>1457737.7765011506</v>
      </c>
      <c r="K173">
        <v>40091.503290909081</v>
      </c>
      <c r="L173">
        <v>262392799.77020708</v>
      </c>
      <c r="M173">
        <v>5750065.1136363624</v>
      </c>
      <c r="N173">
        <v>2186606664.7517257</v>
      </c>
      <c r="O173">
        <v>108639800</v>
      </c>
      <c r="P173">
        <v>23.46477131818181</v>
      </c>
      <c r="Q173">
        <v>21793.179758692197</v>
      </c>
      <c r="R173">
        <v>262432891.273498</v>
      </c>
      <c r="S173">
        <v>2300.9965298653624</v>
      </c>
      <c r="T173">
        <v>21816.644530010377</v>
      </c>
      <c r="U173">
        <f>Net_Zero_Table[[#This Row],[Total Energy(MJ)]]*AHP!$Q$23/TOPSIS!$B$20</f>
        <v>2.3612094574056715E-2</v>
      </c>
      <c r="V173">
        <f>Net_Zero_Table[[#This Row],[Capital Cost (LKR)]]*AHP!$Q$24/TOPSIS!$C$20</f>
        <v>4.3460591251806291E-3</v>
      </c>
      <c r="W173">
        <f>Net_Zero_Table[[#This Row],[System Cost (LKR)]]*AHP!$Q$25/TOPSIS!$D$20</f>
        <v>2.4613893957435924E-3</v>
      </c>
      <c r="X173">
        <f>Net_Zero_Table[[#This Row],[Embodied Carbon (Metric T)]]*AHP!$Q$26/TOPSIS!$E$20</f>
        <v>1.0577378164440918E-2</v>
      </c>
      <c r="Y1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2.8150163720778087E-3</v>
      </c>
      <c r="Z1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4.7592372822889504E-3</v>
      </c>
      <c r="AA173">
        <f>Net_Zero_Table[[#This Row],[S- Worst-Euclidean Distance]]/(Net_Zero_Table[[#This Row],[S+ Best-Euclidean Distance]]+Net_Zero_Table[[#This Row],[S- Worst-Euclidean Distance]])</f>
        <v>0.62834405863145648</v>
      </c>
      <c r="AB173">
        <v>172</v>
      </c>
    </row>
    <row r="174" spans="1:28" x14ac:dyDescent="0.3">
      <c r="A174">
        <v>332</v>
      </c>
      <c r="B174" t="s">
        <v>142</v>
      </c>
      <c r="C174" t="s">
        <v>147</v>
      </c>
      <c r="D174" t="s">
        <v>151</v>
      </c>
      <c r="E174" t="s">
        <v>152</v>
      </c>
      <c r="F174" t="s">
        <v>280</v>
      </c>
      <c r="G174" t="s">
        <v>220</v>
      </c>
      <c r="H174">
        <v>407.2382943440839</v>
      </c>
      <c r="I174">
        <v>29</v>
      </c>
      <c r="J174">
        <v>1457288.1769575693</v>
      </c>
      <c r="K174">
        <v>40091.503290909081</v>
      </c>
      <c r="L174">
        <v>262311871.85236251</v>
      </c>
      <c r="M174">
        <v>5745460.0386363622</v>
      </c>
      <c r="N174">
        <v>2185932265.4363542</v>
      </c>
      <c r="O174">
        <v>113100000</v>
      </c>
      <c r="P174">
        <v>23.473981468181812</v>
      </c>
      <c r="Q174">
        <v>21786.458245515663</v>
      </c>
      <c r="R174">
        <v>262351963.35565343</v>
      </c>
      <c r="S174">
        <v>2304.7777254749903</v>
      </c>
      <c r="T174">
        <v>21809.932226983845</v>
      </c>
      <c r="U174">
        <f>Net_Zero_Table[[#This Row],[Total Energy(MJ)]]*AHP!$Q$23/TOPSIS!$B$20</f>
        <v>2.3604813178647193E-2</v>
      </c>
      <c r="V174">
        <f>Net_Zero_Table[[#This Row],[Capital Cost (LKR)]]*AHP!$Q$24/TOPSIS!$C$20</f>
        <v>4.3425784814261036E-3</v>
      </c>
      <c r="W174">
        <f>Net_Zero_Table[[#This Row],[System Cost (LKR)]]*AHP!$Q$25/TOPSIS!$D$20</f>
        <v>2.5624415790400966E-3</v>
      </c>
      <c r="X174">
        <f>Net_Zero_Table[[#This Row],[Embodied Carbon (Metric T)]]*AHP!$Q$26/TOPSIS!$E$20</f>
        <v>1.0581529887812954E-2</v>
      </c>
      <c r="Y1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2.8241832977563257E-3</v>
      </c>
      <c r="Z1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4.751637085495186E-3</v>
      </c>
      <c r="AA174">
        <f>Net_Zero_Table[[#This Row],[S- Worst-Euclidean Distance]]/(Net_Zero_Table[[#This Row],[S+ Best-Euclidean Distance]]+Net_Zero_Table[[#This Row],[S- Worst-Euclidean Distance]])</f>
        <v>0.62721089533748986</v>
      </c>
      <c r="AB174">
        <v>173</v>
      </c>
    </row>
    <row r="175" spans="1:28" x14ac:dyDescent="0.3">
      <c r="A175">
        <v>350</v>
      </c>
      <c r="B175" t="s">
        <v>142</v>
      </c>
      <c r="C175" t="s">
        <v>147</v>
      </c>
      <c r="D175" t="s">
        <v>280</v>
      </c>
      <c r="E175" t="s">
        <v>152</v>
      </c>
      <c r="F175" t="s">
        <v>280</v>
      </c>
      <c r="G175" t="s">
        <v>220</v>
      </c>
      <c r="H175">
        <v>407.70275668249383</v>
      </c>
      <c r="I175">
        <v>29</v>
      </c>
      <c r="J175">
        <v>1457737.7765011506</v>
      </c>
      <c r="K175">
        <v>40091.503290909081</v>
      </c>
      <c r="L175">
        <v>262392799.77020708</v>
      </c>
      <c r="M175">
        <v>5750065.1136363624</v>
      </c>
      <c r="N175">
        <v>2186606664.7517257</v>
      </c>
      <c r="O175">
        <v>113100000</v>
      </c>
      <c r="P175">
        <v>23.46477131818181</v>
      </c>
      <c r="Q175">
        <v>21793.179758692197</v>
      </c>
      <c r="R175">
        <v>262432891.273498</v>
      </c>
      <c r="S175">
        <v>2305.4567298653624</v>
      </c>
      <c r="T175">
        <v>21816.644530010377</v>
      </c>
      <c r="U175">
        <f>Net_Zero_Table[[#This Row],[Total Energy(MJ)]]*AHP!$Q$23/TOPSIS!$B$20</f>
        <v>2.3612094574056715E-2</v>
      </c>
      <c r="V175">
        <f>Net_Zero_Table[[#This Row],[Capital Cost (LKR)]]*AHP!$Q$24/TOPSIS!$C$20</f>
        <v>4.3460591251806291E-3</v>
      </c>
      <c r="W175">
        <f>Net_Zero_Table[[#This Row],[System Cost (LKR)]]*AHP!$Q$25/TOPSIS!$D$20</f>
        <v>2.5624415790400966E-3</v>
      </c>
      <c r="X175">
        <f>Net_Zero_Table[[#This Row],[Embodied Carbon (Metric T)]]*AHP!$Q$26/TOPSIS!$E$20</f>
        <v>1.0577378164440918E-2</v>
      </c>
      <c r="Y1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2.8263327137971303E-3</v>
      </c>
      <c r="Z1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4.7487722835693824E-3</v>
      </c>
      <c r="AA175">
        <f>Net_Zero_Table[[#This Row],[S- Worst-Euclidean Distance]]/(Net_Zero_Table[[#This Row],[S+ Best-Euclidean Distance]]+Net_Zero_Table[[#This Row],[S- Worst-Euclidean Distance]])</f>
        <v>0.6268919421209731</v>
      </c>
      <c r="AB175">
        <v>174</v>
      </c>
    </row>
    <row r="176" spans="1:28" x14ac:dyDescent="0.3">
      <c r="A176">
        <v>403</v>
      </c>
      <c r="B176" t="s">
        <v>142</v>
      </c>
      <c r="C176" t="s">
        <v>280</v>
      </c>
      <c r="D176" t="s">
        <v>151</v>
      </c>
      <c r="E176" t="s">
        <v>152</v>
      </c>
      <c r="F176" t="s">
        <v>280</v>
      </c>
      <c r="G176" t="s">
        <v>219</v>
      </c>
      <c r="H176">
        <v>449.198406838555</v>
      </c>
      <c r="I176">
        <v>64</v>
      </c>
      <c r="J176">
        <v>1550671.8839708483</v>
      </c>
      <c r="K176">
        <v>38257.782090909081</v>
      </c>
      <c r="L176">
        <v>279120939.11475271</v>
      </c>
      <c r="M176">
        <v>5134219.6386363627</v>
      </c>
      <c r="N176">
        <v>2326007825.9562726</v>
      </c>
      <c r="O176">
        <v>119296000</v>
      </c>
      <c r="P176">
        <v>19.806539068181817</v>
      </c>
      <c r="Q176">
        <v>23182.544665364181</v>
      </c>
      <c r="R176">
        <v>279159196.89684361</v>
      </c>
      <c r="S176">
        <v>2450.438045594909</v>
      </c>
      <c r="T176">
        <v>23202.351204432362</v>
      </c>
      <c r="U176">
        <f>Net_Zero_Table[[#This Row],[Total Energy(MJ)]]*AHP!$Q$23/TOPSIS!$B$20</f>
        <v>2.5117024494755637E-2</v>
      </c>
      <c r="V176">
        <f>Net_Zero_Table[[#This Row],[Capital Cost (LKR)]]*AHP!$Q$24/TOPSIS!$C$20</f>
        <v>3.880585988193434E-3</v>
      </c>
      <c r="W176">
        <f>Net_Zero_Table[[#This Row],[System Cost (LKR)]]*AHP!$Q$25/TOPSIS!$D$20</f>
        <v>2.702820783493964E-3</v>
      </c>
      <c r="X176">
        <f>Net_Zero_Table[[#This Row],[Embodied Carbon (Metric T)]]*AHP!$Q$26/TOPSIS!$E$20</f>
        <v>8.9283313701250117E-3</v>
      </c>
      <c r="Y1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3.3291165938829342E-3</v>
      </c>
      <c r="Z1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5.4498317795515176E-3</v>
      </c>
      <c r="AA176">
        <f>Net_Zero_Table[[#This Row],[S- Worst-Euclidean Distance]]/(Net_Zero_Table[[#This Row],[S+ Best-Euclidean Distance]]+Net_Zero_Table[[#This Row],[S- Worst-Euclidean Distance]])</f>
        <v>0.62078412444513154</v>
      </c>
      <c r="AB176">
        <v>175</v>
      </c>
    </row>
    <row r="177" spans="1:28" x14ac:dyDescent="0.3">
      <c r="A177">
        <v>405</v>
      </c>
      <c r="B177" t="s">
        <v>142</v>
      </c>
      <c r="C177" t="s">
        <v>280</v>
      </c>
      <c r="D177" t="s">
        <v>151</v>
      </c>
      <c r="E177" t="s">
        <v>152</v>
      </c>
      <c r="F177" t="s">
        <v>280</v>
      </c>
      <c r="G177" t="s">
        <v>218</v>
      </c>
      <c r="H177">
        <v>449.198406838555</v>
      </c>
      <c r="I177">
        <v>32</v>
      </c>
      <c r="J177">
        <v>1550671.8839708483</v>
      </c>
      <c r="K177">
        <v>38257.782090909081</v>
      </c>
      <c r="L177">
        <v>279120939.11475271</v>
      </c>
      <c r="M177">
        <v>5134219.6386363627</v>
      </c>
      <c r="N177">
        <v>2326007825.9562726</v>
      </c>
      <c r="O177">
        <v>119878400</v>
      </c>
      <c r="P177">
        <v>19.806539068181817</v>
      </c>
      <c r="Q177">
        <v>23182.544665364181</v>
      </c>
      <c r="R177">
        <v>279159196.89684361</v>
      </c>
      <c r="S177">
        <v>2451.0204455949092</v>
      </c>
      <c r="T177">
        <v>23202.351204432362</v>
      </c>
      <c r="U177">
        <f>Net_Zero_Table[[#This Row],[Total Energy(MJ)]]*AHP!$Q$23/TOPSIS!$B$20</f>
        <v>2.5117024494755637E-2</v>
      </c>
      <c r="V177">
        <f>Net_Zero_Table[[#This Row],[Capital Cost (LKR)]]*AHP!$Q$24/TOPSIS!$C$20</f>
        <v>3.880585988193434E-3</v>
      </c>
      <c r="W177">
        <f>Net_Zero_Table[[#This Row],[System Cost (LKR)]]*AHP!$Q$25/TOPSIS!$D$20</f>
        <v>2.7160158849584464E-3</v>
      </c>
      <c r="X177">
        <f>Net_Zero_Table[[#This Row],[Embodied Carbon (Metric T)]]*AHP!$Q$26/TOPSIS!$E$20</f>
        <v>8.9283313701250117E-3</v>
      </c>
      <c r="Y1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3.3311507627693483E-3</v>
      </c>
      <c r="Z1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5.4491179077871092E-3</v>
      </c>
      <c r="AA177">
        <f>Net_Zero_Table[[#This Row],[S- Worst-Euclidean Distance]]/(Net_Zero_Table[[#This Row],[S+ Best-Euclidean Distance]]+Net_Zero_Table[[#This Row],[S- Worst-Euclidean Distance]])</f>
        <v>0.62060947247093357</v>
      </c>
      <c r="AB177">
        <v>176</v>
      </c>
    </row>
    <row r="178" spans="1:28" x14ac:dyDescent="0.3">
      <c r="A178">
        <v>421</v>
      </c>
      <c r="B178" t="s">
        <v>142</v>
      </c>
      <c r="C178" t="s">
        <v>280</v>
      </c>
      <c r="D178" t="s">
        <v>280</v>
      </c>
      <c r="E178" t="s">
        <v>152</v>
      </c>
      <c r="F178" t="s">
        <v>280</v>
      </c>
      <c r="G178" t="s">
        <v>219</v>
      </c>
      <c r="H178">
        <v>449.66286917696499</v>
      </c>
      <c r="I178">
        <v>64</v>
      </c>
      <c r="J178">
        <v>1551121.4835144295</v>
      </c>
      <c r="K178">
        <v>38257.782090909081</v>
      </c>
      <c r="L178">
        <v>279201867.03259736</v>
      </c>
      <c r="M178">
        <v>5138824.7136363629</v>
      </c>
      <c r="N178">
        <v>2326682225.2716446</v>
      </c>
      <c r="O178">
        <v>119296000</v>
      </c>
      <c r="P178">
        <v>19.797328918181815</v>
      </c>
      <c r="Q178">
        <v>23189.266178540722</v>
      </c>
      <c r="R178">
        <v>279240124.81468827</v>
      </c>
      <c r="S178">
        <v>2451.117049985281</v>
      </c>
      <c r="T178">
        <v>23209.063507458904</v>
      </c>
      <c r="U178">
        <f>Net_Zero_Table[[#This Row],[Total Energy(MJ)]]*AHP!$Q$23/TOPSIS!$B$20</f>
        <v>2.512430589016517E-2</v>
      </c>
      <c r="V178">
        <f>Net_Zero_Table[[#This Row],[Capital Cost (LKR)]]*AHP!$Q$24/TOPSIS!$C$20</f>
        <v>3.8840666319479599E-3</v>
      </c>
      <c r="W178">
        <f>Net_Zero_Table[[#This Row],[System Cost (LKR)]]*AHP!$Q$25/TOPSIS!$D$20</f>
        <v>2.702820783493964E-3</v>
      </c>
      <c r="X178">
        <f>Net_Zero_Table[[#This Row],[Embodied Carbon (Metric T)]]*AHP!$Q$26/TOPSIS!$E$20</f>
        <v>8.9241796467529732E-3</v>
      </c>
      <c r="Y1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3.33582010992321E-3</v>
      </c>
      <c r="Z1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5.4503195167531684E-3</v>
      </c>
      <c r="AA178">
        <f>Net_Zero_Table[[#This Row],[S- Worst-Euclidean Distance]]/(Net_Zero_Table[[#This Row],[S+ Best-Euclidean Distance]]+Net_Zero_Table[[#This Row],[S- Worst-Euclidean Distance]])</f>
        <v>0.62033153903051674</v>
      </c>
      <c r="AB178">
        <v>177</v>
      </c>
    </row>
    <row r="179" spans="1:28" x14ac:dyDescent="0.3">
      <c r="A179">
        <v>423</v>
      </c>
      <c r="B179" t="s">
        <v>142</v>
      </c>
      <c r="C179" t="s">
        <v>280</v>
      </c>
      <c r="D179" t="s">
        <v>280</v>
      </c>
      <c r="E179" t="s">
        <v>152</v>
      </c>
      <c r="F179" t="s">
        <v>280</v>
      </c>
      <c r="G179" t="s">
        <v>218</v>
      </c>
      <c r="H179">
        <v>449.66286917696499</v>
      </c>
      <c r="I179">
        <v>32</v>
      </c>
      <c r="J179">
        <v>1551121.4835144295</v>
      </c>
      <c r="K179">
        <v>38257.782090909081</v>
      </c>
      <c r="L179">
        <v>279201867.03259736</v>
      </c>
      <c r="M179">
        <v>5138824.7136363629</v>
      </c>
      <c r="N179">
        <v>2326682225.2716446</v>
      </c>
      <c r="O179">
        <v>119878400</v>
      </c>
      <c r="P179">
        <v>19.797328918181815</v>
      </c>
      <c r="Q179">
        <v>23189.266178540722</v>
      </c>
      <c r="R179">
        <v>279240124.81468827</v>
      </c>
      <c r="S179">
        <v>2451.6994499852808</v>
      </c>
      <c r="T179">
        <v>23209.063507458904</v>
      </c>
      <c r="U179">
        <f>Net_Zero_Table[[#This Row],[Total Energy(MJ)]]*AHP!$Q$23/TOPSIS!$B$20</f>
        <v>2.512430589016517E-2</v>
      </c>
      <c r="V179">
        <f>Net_Zero_Table[[#This Row],[Capital Cost (LKR)]]*AHP!$Q$24/TOPSIS!$C$20</f>
        <v>3.8840666319479599E-3</v>
      </c>
      <c r="W179">
        <f>Net_Zero_Table[[#This Row],[System Cost (LKR)]]*AHP!$Q$25/TOPSIS!$D$20</f>
        <v>2.7160158849584464E-3</v>
      </c>
      <c r="X179">
        <f>Net_Zero_Table[[#This Row],[Embodied Carbon (Metric T)]]*AHP!$Q$26/TOPSIS!$E$20</f>
        <v>8.9241796467529732E-3</v>
      </c>
      <c r="Y1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3.3378501935228009E-3</v>
      </c>
      <c r="Z1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5.4496057088799536E-3</v>
      </c>
      <c r="AA179">
        <f>Net_Zero_Table[[#This Row],[S- Worst-Euclidean Distance]]/(Net_Zero_Table[[#This Row],[S+ Best-Euclidean Distance]]+Net_Zero_Table[[#This Row],[S- Worst-Euclidean Distance]])</f>
        <v>0.62015738905612805</v>
      </c>
      <c r="AB179">
        <v>178</v>
      </c>
    </row>
    <row r="180" spans="1:28" x14ac:dyDescent="0.3">
      <c r="A180">
        <v>404</v>
      </c>
      <c r="B180" t="s">
        <v>142</v>
      </c>
      <c r="C180" t="s">
        <v>280</v>
      </c>
      <c r="D180" t="s">
        <v>151</v>
      </c>
      <c r="E180" t="s">
        <v>152</v>
      </c>
      <c r="F180" t="s">
        <v>280</v>
      </c>
      <c r="G180" t="s">
        <v>220</v>
      </c>
      <c r="H180">
        <v>449.198406838555</v>
      </c>
      <c r="I180">
        <v>32</v>
      </c>
      <c r="J180">
        <v>1550671.8839708483</v>
      </c>
      <c r="K180">
        <v>38257.782090909081</v>
      </c>
      <c r="L180">
        <v>279120939.11475271</v>
      </c>
      <c r="M180">
        <v>5134219.6386363627</v>
      </c>
      <c r="N180">
        <v>2326007825.9562726</v>
      </c>
      <c r="O180">
        <v>124800000</v>
      </c>
      <c r="P180">
        <v>19.806539068181817</v>
      </c>
      <c r="Q180">
        <v>23182.544665364181</v>
      </c>
      <c r="R180">
        <v>279159196.89684361</v>
      </c>
      <c r="S180">
        <v>2455.9420455949094</v>
      </c>
      <c r="T180">
        <v>23202.351204432362</v>
      </c>
      <c r="U180">
        <f>Net_Zero_Table[[#This Row],[Total Energy(MJ)]]*AHP!$Q$23/TOPSIS!$B$20</f>
        <v>2.5117024494755637E-2</v>
      </c>
      <c r="V180">
        <f>Net_Zero_Table[[#This Row],[Capital Cost (LKR)]]*AHP!$Q$24/TOPSIS!$C$20</f>
        <v>3.880585988193434E-3</v>
      </c>
      <c r="W180">
        <f>Net_Zero_Table[[#This Row],[System Cost (LKR)]]*AHP!$Q$25/TOPSIS!$D$20</f>
        <v>2.827521742389072E-3</v>
      </c>
      <c r="X180">
        <f>Net_Zero_Table[[#This Row],[Embodied Carbon (Metric T)]]*AHP!$Q$26/TOPSIS!$E$20</f>
        <v>8.9283313701250117E-3</v>
      </c>
      <c r="Y1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3.3503670326696768E-3</v>
      </c>
      <c r="Z1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5.444358709911455E-3</v>
      </c>
      <c r="AA180">
        <f>Net_Zero_Table[[#This Row],[S- Worst-Euclidean Distance]]/(Net_Zero_Table[[#This Row],[S+ Best-Euclidean Distance]]+Net_Zero_Table[[#This Row],[S- Worst-Euclidean Distance]])</f>
        <v>0.61904815104713096</v>
      </c>
      <c r="AB180">
        <v>179</v>
      </c>
    </row>
    <row r="181" spans="1:28" x14ac:dyDescent="0.3">
      <c r="A181">
        <v>422</v>
      </c>
      <c r="B181" t="s">
        <v>142</v>
      </c>
      <c r="C181" t="s">
        <v>280</v>
      </c>
      <c r="D181" t="s">
        <v>280</v>
      </c>
      <c r="E181" t="s">
        <v>152</v>
      </c>
      <c r="F181" t="s">
        <v>280</v>
      </c>
      <c r="G181" t="s">
        <v>220</v>
      </c>
      <c r="H181">
        <v>449.66286917696499</v>
      </c>
      <c r="I181">
        <v>32</v>
      </c>
      <c r="J181">
        <v>1551121.4835144295</v>
      </c>
      <c r="K181">
        <v>38257.782090909081</v>
      </c>
      <c r="L181">
        <v>279201867.03259736</v>
      </c>
      <c r="M181">
        <v>5138824.7136363629</v>
      </c>
      <c r="N181">
        <v>2326682225.2716446</v>
      </c>
      <c r="O181">
        <v>124800000</v>
      </c>
      <c r="P181">
        <v>19.797328918181815</v>
      </c>
      <c r="Q181">
        <v>23189.266178540722</v>
      </c>
      <c r="R181">
        <v>279240124.81468827</v>
      </c>
      <c r="S181">
        <v>2456.6210499852809</v>
      </c>
      <c r="T181">
        <v>23209.063507458904</v>
      </c>
      <c r="U181">
        <f>Net_Zero_Table[[#This Row],[Total Energy(MJ)]]*AHP!$Q$23/TOPSIS!$B$20</f>
        <v>2.512430589016517E-2</v>
      </c>
      <c r="V181">
        <f>Net_Zero_Table[[#This Row],[Capital Cost (LKR)]]*AHP!$Q$24/TOPSIS!$C$20</f>
        <v>3.8840666319479599E-3</v>
      </c>
      <c r="W181">
        <f>Net_Zero_Table[[#This Row],[System Cost (LKR)]]*AHP!$Q$25/TOPSIS!$D$20</f>
        <v>2.827521742389072E-3</v>
      </c>
      <c r="X181">
        <f>Net_Zero_Table[[#This Row],[Embodied Carbon (Metric T)]]*AHP!$Q$26/TOPSIS!$E$20</f>
        <v>8.9241796467529732E-3</v>
      </c>
      <c r="Y1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3.3570281148213826E-3</v>
      </c>
      <c r="Z1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5.444846937378455E-3</v>
      </c>
      <c r="AA181">
        <f>Net_Zero_Table[[#This Row],[S- Worst-Euclidean Distance]]/(Net_Zero_Table[[#This Row],[S+ Best-Euclidean Distance]]+Net_Zero_Table[[#This Row],[S- Worst-Euclidean Distance]])</f>
        <v>0.61860079870341189</v>
      </c>
      <c r="AB181">
        <v>180</v>
      </c>
    </row>
    <row r="182" spans="1:28" x14ac:dyDescent="0.3">
      <c r="A182">
        <v>40</v>
      </c>
      <c r="B182" t="s">
        <v>139</v>
      </c>
      <c r="C182" t="s">
        <v>148</v>
      </c>
      <c r="D182" t="s">
        <v>151</v>
      </c>
      <c r="E182" t="s">
        <v>152</v>
      </c>
      <c r="F182" t="s">
        <v>155</v>
      </c>
      <c r="G182" t="s">
        <v>219</v>
      </c>
      <c r="H182">
        <v>413.57729514860557</v>
      </c>
      <c r="I182">
        <v>59</v>
      </c>
      <c r="J182">
        <v>1528328.4951721285</v>
      </c>
      <c r="K182">
        <v>48395.649536363635</v>
      </c>
      <c r="L182">
        <v>275099129.13098317</v>
      </c>
      <c r="M182">
        <v>5357652.6013636356</v>
      </c>
      <c r="N182">
        <v>2292492742.758193</v>
      </c>
      <c r="O182">
        <v>109976000</v>
      </c>
      <c r="P182">
        <v>22.341616077272725</v>
      </c>
      <c r="Q182">
        <v>22848.511002823325</v>
      </c>
      <c r="R182">
        <v>275147524.78051955</v>
      </c>
      <c r="S182">
        <v>2407.8263953595565</v>
      </c>
      <c r="T182">
        <v>22870.852618900597</v>
      </c>
      <c r="U182">
        <f>Net_Zero_Table[[#This Row],[Total Energy(MJ)]]*AHP!$Q$23/TOPSIS!$B$20</f>
        <v>2.4756078955684345E-2</v>
      </c>
      <c r="V182">
        <f>Net_Zero_Table[[#This Row],[Capital Cost (LKR)]]*AHP!$Q$24/TOPSIS!$C$20</f>
        <v>4.0494628352093298E-3</v>
      </c>
      <c r="W182">
        <f>Net_Zero_Table[[#This Row],[System Cost (LKR)]]*AHP!$Q$25/TOPSIS!$D$20</f>
        <v>2.4916629097834981E-3</v>
      </c>
      <c r="X182">
        <f>Net_Zero_Table[[#This Row],[Embodied Carbon (Metric T)]]*AHP!$Q$26/TOPSIS!$E$20</f>
        <v>1.0071085664958349E-2</v>
      </c>
      <c r="Y1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3.3336074633081112E-3</v>
      </c>
      <c r="Z1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4.5612483548725449E-3</v>
      </c>
      <c r="AA182">
        <f>Net_Zero_Table[[#This Row],[S- Worst-Euclidean Distance]]/(Net_Zero_Table[[#This Row],[S+ Best-Euclidean Distance]]+Net_Zero_Table[[#This Row],[S- Worst-Euclidean Distance]])</f>
        <v>0.57774941809180114</v>
      </c>
      <c r="AB182">
        <v>181</v>
      </c>
    </row>
    <row r="183" spans="1:28" x14ac:dyDescent="0.3">
      <c r="A183">
        <v>58</v>
      </c>
      <c r="B183" t="s">
        <v>139</v>
      </c>
      <c r="C183" t="s">
        <v>148</v>
      </c>
      <c r="D183" t="s">
        <v>280</v>
      </c>
      <c r="E183" t="s">
        <v>152</v>
      </c>
      <c r="F183" t="s">
        <v>155</v>
      </c>
      <c r="G183" t="s">
        <v>219</v>
      </c>
      <c r="H183">
        <v>414.04175748701556</v>
      </c>
      <c r="I183">
        <v>59</v>
      </c>
      <c r="J183">
        <v>1528778.0947157096</v>
      </c>
      <c r="K183">
        <v>48395.649536363635</v>
      </c>
      <c r="L183">
        <v>275180057.04882777</v>
      </c>
      <c r="M183">
        <v>5362257.6763636358</v>
      </c>
      <c r="N183">
        <v>2293167142.0735645</v>
      </c>
      <c r="O183">
        <v>109976000</v>
      </c>
      <c r="P183">
        <v>22.332405927272724</v>
      </c>
      <c r="Q183">
        <v>22855.232515999858</v>
      </c>
      <c r="R183">
        <v>275228452.69836414</v>
      </c>
      <c r="S183">
        <v>2408.5053997499281</v>
      </c>
      <c r="T183">
        <v>22877.564921927133</v>
      </c>
      <c r="U183">
        <f>Net_Zero_Table[[#This Row],[Total Energy(MJ)]]*AHP!$Q$23/TOPSIS!$B$20</f>
        <v>2.4763360351093878E-2</v>
      </c>
      <c r="V183">
        <f>Net_Zero_Table[[#This Row],[Capital Cost (LKR)]]*AHP!$Q$24/TOPSIS!$C$20</f>
        <v>4.0529434789638554E-3</v>
      </c>
      <c r="W183">
        <f>Net_Zero_Table[[#This Row],[System Cost (LKR)]]*AHP!$Q$25/TOPSIS!$D$20</f>
        <v>2.4916629097834981E-3</v>
      </c>
      <c r="X183">
        <f>Net_Zero_Table[[#This Row],[Embodied Carbon (Metric T)]]*AHP!$Q$26/TOPSIS!$E$20</f>
        <v>1.0066933941586311E-2</v>
      </c>
      <c r="Y1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3.33827015922908E-3</v>
      </c>
      <c r="Z1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4.5603435605875943E-3</v>
      </c>
      <c r="AA183">
        <f>Net_Zero_Table[[#This Row],[S- Worst-Euclidean Distance]]/(Net_Zero_Table[[#This Row],[S+ Best-Euclidean Distance]]+Net_Zero_Table[[#This Row],[S- Worst-Euclidean Distance]])</f>
        <v>0.57735999282332795</v>
      </c>
      <c r="AB183">
        <v>182</v>
      </c>
    </row>
    <row r="184" spans="1:28" x14ac:dyDescent="0.3">
      <c r="A184">
        <v>42</v>
      </c>
      <c r="B184" t="s">
        <v>139</v>
      </c>
      <c r="C184" t="s">
        <v>148</v>
      </c>
      <c r="D184" t="s">
        <v>151</v>
      </c>
      <c r="E184" t="s">
        <v>152</v>
      </c>
      <c r="F184" t="s">
        <v>155</v>
      </c>
      <c r="G184" t="s">
        <v>218</v>
      </c>
      <c r="H184">
        <v>413.57729514860557</v>
      </c>
      <c r="I184">
        <v>30</v>
      </c>
      <c r="J184">
        <v>1528328.4951721285</v>
      </c>
      <c r="K184">
        <v>48395.649536363635</v>
      </c>
      <c r="L184">
        <v>275099129.13098317</v>
      </c>
      <c r="M184">
        <v>5357652.6013636356</v>
      </c>
      <c r="N184">
        <v>2292492742.758193</v>
      </c>
      <c r="O184">
        <v>112386000</v>
      </c>
      <c r="P184">
        <v>22.341616077272725</v>
      </c>
      <c r="Q184">
        <v>22848.511002823325</v>
      </c>
      <c r="R184">
        <v>275147524.78051955</v>
      </c>
      <c r="S184">
        <v>2410.2363953595568</v>
      </c>
      <c r="T184">
        <v>22870.852618900597</v>
      </c>
      <c r="U184">
        <f>Net_Zero_Table[[#This Row],[Total Energy(MJ)]]*AHP!$Q$23/TOPSIS!$B$20</f>
        <v>2.4756078955684345E-2</v>
      </c>
      <c r="V184">
        <f>Net_Zero_Table[[#This Row],[Capital Cost (LKR)]]*AHP!$Q$24/TOPSIS!$C$20</f>
        <v>4.0494628352093298E-3</v>
      </c>
      <c r="W184">
        <f>Net_Zero_Table[[#This Row],[System Cost (LKR)]]*AHP!$Q$25/TOPSIS!$D$20</f>
        <v>2.5462648921485437E-3</v>
      </c>
      <c r="X184">
        <f>Net_Zero_Table[[#This Row],[Embodied Carbon (Metric T)]]*AHP!$Q$26/TOPSIS!$E$20</f>
        <v>1.0071085664958349E-2</v>
      </c>
      <c r="Y1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3.3388924935810914E-3</v>
      </c>
      <c r="Z1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4.5554354653157148E-3</v>
      </c>
      <c r="AA184">
        <f>Net_Zero_Table[[#This Row],[S- Worst-Euclidean Distance]]/(Net_Zero_Table[[#This Row],[S+ Best-Euclidean Distance]]+Net_Zero_Table[[#This Row],[S- Worst-Euclidean Distance]])</f>
        <v>0.57705171219569085</v>
      </c>
      <c r="AB184">
        <v>183</v>
      </c>
    </row>
    <row r="185" spans="1:28" x14ac:dyDescent="0.3">
      <c r="A185">
        <v>60</v>
      </c>
      <c r="B185" t="s">
        <v>139</v>
      </c>
      <c r="C185" t="s">
        <v>148</v>
      </c>
      <c r="D185" t="s">
        <v>280</v>
      </c>
      <c r="E185" t="s">
        <v>152</v>
      </c>
      <c r="F185" t="s">
        <v>155</v>
      </c>
      <c r="G185" t="s">
        <v>218</v>
      </c>
      <c r="H185">
        <v>414.04175748701556</v>
      </c>
      <c r="I185">
        <v>30</v>
      </c>
      <c r="J185">
        <v>1528778.0947157096</v>
      </c>
      <c r="K185">
        <v>48395.649536363635</v>
      </c>
      <c r="L185">
        <v>275180057.04882777</v>
      </c>
      <c r="M185">
        <v>5362257.6763636358</v>
      </c>
      <c r="N185">
        <v>2293167142.0735645</v>
      </c>
      <c r="O185">
        <v>112386000</v>
      </c>
      <c r="P185">
        <v>22.332405927272724</v>
      </c>
      <c r="Q185">
        <v>22855.232515999858</v>
      </c>
      <c r="R185">
        <v>275228452.69836414</v>
      </c>
      <c r="S185">
        <v>2410.9153997499279</v>
      </c>
      <c r="T185">
        <v>22877.564921927133</v>
      </c>
      <c r="U185">
        <f>Net_Zero_Table[[#This Row],[Total Energy(MJ)]]*AHP!$Q$23/TOPSIS!$B$20</f>
        <v>2.4763360351093878E-2</v>
      </c>
      <c r="V185">
        <f>Net_Zero_Table[[#This Row],[Capital Cost (LKR)]]*AHP!$Q$24/TOPSIS!$C$20</f>
        <v>4.0529434789638554E-3</v>
      </c>
      <c r="W185">
        <f>Net_Zero_Table[[#This Row],[System Cost (LKR)]]*AHP!$Q$25/TOPSIS!$D$20</f>
        <v>2.5462648921485437E-3</v>
      </c>
      <c r="X185">
        <f>Net_Zero_Table[[#This Row],[Embodied Carbon (Metric T)]]*AHP!$Q$26/TOPSIS!$E$20</f>
        <v>1.0066933941586311E-2</v>
      </c>
      <c r="Y1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3.3435478193481788E-3</v>
      </c>
      <c r="Z1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4.5545295162531816E-3</v>
      </c>
      <c r="AA185">
        <f>Net_Zero_Table[[#This Row],[S- Worst-Euclidean Distance]]/(Net_Zero_Table[[#This Row],[S+ Best-Euclidean Distance]]+Net_Zero_Table[[#This Row],[S- Worst-Euclidean Distance]])</f>
        <v>0.57666306908938347</v>
      </c>
      <c r="AB185">
        <v>184</v>
      </c>
    </row>
    <row r="186" spans="1:28" x14ac:dyDescent="0.3">
      <c r="A186">
        <v>41</v>
      </c>
      <c r="B186" t="s">
        <v>139</v>
      </c>
      <c r="C186" t="s">
        <v>148</v>
      </c>
      <c r="D186" t="s">
        <v>151</v>
      </c>
      <c r="E186" t="s">
        <v>152</v>
      </c>
      <c r="F186" t="s">
        <v>155</v>
      </c>
      <c r="G186" t="s">
        <v>220</v>
      </c>
      <c r="H186">
        <v>413.57729514860557</v>
      </c>
      <c r="I186">
        <v>30</v>
      </c>
      <c r="J186">
        <v>1528328.4951721285</v>
      </c>
      <c r="K186">
        <v>48395.649536363635</v>
      </c>
      <c r="L186">
        <v>275099129.13098317</v>
      </c>
      <c r="M186">
        <v>5357652.6013636356</v>
      </c>
      <c r="N186">
        <v>2292492742.758193</v>
      </c>
      <c r="O186">
        <v>117000000</v>
      </c>
      <c r="P186">
        <v>22.341616077272725</v>
      </c>
      <c r="Q186">
        <v>22848.511002823325</v>
      </c>
      <c r="R186">
        <v>275147524.78051955</v>
      </c>
      <c r="S186">
        <v>2414.8503953595568</v>
      </c>
      <c r="T186">
        <v>22870.852618900597</v>
      </c>
      <c r="U186">
        <f>Net_Zero_Table[[#This Row],[Total Energy(MJ)]]*AHP!$Q$23/TOPSIS!$B$20</f>
        <v>2.4756078955684345E-2</v>
      </c>
      <c r="V186">
        <f>Net_Zero_Table[[#This Row],[Capital Cost (LKR)]]*AHP!$Q$24/TOPSIS!$C$20</f>
        <v>4.0494628352093298E-3</v>
      </c>
      <c r="W186">
        <f>Net_Zero_Table[[#This Row],[System Cost (LKR)]]*AHP!$Q$25/TOPSIS!$D$20</f>
        <v>2.6508016334897549E-3</v>
      </c>
      <c r="X186">
        <f>Net_Zero_Table[[#This Row],[Embodied Carbon (Metric T)]]*AHP!$Q$26/TOPSIS!$E$20</f>
        <v>1.0071085664958349E-2</v>
      </c>
      <c r="Y1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3.351470327702495E-3</v>
      </c>
      <c r="Z1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4.5461158554430583E-3</v>
      </c>
      <c r="AA186">
        <f>Net_Zero_Table[[#This Row],[S- Worst-Euclidean Distance]]/(Net_Zero_Table[[#This Row],[S+ Best-Euclidean Distance]]+Net_Zero_Table[[#This Row],[S- Worst-Euclidean Distance]])</f>
        <v>0.5756335860120203</v>
      </c>
      <c r="AB186">
        <v>185</v>
      </c>
    </row>
    <row r="187" spans="1:28" x14ac:dyDescent="0.3">
      <c r="A187">
        <v>59</v>
      </c>
      <c r="B187" t="s">
        <v>139</v>
      </c>
      <c r="C187" t="s">
        <v>148</v>
      </c>
      <c r="D187" t="s">
        <v>280</v>
      </c>
      <c r="E187" t="s">
        <v>152</v>
      </c>
      <c r="F187" t="s">
        <v>155</v>
      </c>
      <c r="G187" t="s">
        <v>220</v>
      </c>
      <c r="H187">
        <v>414.04175748701556</v>
      </c>
      <c r="I187">
        <v>30</v>
      </c>
      <c r="J187">
        <v>1528778.0947157096</v>
      </c>
      <c r="K187">
        <v>48395.649536363635</v>
      </c>
      <c r="L187">
        <v>275180057.04882777</v>
      </c>
      <c r="M187">
        <v>5362257.6763636358</v>
      </c>
      <c r="N187">
        <v>2293167142.0735645</v>
      </c>
      <c r="O187">
        <v>117000000</v>
      </c>
      <c r="P187">
        <v>22.332405927272724</v>
      </c>
      <c r="Q187">
        <v>22855.232515999858</v>
      </c>
      <c r="R187">
        <v>275228452.69836414</v>
      </c>
      <c r="S187">
        <v>2415.529399749928</v>
      </c>
      <c r="T187">
        <v>22877.564921927133</v>
      </c>
      <c r="U187">
        <f>Net_Zero_Table[[#This Row],[Total Energy(MJ)]]*AHP!$Q$23/TOPSIS!$B$20</f>
        <v>2.4763360351093878E-2</v>
      </c>
      <c r="V187">
        <f>Net_Zero_Table[[#This Row],[Capital Cost (LKR)]]*AHP!$Q$24/TOPSIS!$C$20</f>
        <v>4.0529434789638554E-3</v>
      </c>
      <c r="W187">
        <f>Net_Zero_Table[[#This Row],[System Cost (LKR)]]*AHP!$Q$25/TOPSIS!$D$20</f>
        <v>2.6508016334897549E-3</v>
      </c>
      <c r="X187">
        <f>Net_Zero_Table[[#This Row],[Embodied Carbon (Metric T)]]*AHP!$Q$26/TOPSIS!$E$20</f>
        <v>1.0066933941586311E-2</v>
      </c>
      <c r="Y1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3.3561082065460988E-3</v>
      </c>
      <c r="Z1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4.5452080487999678E-3</v>
      </c>
      <c r="AA187">
        <f>Net_Zero_Table[[#This Row],[S- Worst-Euclidean Distance]]/(Net_Zero_Table[[#This Row],[S+ Best-Euclidean Distance]]+Net_Zero_Table[[#This Row],[S- Worst-Euclidean Distance]])</f>
        <v>0.57524694644701257</v>
      </c>
      <c r="AB187">
        <v>186</v>
      </c>
    </row>
    <row r="188" spans="1:28" x14ac:dyDescent="0.3">
      <c r="A188">
        <v>256</v>
      </c>
      <c r="B188" t="s">
        <v>141</v>
      </c>
      <c r="C188" t="s">
        <v>148</v>
      </c>
      <c r="D188" t="s">
        <v>151</v>
      </c>
      <c r="E188" t="s">
        <v>152</v>
      </c>
      <c r="F188" t="s">
        <v>155</v>
      </c>
      <c r="G188" t="s">
        <v>219</v>
      </c>
      <c r="H188">
        <v>427.25867526001252</v>
      </c>
      <c r="I188">
        <v>61</v>
      </c>
      <c r="J188">
        <v>1569711.3900404281</v>
      </c>
      <c r="K188">
        <v>41134.809536363631</v>
      </c>
      <c r="L188">
        <v>282548050.20727706</v>
      </c>
      <c r="M188">
        <v>5448413.1013636356</v>
      </c>
      <c r="N188">
        <v>2354567085.0606422</v>
      </c>
      <c r="O188">
        <v>113704000</v>
      </c>
      <c r="P188">
        <v>21.252490077272725</v>
      </c>
      <c r="Q188">
        <v>23467.185281104397</v>
      </c>
      <c r="R188">
        <v>282589185.0168134</v>
      </c>
      <c r="S188">
        <v>2473.7194981620059</v>
      </c>
      <c r="T188">
        <v>23488.437771181671</v>
      </c>
      <c r="U188">
        <f>Net_Zero_Table[[#This Row],[Total Energy(MJ)]]*AHP!$Q$23/TOPSIS!$B$20</f>
        <v>2.5425633691886391E-2</v>
      </c>
      <c r="V188">
        <f>Net_Zero_Table[[#This Row],[Capital Cost (LKR)]]*AHP!$Q$24/TOPSIS!$C$20</f>
        <v>4.1180621452059267E-3</v>
      </c>
      <c r="W188">
        <f>Net_Zero_Table[[#This Row],[System Cost (LKR)]]*AHP!$Q$25/TOPSIS!$D$20</f>
        <v>2.5761260592676847E-3</v>
      </c>
      <c r="X188">
        <f>Net_Zero_Table[[#This Row],[Embodied Carbon (Metric T)]]*AHP!$Q$26/TOPSIS!$E$20</f>
        <v>9.5801327630735365E-3</v>
      </c>
      <c r="Y1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3.7701934206407902E-3</v>
      </c>
      <c r="Z1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4.7067370980514583E-3</v>
      </c>
      <c r="AA188">
        <f>Net_Zero_Table[[#This Row],[S- Worst-Euclidean Distance]]/(Net_Zero_Table[[#This Row],[S+ Best-Euclidean Distance]]+Net_Zero_Table[[#This Row],[S- Worst-Euclidean Distance]])</f>
        <v>0.5552407310255475</v>
      </c>
      <c r="AB188">
        <v>187</v>
      </c>
    </row>
    <row r="189" spans="1:28" x14ac:dyDescent="0.3">
      <c r="A189">
        <v>274</v>
      </c>
      <c r="B189" t="s">
        <v>141</v>
      </c>
      <c r="C189" t="s">
        <v>148</v>
      </c>
      <c r="D189" t="s">
        <v>280</v>
      </c>
      <c r="E189" t="s">
        <v>152</v>
      </c>
      <c r="F189" t="s">
        <v>155</v>
      </c>
      <c r="G189" t="s">
        <v>219</v>
      </c>
      <c r="H189">
        <v>427.72313759842245</v>
      </c>
      <c r="I189">
        <v>61</v>
      </c>
      <c r="J189">
        <v>1570160.9895840092</v>
      </c>
      <c r="K189">
        <v>41134.809536363631</v>
      </c>
      <c r="L189">
        <v>282628978.12512165</v>
      </c>
      <c r="M189">
        <v>5453018.1763636358</v>
      </c>
      <c r="N189">
        <v>2355241484.3760138</v>
      </c>
      <c r="O189">
        <v>113704000</v>
      </c>
      <c r="P189">
        <v>21.243279927272724</v>
      </c>
      <c r="Q189">
        <v>23473.906794280934</v>
      </c>
      <c r="R189">
        <v>282670112.93465799</v>
      </c>
      <c r="S189">
        <v>2474.3985025523771</v>
      </c>
      <c r="T189">
        <v>23495.150074208206</v>
      </c>
      <c r="U189">
        <f>Net_Zero_Table[[#This Row],[Total Energy(MJ)]]*AHP!$Q$23/TOPSIS!$B$20</f>
        <v>2.5432915087295924E-2</v>
      </c>
      <c r="V189">
        <f>Net_Zero_Table[[#This Row],[Capital Cost (LKR)]]*AHP!$Q$24/TOPSIS!$C$20</f>
        <v>4.1215427889604523E-3</v>
      </c>
      <c r="W189">
        <f>Net_Zero_Table[[#This Row],[System Cost (LKR)]]*AHP!$Q$25/TOPSIS!$D$20</f>
        <v>2.5761260592676847E-3</v>
      </c>
      <c r="X189">
        <f>Net_Zero_Table[[#This Row],[Embodied Carbon (Metric T)]]*AHP!$Q$26/TOPSIS!$E$20</f>
        <v>9.5759810397014981E-3</v>
      </c>
      <c r="Y1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3.776211341010801E-3</v>
      </c>
      <c r="Z1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4.7073799158660213E-3</v>
      </c>
      <c r="AA189">
        <f>Net_Zero_Table[[#This Row],[S- Worst-Euclidean Distance]]/(Net_Zero_Table[[#This Row],[S+ Best-Euclidean Distance]]+Net_Zero_Table[[#This Row],[S- Worst-Euclidean Distance]])</f>
        <v>0.55488056570974065</v>
      </c>
      <c r="AB189">
        <v>188</v>
      </c>
    </row>
    <row r="190" spans="1:28" x14ac:dyDescent="0.3">
      <c r="A190">
        <v>258</v>
      </c>
      <c r="B190" t="s">
        <v>141</v>
      </c>
      <c r="C190" t="s">
        <v>148</v>
      </c>
      <c r="D190" t="s">
        <v>151</v>
      </c>
      <c r="E190" t="s">
        <v>152</v>
      </c>
      <c r="F190" t="s">
        <v>155</v>
      </c>
      <c r="G190" t="s">
        <v>218</v>
      </c>
      <c r="H190">
        <v>427.25867526001252</v>
      </c>
      <c r="I190">
        <v>31</v>
      </c>
      <c r="J190">
        <v>1569711.3900404281</v>
      </c>
      <c r="K190">
        <v>41134.809536363631</v>
      </c>
      <c r="L190">
        <v>282548050.20727706</v>
      </c>
      <c r="M190">
        <v>5448413.1013636356</v>
      </c>
      <c r="N190">
        <v>2354567085.0606422</v>
      </c>
      <c r="O190">
        <v>116132200</v>
      </c>
      <c r="P190">
        <v>21.252490077272725</v>
      </c>
      <c r="Q190">
        <v>23467.185281104397</v>
      </c>
      <c r="R190">
        <v>282589185.0168134</v>
      </c>
      <c r="S190">
        <v>2476.1476981620058</v>
      </c>
      <c r="T190">
        <v>23488.437771181671</v>
      </c>
      <c r="U190">
        <f>Net_Zero_Table[[#This Row],[Total Energy(MJ)]]*AHP!$Q$23/TOPSIS!$B$20</f>
        <v>2.5425633691886391E-2</v>
      </c>
      <c r="V190">
        <f>Net_Zero_Table[[#This Row],[Capital Cost (LKR)]]*AHP!$Q$24/TOPSIS!$C$20</f>
        <v>4.1180621452059267E-3</v>
      </c>
      <c r="W190">
        <f>Net_Zero_Table[[#This Row],[System Cost (LKR)]]*AHP!$Q$25/TOPSIS!$D$20</f>
        <v>2.6311403885534951E-3</v>
      </c>
      <c r="X190">
        <f>Net_Zero_Table[[#This Row],[Embodied Carbon (Metric T)]]*AHP!$Q$26/TOPSIS!$E$20</f>
        <v>9.5801327630735365E-3</v>
      </c>
      <c r="Y1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3.7761362736445339E-3</v>
      </c>
      <c r="Z1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4.702052283874698E-3</v>
      </c>
      <c r="AA190">
        <f>Net_Zero_Table[[#This Row],[S- Worst-Euclidean Distance]]/(Net_Zero_Table[[#This Row],[S+ Best-Euclidean Distance]]+Net_Zero_Table[[#This Row],[S- Worst-Euclidean Distance]])</f>
        <v>0.55460576890619973</v>
      </c>
      <c r="AB190">
        <v>189</v>
      </c>
    </row>
    <row r="191" spans="1:28" x14ac:dyDescent="0.3">
      <c r="A191">
        <v>276</v>
      </c>
      <c r="B191" t="s">
        <v>141</v>
      </c>
      <c r="C191" t="s">
        <v>148</v>
      </c>
      <c r="D191" t="s">
        <v>280</v>
      </c>
      <c r="E191" t="s">
        <v>152</v>
      </c>
      <c r="F191" t="s">
        <v>155</v>
      </c>
      <c r="G191" t="s">
        <v>218</v>
      </c>
      <c r="H191">
        <v>427.72313759842245</v>
      </c>
      <c r="I191">
        <v>31</v>
      </c>
      <c r="J191">
        <v>1570160.9895840092</v>
      </c>
      <c r="K191">
        <v>41134.809536363631</v>
      </c>
      <c r="L191">
        <v>282628978.12512165</v>
      </c>
      <c r="M191">
        <v>5453018.1763636358</v>
      </c>
      <c r="N191">
        <v>2355241484.3760138</v>
      </c>
      <c r="O191">
        <v>116132200</v>
      </c>
      <c r="P191">
        <v>21.243279927272724</v>
      </c>
      <c r="Q191">
        <v>23473.906794280934</v>
      </c>
      <c r="R191">
        <v>282670112.93465799</v>
      </c>
      <c r="S191">
        <v>2476.8267025523774</v>
      </c>
      <c r="T191">
        <v>23495.150074208206</v>
      </c>
      <c r="U191">
        <f>Net_Zero_Table[[#This Row],[Total Energy(MJ)]]*AHP!$Q$23/TOPSIS!$B$20</f>
        <v>2.5432915087295924E-2</v>
      </c>
      <c r="V191">
        <f>Net_Zero_Table[[#This Row],[Capital Cost (LKR)]]*AHP!$Q$24/TOPSIS!$C$20</f>
        <v>4.1215427889604523E-3</v>
      </c>
      <c r="W191">
        <f>Net_Zero_Table[[#This Row],[System Cost (LKR)]]*AHP!$Q$25/TOPSIS!$D$20</f>
        <v>2.6311403885534951E-3</v>
      </c>
      <c r="X191">
        <f>Net_Zero_Table[[#This Row],[Embodied Carbon (Metric T)]]*AHP!$Q$26/TOPSIS!$E$20</f>
        <v>9.5759810397014981E-3</v>
      </c>
      <c r="Y1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3.7821447381174503E-3</v>
      </c>
      <c r="Z1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4.7026957420628641E-3</v>
      </c>
      <c r="AA191">
        <f>Net_Zero_Table[[#This Row],[S- Worst-Euclidean Distance]]/(Net_Zero_Table[[#This Row],[S+ Best-Euclidean Distance]]+Net_Zero_Table[[#This Row],[S- Worst-Euclidean Distance]])</f>
        <v>0.55424680676647509</v>
      </c>
      <c r="AB191">
        <v>190</v>
      </c>
    </row>
    <row r="192" spans="1:28" x14ac:dyDescent="0.3">
      <c r="A192">
        <v>257</v>
      </c>
      <c r="B192" t="s">
        <v>141</v>
      </c>
      <c r="C192" t="s">
        <v>148</v>
      </c>
      <c r="D192" t="s">
        <v>151</v>
      </c>
      <c r="E192" t="s">
        <v>152</v>
      </c>
      <c r="F192" t="s">
        <v>155</v>
      </c>
      <c r="G192" t="s">
        <v>220</v>
      </c>
      <c r="H192">
        <v>427.25867526001252</v>
      </c>
      <c r="I192">
        <v>31</v>
      </c>
      <c r="J192">
        <v>1569711.3900404281</v>
      </c>
      <c r="K192">
        <v>41134.809536363631</v>
      </c>
      <c r="L192">
        <v>282548050.20727706</v>
      </c>
      <c r="M192">
        <v>5448413.1013636356</v>
      </c>
      <c r="N192">
        <v>2354567085.0606422</v>
      </c>
      <c r="O192">
        <v>120900000</v>
      </c>
      <c r="P192">
        <v>21.252490077272725</v>
      </c>
      <c r="Q192">
        <v>23467.185281104397</v>
      </c>
      <c r="R192">
        <v>282589185.0168134</v>
      </c>
      <c r="S192">
        <v>2480.9154981620059</v>
      </c>
      <c r="T192">
        <v>23488.437771181671</v>
      </c>
      <c r="U192">
        <f>Net_Zero_Table[[#This Row],[Total Energy(MJ)]]*AHP!$Q$23/TOPSIS!$B$20</f>
        <v>2.5425633691886391E-2</v>
      </c>
      <c r="V192">
        <f>Net_Zero_Table[[#This Row],[Capital Cost (LKR)]]*AHP!$Q$24/TOPSIS!$C$20</f>
        <v>4.1180621452059267E-3</v>
      </c>
      <c r="W192">
        <f>Net_Zero_Table[[#This Row],[System Cost (LKR)]]*AHP!$Q$25/TOPSIS!$D$20</f>
        <v>2.7391616879394137E-3</v>
      </c>
      <c r="X192">
        <f>Net_Zero_Table[[#This Row],[Embodied Carbon (Metric T)]]*AHP!$Q$26/TOPSIS!$E$20</f>
        <v>9.5801327630735365E-3</v>
      </c>
      <c r="Y1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3.7901020526288241E-3</v>
      </c>
      <c r="Z1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4.6947160160969769E-3</v>
      </c>
      <c r="AA192">
        <f>Net_Zero_Table[[#This Row],[S- Worst-Euclidean Distance]]/(Net_Zero_Table[[#This Row],[S+ Best-Euclidean Distance]]+Net_Zero_Table[[#This Row],[S- Worst-Euclidean Distance]])</f>
        <v>0.55330779965704102</v>
      </c>
      <c r="AB192">
        <v>191</v>
      </c>
    </row>
    <row r="193" spans="1:28" x14ac:dyDescent="0.3">
      <c r="A193">
        <v>275</v>
      </c>
      <c r="B193" t="s">
        <v>141</v>
      </c>
      <c r="C193" t="s">
        <v>148</v>
      </c>
      <c r="D193" t="s">
        <v>280</v>
      </c>
      <c r="E193" t="s">
        <v>152</v>
      </c>
      <c r="F193" t="s">
        <v>155</v>
      </c>
      <c r="G193" t="s">
        <v>220</v>
      </c>
      <c r="H193">
        <v>427.72313759842245</v>
      </c>
      <c r="I193">
        <v>31</v>
      </c>
      <c r="J193">
        <v>1570160.9895840092</v>
      </c>
      <c r="K193">
        <v>41134.809536363631</v>
      </c>
      <c r="L193">
        <v>282628978.12512165</v>
      </c>
      <c r="M193">
        <v>5453018.1763636358</v>
      </c>
      <c r="N193">
        <v>2355241484.3760138</v>
      </c>
      <c r="O193">
        <v>120900000</v>
      </c>
      <c r="P193">
        <v>21.243279927272724</v>
      </c>
      <c r="Q193">
        <v>23473.906794280934</v>
      </c>
      <c r="R193">
        <v>282670112.93465799</v>
      </c>
      <c r="S193">
        <v>2481.5945025523774</v>
      </c>
      <c r="T193">
        <v>23495.150074208206</v>
      </c>
      <c r="U193">
        <f>Net_Zero_Table[[#This Row],[Total Energy(MJ)]]*AHP!$Q$23/TOPSIS!$B$20</f>
        <v>2.5432915087295924E-2</v>
      </c>
      <c r="V193">
        <f>Net_Zero_Table[[#This Row],[Capital Cost (LKR)]]*AHP!$Q$24/TOPSIS!$C$20</f>
        <v>4.1215427889604523E-3</v>
      </c>
      <c r="W193">
        <f>Net_Zero_Table[[#This Row],[System Cost (LKR)]]*AHP!$Q$25/TOPSIS!$D$20</f>
        <v>2.7391616879394137E-3</v>
      </c>
      <c r="X193">
        <f>Net_Zero_Table[[#This Row],[Embodied Carbon (Metric T)]]*AHP!$Q$26/TOPSIS!$E$20</f>
        <v>9.5759810397014981E-3</v>
      </c>
      <c r="Y1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3.7960884120732379E-3</v>
      </c>
      <c r="Z1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4.6953604796567423E-3</v>
      </c>
      <c r="AA193">
        <f>Net_Zero_Table[[#This Row],[S- Worst-Euclidean Distance]]/(Net_Zero_Table[[#This Row],[S+ Best-Euclidean Distance]]+Net_Zero_Table[[#This Row],[S- Worst-Euclidean Distance]])</f>
        <v>0.55295162692784539</v>
      </c>
      <c r="AB193">
        <v>192</v>
      </c>
    </row>
    <row r="194" spans="1:28" x14ac:dyDescent="0.3">
      <c r="A194">
        <v>37</v>
      </c>
      <c r="B194" t="s">
        <v>139</v>
      </c>
      <c r="C194" t="s">
        <v>148</v>
      </c>
      <c r="D194" t="s">
        <v>151</v>
      </c>
      <c r="E194" t="s">
        <v>152</v>
      </c>
      <c r="F194" t="s">
        <v>154</v>
      </c>
      <c r="G194" t="s">
        <v>219</v>
      </c>
      <c r="H194">
        <v>418.70597281322699</v>
      </c>
      <c r="I194">
        <v>60</v>
      </c>
      <c r="J194">
        <v>1539309.5395681602</v>
      </c>
      <c r="K194">
        <v>47576.869763636365</v>
      </c>
      <c r="L194">
        <v>277075717.12226886</v>
      </c>
      <c r="M194">
        <v>5330359.9422727264</v>
      </c>
      <c r="N194">
        <v>2308964309.3522401</v>
      </c>
      <c r="O194">
        <v>111840000</v>
      </c>
      <c r="P194">
        <v>22.614542668181812</v>
      </c>
      <c r="Q194">
        <v>23012.677616543995</v>
      </c>
      <c r="R194">
        <v>277123293.99203247</v>
      </c>
      <c r="S194">
        <v>2426.1346692945126</v>
      </c>
      <c r="T194">
        <v>23035.292159212178</v>
      </c>
      <c r="U194">
        <f>Net_Zero_Table[[#This Row],[Total Energy(MJ)]]*AHP!$Q$23/TOPSIS!$B$20</f>
        <v>2.4933846495615662E-2</v>
      </c>
      <c r="V194">
        <f>Net_Zero_Table[[#This Row],[Capital Cost (LKR)]]*AHP!$Q$24/TOPSIS!$C$20</f>
        <v>4.0288342844454102E-3</v>
      </c>
      <c r="W194">
        <f>Net_Zero_Table[[#This Row],[System Cost (LKR)]]*AHP!$Q$25/TOPSIS!$D$20</f>
        <v>2.5338944845255916E-3</v>
      </c>
      <c r="X194">
        <f>Net_Zero_Table[[#This Row],[Embodied Carbon (Metric T)]]*AHP!$Q$26/TOPSIS!$E$20</f>
        <v>1.0194114682545245E-2</v>
      </c>
      <c r="Y1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3.549153914974605E-3</v>
      </c>
      <c r="Z1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4.3804708549712275E-3</v>
      </c>
      <c r="AA194">
        <f>Net_Zero_Table[[#This Row],[S- Worst-Euclidean Distance]]/(Net_Zero_Table[[#This Row],[S+ Best-Euclidean Distance]]+Net_Zero_Table[[#This Row],[S- Worst-Euclidean Distance]])</f>
        <v>0.55241842862145296</v>
      </c>
      <c r="AB194">
        <v>193</v>
      </c>
    </row>
    <row r="195" spans="1:28" x14ac:dyDescent="0.3">
      <c r="A195">
        <v>39</v>
      </c>
      <c r="B195" t="s">
        <v>139</v>
      </c>
      <c r="C195" t="s">
        <v>148</v>
      </c>
      <c r="D195" t="s">
        <v>151</v>
      </c>
      <c r="E195" t="s">
        <v>152</v>
      </c>
      <c r="F195" t="s">
        <v>154</v>
      </c>
      <c r="G195" t="s">
        <v>218</v>
      </c>
      <c r="H195">
        <v>418.70597281322699</v>
      </c>
      <c r="I195">
        <v>30</v>
      </c>
      <c r="J195">
        <v>1539309.5395681602</v>
      </c>
      <c r="K195">
        <v>47576.869763636365</v>
      </c>
      <c r="L195">
        <v>277075717.12226886</v>
      </c>
      <c r="M195">
        <v>5330359.9422727264</v>
      </c>
      <c r="N195">
        <v>2308964309.3522401</v>
      </c>
      <c r="O195">
        <v>112386000</v>
      </c>
      <c r="P195">
        <v>22.614542668181812</v>
      </c>
      <c r="Q195">
        <v>23012.677616543995</v>
      </c>
      <c r="R195">
        <v>277123293.99203247</v>
      </c>
      <c r="S195">
        <v>2426.6806692945129</v>
      </c>
      <c r="T195">
        <v>23035.292159212178</v>
      </c>
      <c r="U195">
        <f>Net_Zero_Table[[#This Row],[Total Energy(MJ)]]*AHP!$Q$23/TOPSIS!$B$20</f>
        <v>2.4933846495615662E-2</v>
      </c>
      <c r="V195">
        <f>Net_Zero_Table[[#This Row],[Capital Cost (LKR)]]*AHP!$Q$24/TOPSIS!$C$20</f>
        <v>4.0288342844454102E-3</v>
      </c>
      <c r="W195">
        <f>Net_Zero_Table[[#This Row],[System Cost (LKR)]]*AHP!$Q$25/TOPSIS!$D$20</f>
        <v>2.5462648921485437E-3</v>
      </c>
      <c r="X195">
        <f>Net_Zero_Table[[#This Row],[Embodied Carbon (Metric T)]]*AHP!$Q$26/TOPSIS!$E$20</f>
        <v>1.0194114682545245E-2</v>
      </c>
      <c r="Y1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3.550352839911862E-3</v>
      </c>
      <c r="Z1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4.3791598693053721E-3</v>
      </c>
      <c r="AA195">
        <f>Net_Zero_Table[[#This Row],[S- Worst-Euclidean Distance]]/(Net_Zero_Table[[#This Row],[S+ Best-Euclidean Distance]]+Net_Zero_Table[[#This Row],[S- Worst-Euclidean Distance]])</f>
        <v>0.55226090554279006</v>
      </c>
      <c r="AB195">
        <v>194</v>
      </c>
    </row>
    <row r="196" spans="1:28" x14ac:dyDescent="0.3">
      <c r="A196">
        <v>55</v>
      </c>
      <c r="B196" t="s">
        <v>139</v>
      </c>
      <c r="C196" t="s">
        <v>148</v>
      </c>
      <c r="D196" t="s">
        <v>280</v>
      </c>
      <c r="E196" t="s">
        <v>152</v>
      </c>
      <c r="F196" t="s">
        <v>154</v>
      </c>
      <c r="G196" t="s">
        <v>219</v>
      </c>
      <c r="H196">
        <v>419.17043515163692</v>
      </c>
      <c r="I196">
        <v>60</v>
      </c>
      <c r="J196">
        <v>1539759.139111741</v>
      </c>
      <c r="K196">
        <v>47576.869763636365</v>
      </c>
      <c r="L196">
        <v>277156645.04011339</v>
      </c>
      <c r="M196">
        <v>5334965.0172727266</v>
      </c>
      <c r="N196">
        <v>2309638708.6676111</v>
      </c>
      <c r="O196">
        <v>111840000</v>
      </c>
      <c r="P196">
        <v>22.605332518181815</v>
      </c>
      <c r="Q196">
        <v>23019.399129720525</v>
      </c>
      <c r="R196">
        <v>277204221.909877</v>
      </c>
      <c r="S196">
        <v>2426.8136736848842</v>
      </c>
      <c r="T196">
        <v>23042.004462238707</v>
      </c>
      <c r="U196">
        <f>Net_Zero_Table[[#This Row],[Total Energy(MJ)]]*AHP!$Q$23/TOPSIS!$B$20</f>
        <v>2.4941127891025185E-2</v>
      </c>
      <c r="V196">
        <f>Net_Zero_Table[[#This Row],[Capital Cost (LKR)]]*AHP!$Q$24/TOPSIS!$C$20</f>
        <v>4.0323149281999357E-3</v>
      </c>
      <c r="W196">
        <f>Net_Zero_Table[[#This Row],[System Cost (LKR)]]*AHP!$Q$25/TOPSIS!$D$20</f>
        <v>2.5338944845255916E-3</v>
      </c>
      <c r="X196">
        <f>Net_Zero_Table[[#This Row],[Embodied Carbon (Metric T)]]*AHP!$Q$26/TOPSIS!$E$20</f>
        <v>1.0189962959173208E-2</v>
      </c>
      <c r="Y1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3.5537341028959212E-3</v>
      </c>
      <c r="Z1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4.3796912416685036E-3</v>
      </c>
      <c r="AA196">
        <f>Net_Zero_Table[[#This Row],[S- Worst-Euclidean Distance]]/(Net_Zero_Table[[#This Row],[S+ Best-Euclidean Distance]]+Net_Zero_Table[[#This Row],[S- Worst-Euclidean Distance]])</f>
        <v>0.55205551844881773</v>
      </c>
      <c r="AB196">
        <v>195</v>
      </c>
    </row>
    <row r="197" spans="1:28" x14ac:dyDescent="0.3">
      <c r="A197">
        <v>57</v>
      </c>
      <c r="B197" t="s">
        <v>139</v>
      </c>
      <c r="C197" t="s">
        <v>148</v>
      </c>
      <c r="D197" t="s">
        <v>280</v>
      </c>
      <c r="E197" t="s">
        <v>152</v>
      </c>
      <c r="F197" t="s">
        <v>154</v>
      </c>
      <c r="G197" t="s">
        <v>218</v>
      </c>
      <c r="H197">
        <v>419.17043515163692</v>
      </c>
      <c r="I197">
        <v>30</v>
      </c>
      <c r="J197">
        <v>1539759.139111741</v>
      </c>
      <c r="K197">
        <v>47576.869763636365</v>
      </c>
      <c r="L197">
        <v>277156645.04011339</v>
      </c>
      <c r="M197">
        <v>5334965.0172727266</v>
      </c>
      <c r="N197">
        <v>2309638708.6676111</v>
      </c>
      <c r="O197">
        <v>112386000</v>
      </c>
      <c r="P197">
        <v>22.605332518181815</v>
      </c>
      <c r="Q197">
        <v>23019.399129720525</v>
      </c>
      <c r="R197">
        <v>277204221.909877</v>
      </c>
      <c r="S197">
        <v>2427.359673684884</v>
      </c>
      <c r="T197">
        <v>23042.004462238707</v>
      </c>
      <c r="U197">
        <f>Net_Zero_Table[[#This Row],[Total Energy(MJ)]]*AHP!$Q$23/TOPSIS!$B$20</f>
        <v>2.4941127891025185E-2</v>
      </c>
      <c r="V197">
        <f>Net_Zero_Table[[#This Row],[Capital Cost (LKR)]]*AHP!$Q$24/TOPSIS!$C$20</f>
        <v>4.0323149281999357E-3</v>
      </c>
      <c r="W197">
        <f>Net_Zero_Table[[#This Row],[System Cost (LKR)]]*AHP!$Q$25/TOPSIS!$D$20</f>
        <v>2.5462648921485437E-3</v>
      </c>
      <c r="X197">
        <f>Net_Zero_Table[[#This Row],[Embodied Carbon (Metric T)]]*AHP!$Q$26/TOPSIS!$E$20</f>
        <v>1.0189962959173208E-2</v>
      </c>
      <c r="Y1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3.5549314831338366E-3</v>
      </c>
      <c r="Z1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4.3783800225688585E-3</v>
      </c>
      <c r="AA197">
        <f>Net_Zero_Table[[#This Row],[S- Worst-Euclidean Distance]]/(Net_Zero_Table[[#This Row],[S+ Best-Euclidean Distance]]+Net_Zero_Table[[#This Row],[S- Worst-Euclidean Distance]])</f>
        <v>0.55189815998294678</v>
      </c>
      <c r="AB197">
        <v>196</v>
      </c>
    </row>
    <row r="198" spans="1:28" x14ac:dyDescent="0.3">
      <c r="A198">
        <v>38</v>
      </c>
      <c r="B198" t="s">
        <v>139</v>
      </c>
      <c r="C198" t="s">
        <v>148</v>
      </c>
      <c r="D198" t="s">
        <v>151</v>
      </c>
      <c r="E198" t="s">
        <v>152</v>
      </c>
      <c r="F198" t="s">
        <v>154</v>
      </c>
      <c r="G198" t="s">
        <v>220</v>
      </c>
      <c r="H198">
        <v>418.70597281322699</v>
      </c>
      <c r="I198">
        <v>30</v>
      </c>
      <c r="J198">
        <v>1539309.5395681602</v>
      </c>
      <c r="K198">
        <v>47576.869763636365</v>
      </c>
      <c r="L198">
        <v>277075717.12226886</v>
      </c>
      <c r="M198">
        <v>5330359.9422727264</v>
      </c>
      <c r="N198">
        <v>2308964309.3522401</v>
      </c>
      <c r="O198">
        <v>117000000</v>
      </c>
      <c r="P198">
        <v>22.614542668181812</v>
      </c>
      <c r="Q198">
        <v>23012.677616543995</v>
      </c>
      <c r="R198">
        <v>277123293.99203247</v>
      </c>
      <c r="S198">
        <v>2431.2946692945129</v>
      </c>
      <c r="T198">
        <v>23035.292159212178</v>
      </c>
      <c r="U198">
        <f>Net_Zero_Table[[#This Row],[Total Energy(MJ)]]*AHP!$Q$23/TOPSIS!$B$20</f>
        <v>2.4933846495615662E-2</v>
      </c>
      <c r="V198">
        <f>Net_Zero_Table[[#This Row],[Capital Cost (LKR)]]*AHP!$Q$24/TOPSIS!$C$20</f>
        <v>4.0288342844454102E-3</v>
      </c>
      <c r="W198">
        <f>Net_Zero_Table[[#This Row],[System Cost (LKR)]]*AHP!$Q$25/TOPSIS!$D$20</f>
        <v>2.6508016334897549E-3</v>
      </c>
      <c r="X198">
        <f>Net_Zero_Table[[#This Row],[Embodied Carbon (Metric T)]]*AHP!$Q$26/TOPSIS!$E$20</f>
        <v>1.0194114682545245E-2</v>
      </c>
      <c r="Y1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3.5621840999095393E-3</v>
      </c>
      <c r="Z1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4.3694642982165686E-3</v>
      </c>
      <c r="AA198">
        <f>Net_Zero_Table[[#This Row],[S- Worst-Euclidean Distance]]/(Net_Zero_Table[[#This Row],[S+ Best-Euclidean Distance]]+Net_Zero_Table[[#This Row],[S- Worst-Euclidean Distance]])</f>
        <v>0.55088981241892632</v>
      </c>
      <c r="AB198">
        <v>197</v>
      </c>
    </row>
    <row r="199" spans="1:28" x14ac:dyDescent="0.3">
      <c r="A199">
        <v>56</v>
      </c>
      <c r="B199" t="s">
        <v>139</v>
      </c>
      <c r="C199" t="s">
        <v>148</v>
      </c>
      <c r="D199" t="s">
        <v>280</v>
      </c>
      <c r="E199" t="s">
        <v>152</v>
      </c>
      <c r="F199" t="s">
        <v>154</v>
      </c>
      <c r="G199" t="s">
        <v>220</v>
      </c>
      <c r="H199">
        <v>419.17043515163692</v>
      </c>
      <c r="I199">
        <v>30</v>
      </c>
      <c r="J199">
        <v>1539759.139111741</v>
      </c>
      <c r="K199">
        <v>47576.869763636365</v>
      </c>
      <c r="L199">
        <v>277156645.04011339</v>
      </c>
      <c r="M199">
        <v>5334965.0172727266</v>
      </c>
      <c r="N199">
        <v>2309638708.6676111</v>
      </c>
      <c r="O199">
        <v>117000000</v>
      </c>
      <c r="P199">
        <v>22.605332518181815</v>
      </c>
      <c r="Q199">
        <v>23019.399129720525</v>
      </c>
      <c r="R199">
        <v>277204221.909877</v>
      </c>
      <c r="S199">
        <v>2431.973673684884</v>
      </c>
      <c r="T199">
        <v>23042.004462238707</v>
      </c>
      <c r="U199">
        <f>Net_Zero_Table[[#This Row],[Total Energy(MJ)]]*AHP!$Q$23/TOPSIS!$B$20</f>
        <v>2.4941127891025185E-2</v>
      </c>
      <c r="V199">
        <f>Net_Zero_Table[[#This Row],[Capital Cost (LKR)]]*AHP!$Q$24/TOPSIS!$C$20</f>
        <v>4.0323149281999357E-3</v>
      </c>
      <c r="W199">
        <f>Net_Zero_Table[[#This Row],[System Cost (LKR)]]*AHP!$Q$25/TOPSIS!$D$20</f>
        <v>2.6508016334897549E-3</v>
      </c>
      <c r="X199">
        <f>Net_Zero_Table[[#This Row],[Embodied Carbon (Metric T)]]*AHP!$Q$26/TOPSIS!$E$20</f>
        <v>1.0189962959173208E-2</v>
      </c>
      <c r="Y1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3.5667475553442596E-3</v>
      </c>
      <c r="Z1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4.3686827207391294E-3</v>
      </c>
      <c r="AA199">
        <f>Net_Zero_Table[[#This Row],[S- Worst-Euclidean Distance]]/(Net_Zero_Table[[#This Row],[S+ Best-Euclidean Distance]]+Net_Zero_Table[[#This Row],[S- Worst-Euclidean Distance]])</f>
        <v>0.55052877648057874</v>
      </c>
      <c r="AB199">
        <v>198</v>
      </c>
    </row>
    <row r="200" spans="1:28" x14ac:dyDescent="0.3">
      <c r="A200">
        <v>43</v>
      </c>
      <c r="B200" t="s">
        <v>139</v>
      </c>
      <c r="C200" t="s">
        <v>148</v>
      </c>
      <c r="D200" t="s">
        <v>151</v>
      </c>
      <c r="E200" t="s">
        <v>152</v>
      </c>
      <c r="F200" t="s">
        <v>280</v>
      </c>
      <c r="G200" t="s">
        <v>219</v>
      </c>
      <c r="H200">
        <v>421.30406200889604</v>
      </c>
      <c r="I200">
        <v>60</v>
      </c>
      <c r="J200">
        <v>1547139.8794057681</v>
      </c>
      <c r="K200">
        <v>49760.282490909085</v>
      </c>
      <c r="L200">
        <v>278485178.29303831</v>
      </c>
      <c r="M200">
        <v>5319442.878636363</v>
      </c>
      <c r="N200">
        <v>2320709819.1086521</v>
      </c>
      <c r="O200">
        <v>111840000</v>
      </c>
      <c r="P200">
        <v>22.614542668181812</v>
      </c>
      <c r="Q200">
        <v>23129.741197116233</v>
      </c>
      <c r="R200">
        <v>278534938.57552922</v>
      </c>
      <c r="S200">
        <v>2437.8692619872886</v>
      </c>
      <c r="T200">
        <v>23152.355739784416</v>
      </c>
      <c r="U200">
        <f>Net_Zero_Table[[#This Row],[Total Energy(MJ)]]*AHP!$Q$23/TOPSIS!$B$20</f>
        <v>2.5060857577377298E-2</v>
      </c>
      <c r="V200">
        <f>Net_Zero_Table[[#This Row],[Capital Cost (LKR)]]*AHP!$Q$24/TOPSIS!$C$20</f>
        <v>4.020582864139843E-3</v>
      </c>
      <c r="W200">
        <f>Net_Zero_Table[[#This Row],[System Cost (LKR)]]*AHP!$Q$25/TOPSIS!$D$20</f>
        <v>2.5338944845255916E-3</v>
      </c>
      <c r="X200">
        <f>Net_Zero_Table[[#This Row],[Embodied Carbon (Metric T)]]*AHP!$Q$26/TOPSIS!$E$20</f>
        <v>1.0194114682545245E-2</v>
      </c>
      <c r="Y2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3.6590325873280274E-3</v>
      </c>
      <c r="Z2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4.3290041881511639E-3</v>
      </c>
      <c r="AA200">
        <f>Net_Zero_Table[[#This Row],[S- Worst-Euclidean Distance]]/(Net_Zero_Table[[#This Row],[S+ Best-Euclidean Distance]]+Net_Zero_Table[[#This Row],[S- Worst-Euclidean Distance]])</f>
        <v>0.54193593617894587</v>
      </c>
      <c r="AB200">
        <v>199</v>
      </c>
    </row>
    <row r="201" spans="1:28" x14ac:dyDescent="0.3">
      <c r="A201">
        <v>45</v>
      </c>
      <c r="B201" t="s">
        <v>139</v>
      </c>
      <c r="C201" t="s">
        <v>148</v>
      </c>
      <c r="D201" t="s">
        <v>151</v>
      </c>
      <c r="E201" t="s">
        <v>152</v>
      </c>
      <c r="F201" t="s">
        <v>280</v>
      </c>
      <c r="G201" t="s">
        <v>218</v>
      </c>
      <c r="H201">
        <v>421.30406200889604</v>
      </c>
      <c r="I201">
        <v>30</v>
      </c>
      <c r="J201">
        <v>1547139.8794057681</v>
      </c>
      <c r="K201">
        <v>49760.282490909085</v>
      </c>
      <c r="L201">
        <v>278485178.29303831</v>
      </c>
      <c r="M201">
        <v>5319442.878636363</v>
      </c>
      <c r="N201">
        <v>2320709819.1086521</v>
      </c>
      <c r="O201">
        <v>112386000</v>
      </c>
      <c r="P201">
        <v>22.614542668181812</v>
      </c>
      <c r="Q201">
        <v>23129.741197116233</v>
      </c>
      <c r="R201">
        <v>278534938.57552922</v>
      </c>
      <c r="S201">
        <v>2438.4152619872884</v>
      </c>
      <c r="T201">
        <v>23152.355739784416</v>
      </c>
      <c r="U201">
        <f>Net_Zero_Table[[#This Row],[Total Energy(MJ)]]*AHP!$Q$23/TOPSIS!$B$20</f>
        <v>2.5060857577377298E-2</v>
      </c>
      <c r="V201">
        <f>Net_Zero_Table[[#This Row],[Capital Cost (LKR)]]*AHP!$Q$24/TOPSIS!$C$20</f>
        <v>4.020582864139843E-3</v>
      </c>
      <c r="W201">
        <f>Net_Zero_Table[[#This Row],[System Cost (LKR)]]*AHP!$Q$25/TOPSIS!$D$20</f>
        <v>2.5462648921485437E-3</v>
      </c>
      <c r="X201">
        <f>Net_Zero_Table[[#This Row],[Embodied Carbon (Metric T)]]*AHP!$Q$26/TOPSIS!$E$20</f>
        <v>1.0194114682545245E-2</v>
      </c>
      <c r="Y2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3.6601955208457235E-3</v>
      </c>
      <c r="Z2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4.3276776116888144E-3</v>
      </c>
      <c r="AA201">
        <f>Net_Zero_Table[[#This Row],[S- Worst-Euclidean Distance]]/(Net_Zero_Table[[#This Row],[S+ Best-Euclidean Distance]]+Net_Zero_Table[[#This Row],[S- Worst-Euclidean Distance]])</f>
        <v>0.54178096470538828</v>
      </c>
      <c r="AB201">
        <v>200</v>
      </c>
    </row>
    <row r="202" spans="1:28" x14ac:dyDescent="0.3">
      <c r="A202">
        <v>61</v>
      </c>
      <c r="B202" t="s">
        <v>139</v>
      </c>
      <c r="C202" t="s">
        <v>148</v>
      </c>
      <c r="D202" t="s">
        <v>280</v>
      </c>
      <c r="E202" t="s">
        <v>152</v>
      </c>
      <c r="F202" t="s">
        <v>280</v>
      </c>
      <c r="G202" t="s">
        <v>219</v>
      </c>
      <c r="H202">
        <v>421.76852434730614</v>
      </c>
      <c r="I202">
        <v>60</v>
      </c>
      <c r="J202">
        <v>1547589.4789493489</v>
      </c>
      <c r="K202">
        <v>49760.282490909085</v>
      </c>
      <c r="L202">
        <v>278566106.21088284</v>
      </c>
      <c r="M202">
        <v>5324047.9536363631</v>
      </c>
      <c r="N202">
        <v>2321384218.4240236</v>
      </c>
      <c r="O202">
        <v>111840000</v>
      </c>
      <c r="P202">
        <v>22.605332518181815</v>
      </c>
      <c r="Q202">
        <v>23136.462710292762</v>
      </c>
      <c r="R202">
        <v>278615866.49337375</v>
      </c>
      <c r="S202">
        <v>2438.5482663776597</v>
      </c>
      <c r="T202">
        <v>23159.068042810944</v>
      </c>
      <c r="U202">
        <f>Net_Zero_Table[[#This Row],[Total Energy(MJ)]]*AHP!$Q$23/TOPSIS!$B$20</f>
        <v>2.506813897278682E-2</v>
      </c>
      <c r="V202">
        <f>Net_Zero_Table[[#This Row],[Capital Cost (LKR)]]*AHP!$Q$24/TOPSIS!$C$20</f>
        <v>4.0240635078943685E-3</v>
      </c>
      <c r="W202">
        <f>Net_Zero_Table[[#This Row],[System Cost (LKR)]]*AHP!$Q$25/TOPSIS!$D$20</f>
        <v>2.5338944845255916E-3</v>
      </c>
      <c r="X202">
        <f>Net_Zero_Table[[#This Row],[Embodied Carbon (Metric T)]]*AHP!$Q$26/TOPSIS!$E$20</f>
        <v>1.0189962959173208E-2</v>
      </c>
      <c r="Y2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3.6637199991730596E-3</v>
      </c>
      <c r="Z2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4.3284223358438633E-3</v>
      </c>
      <c r="AA202">
        <f>Net_Zero_Table[[#This Row],[S- Worst-Euclidean Distance]]/(Net_Zero_Table[[#This Row],[S+ Best-Euclidean Distance]]+Net_Zero_Table[[#This Row],[S- Worst-Euclidean Distance]])</f>
        <v>0.54158474091223729</v>
      </c>
      <c r="AB202">
        <v>201</v>
      </c>
    </row>
    <row r="203" spans="1:28" x14ac:dyDescent="0.3">
      <c r="A203">
        <v>63</v>
      </c>
      <c r="B203" t="s">
        <v>139</v>
      </c>
      <c r="C203" t="s">
        <v>148</v>
      </c>
      <c r="D203" t="s">
        <v>280</v>
      </c>
      <c r="E203" t="s">
        <v>152</v>
      </c>
      <c r="F203" t="s">
        <v>280</v>
      </c>
      <c r="G203" t="s">
        <v>218</v>
      </c>
      <c r="H203">
        <v>421.76852434730614</v>
      </c>
      <c r="I203">
        <v>30</v>
      </c>
      <c r="J203">
        <v>1547589.4789493489</v>
      </c>
      <c r="K203">
        <v>49760.282490909085</v>
      </c>
      <c r="L203">
        <v>278566106.21088284</v>
      </c>
      <c r="M203">
        <v>5324047.9536363631</v>
      </c>
      <c r="N203">
        <v>2321384218.4240236</v>
      </c>
      <c r="O203">
        <v>112386000</v>
      </c>
      <c r="P203">
        <v>22.605332518181815</v>
      </c>
      <c r="Q203">
        <v>23136.462710292762</v>
      </c>
      <c r="R203">
        <v>278615866.49337375</v>
      </c>
      <c r="S203">
        <v>2439.09426637766</v>
      </c>
      <c r="T203">
        <v>23159.068042810944</v>
      </c>
      <c r="U203">
        <f>Net_Zero_Table[[#This Row],[Total Energy(MJ)]]*AHP!$Q$23/TOPSIS!$B$20</f>
        <v>2.506813897278682E-2</v>
      </c>
      <c r="V203">
        <f>Net_Zero_Table[[#This Row],[Capital Cost (LKR)]]*AHP!$Q$24/TOPSIS!$C$20</f>
        <v>4.0240635078943685E-3</v>
      </c>
      <c r="W203">
        <f>Net_Zero_Table[[#This Row],[System Cost (LKR)]]*AHP!$Q$25/TOPSIS!$D$20</f>
        <v>2.5462648921485437E-3</v>
      </c>
      <c r="X203">
        <f>Net_Zero_Table[[#This Row],[Embodied Carbon (Metric T)]]*AHP!$Q$26/TOPSIS!$E$20</f>
        <v>1.0189962959173208E-2</v>
      </c>
      <c r="Y2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3.6648814452900523E-3</v>
      </c>
      <c r="Z2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4.3270955810005311E-3</v>
      </c>
      <c r="AA203">
        <f>Net_Zero_Table[[#This Row],[S- Worst-Euclidean Distance]]/(Net_Zero_Table[[#This Row],[S+ Best-Euclidean Distance]]+Net_Zero_Table[[#This Row],[S- Worst-Euclidean Distance]])</f>
        <v>0.54142993238919757</v>
      </c>
      <c r="AB203">
        <v>202</v>
      </c>
    </row>
    <row r="204" spans="1:28" x14ac:dyDescent="0.3">
      <c r="A204">
        <v>44</v>
      </c>
      <c r="B204" t="s">
        <v>139</v>
      </c>
      <c r="C204" t="s">
        <v>148</v>
      </c>
      <c r="D204" t="s">
        <v>151</v>
      </c>
      <c r="E204" t="s">
        <v>152</v>
      </c>
      <c r="F204" t="s">
        <v>280</v>
      </c>
      <c r="G204" t="s">
        <v>220</v>
      </c>
      <c r="H204">
        <v>421.30406200889604</v>
      </c>
      <c r="I204">
        <v>30</v>
      </c>
      <c r="J204">
        <v>1547139.8794057681</v>
      </c>
      <c r="K204">
        <v>49760.282490909085</v>
      </c>
      <c r="L204">
        <v>278485178.29303831</v>
      </c>
      <c r="M204">
        <v>5319442.878636363</v>
      </c>
      <c r="N204">
        <v>2320709819.1086521</v>
      </c>
      <c r="O204">
        <v>117000000</v>
      </c>
      <c r="P204">
        <v>22.614542668181812</v>
      </c>
      <c r="Q204">
        <v>23129.741197116233</v>
      </c>
      <c r="R204">
        <v>278534938.57552922</v>
      </c>
      <c r="S204">
        <v>2443.0292619872885</v>
      </c>
      <c r="T204">
        <v>23152.355739784416</v>
      </c>
      <c r="U204">
        <f>Net_Zero_Table[[#This Row],[Total Energy(MJ)]]*AHP!$Q$23/TOPSIS!$B$20</f>
        <v>2.5060857577377298E-2</v>
      </c>
      <c r="V204">
        <f>Net_Zero_Table[[#This Row],[Capital Cost (LKR)]]*AHP!$Q$24/TOPSIS!$C$20</f>
        <v>4.020582864139843E-3</v>
      </c>
      <c r="W204">
        <f>Net_Zero_Table[[#This Row],[System Cost (LKR)]]*AHP!$Q$25/TOPSIS!$D$20</f>
        <v>2.6508016334897549E-3</v>
      </c>
      <c r="X204">
        <f>Net_Zero_Table[[#This Row],[Embodied Carbon (Metric T)]]*AHP!$Q$26/TOPSIS!$E$20</f>
        <v>1.0194114682545245E-2</v>
      </c>
      <c r="Y2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3.6716728509764061E-3</v>
      </c>
      <c r="Z2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4.3178664410987947E-3</v>
      </c>
      <c r="AA204">
        <f>Net_Zero_Table[[#This Row],[S- Worst-Euclidean Distance]]/(Net_Zero_Table[[#This Row],[S+ Best-Euclidean Distance]]+Net_Zero_Table[[#This Row],[S- Worst-Euclidean Distance]])</f>
        <v>0.54043997823274648</v>
      </c>
      <c r="AB204">
        <v>203</v>
      </c>
    </row>
    <row r="205" spans="1:28" x14ac:dyDescent="0.3">
      <c r="A205">
        <v>62</v>
      </c>
      <c r="B205" t="s">
        <v>139</v>
      </c>
      <c r="C205" t="s">
        <v>148</v>
      </c>
      <c r="D205" t="s">
        <v>280</v>
      </c>
      <c r="E205" t="s">
        <v>152</v>
      </c>
      <c r="F205" t="s">
        <v>280</v>
      </c>
      <c r="G205" t="s">
        <v>220</v>
      </c>
      <c r="H205">
        <v>421.76852434730614</v>
      </c>
      <c r="I205">
        <v>30</v>
      </c>
      <c r="J205">
        <v>1547589.4789493489</v>
      </c>
      <c r="K205">
        <v>49760.282490909085</v>
      </c>
      <c r="L205">
        <v>278566106.21088284</v>
      </c>
      <c r="M205">
        <v>5324047.9536363631</v>
      </c>
      <c r="N205">
        <v>2321384218.4240236</v>
      </c>
      <c r="O205">
        <v>117000000</v>
      </c>
      <c r="P205">
        <v>22.605332518181815</v>
      </c>
      <c r="Q205">
        <v>23136.462710292762</v>
      </c>
      <c r="R205">
        <v>278615866.49337375</v>
      </c>
      <c r="S205">
        <v>2443.7082663776596</v>
      </c>
      <c r="T205">
        <v>23159.068042810944</v>
      </c>
      <c r="U205">
        <f>Net_Zero_Table[[#This Row],[Total Energy(MJ)]]*AHP!$Q$23/TOPSIS!$B$20</f>
        <v>2.506813897278682E-2</v>
      </c>
      <c r="V205">
        <f>Net_Zero_Table[[#This Row],[Capital Cost (LKR)]]*AHP!$Q$24/TOPSIS!$C$20</f>
        <v>4.0240635078943685E-3</v>
      </c>
      <c r="W205">
        <f>Net_Zero_Table[[#This Row],[System Cost (LKR)]]*AHP!$Q$25/TOPSIS!$D$20</f>
        <v>2.6508016334897549E-3</v>
      </c>
      <c r="X205">
        <f>Net_Zero_Table[[#This Row],[Embodied Carbon (Metric T)]]*AHP!$Q$26/TOPSIS!$E$20</f>
        <v>1.0189962959173208E-2</v>
      </c>
      <c r="Y2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3.6763441462694178E-3</v>
      </c>
      <c r="Z2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4.3172830877264579E-3</v>
      </c>
      <c r="AA205">
        <f>Net_Zero_Table[[#This Row],[S- Worst-Euclidean Distance]]/(Net_Zero_Table[[#This Row],[S+ Best-Euclidean Distance]]+Net_Zero_Table[[#This Row],[S- Worst-Euclidean Distance]])</f>
        <v>0.54009061985847973</v>
      </c>
      <c r="AB205">
        <v>204</v>
      </c>
    </row>
    <row r="206" spans="1:28" x14ac:dyDescent="0.3">
      <c r="A206">
        <v>253</v>
      </c>
      <c r="B206" t="s">
        <v>141</v>
      </c>
      <c r="C206" t="s">
        <v>148</v>
      </c>
      <c r="D206" t="s">
        <v>151</v>
      </c>
      <c r="E206" t="s">
        <v>152</v>
      </c>
      <c r="F206" t="s">
        <v>154</v>
      </c>
      <c r="G206" t="s">
        <v>219</v>
      </c>
      <c r="H206">
        <v>432.38735292463389</v>
      </c>
      <c r="I206">
        <v>62</v>
      </c>
      <c r="J206">
        <v>1580692.4344364596</v>
      </c>
      <c r="K206">
        <v>40316.029763636354</v>
      </c>
      <c r="L206">
        <v>284524638.19856274</v>
      </c>
      <c r="M206">
        <v>5421120.4422727264</v>
      </c>
      <c r="N206">
        <v>2371038651.6546893</v>
      </c>
      <c r="O206">
        <v>115568000</v>
      </c>
      <c r="P206">
        <v>21.525416668181812</v>
      </c>
      <c r="Q206">
        <v>23631.351894825068</v>
      </c>
      <c r="R206">
        <v>284564954.22832638</v>
      </c>
      <c r="S206">
        <v>2492.0277720969621</v>
      </c>
      <c r="T206">
        <v>23652.877311493248</v>
      </c>
      <c r="U206">
        <f>Net_Zero_Table[[#This Row],[Total Energy(MJ)]]*AHP!$Q$23/TOPSIS!$B$20</f>
        <v>2.5603401231817716E-2</v>
      </c>
      <c r="V206">
        <f>Net_Zero_Table[[#This Row],[Capital Cost (LKR)]]*AHP!$Q$24/TOPSIS!$C$20</f>
        <v>4.0974335944420071E-3</v>
      </c>
      <c r="W206">
        <f>Net_Zero_Table[[#This Row],[System Cost (LKR)]]*AHP!$Q$25/TOPSIS!$D$20</f>
        <v>2.6183576340097778E-3</v>
      </c>
      <c r="X206">
        <f>Net_Zero_Table[[#This Row],[Embodied Carbon (Metric T)]]*AHP!$Q$26/TOPSIS!$E$20</f>
        <v>9.7031617806604322E-3</v>
      </c>
      <c r="Y2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3.9773690207133214E-3</v>
      </c>
      <c r="Z2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4.5451582559609058E-3</v>
      </c>
      <c r="AA206">
        <f>Net_Zero_Table[[#This Row],[S- Worst-Euclidean Distance]]/(Net_Zero_Table[[#This Row],[S+ Best-Euclidean Distance]]+Net_Zero_Table[[#This Row],[S- Worst-Euclidean Distance]])</f>
        <v>0.53331108348585743</v>
      </c>
      <c r="AB206">
        <v>205</v>
      </c>
    </row>
    <row r="207" spans="1:28" x14ac:dyDescent="0.3">
      <c r="A207">
        <v>255</v>
      </c>
      <c r="B207" t="s">
        <v>141</v>
      </c>
      <c r="C207" t="s">
        <v>148</v>
      </c>
      <c r="D207" t="s">
        <v>151</v>
      </c>
      <c r="E207" t="s">
        <v>152</v>
      </c>
      <c r="F207" t="s">
        <v>154</v>
      </c>
      <c r="G207" t="s">
        <v>218</v>
      </c>
      <c r="H207">
        <v>432.38735292463389</v>
      </c>
      <c r="I207">
        <v>31</v>
      </c>
      <c r="J207">
        <v>1580692.4344364596</v>
      </c>
      <c r="K207">
        <v>40316.029763636354</v>
      </c>
      <c r="L207">
        <v>284524638.19856274</v>
      </c>
      <c r="M207">
        <v>5421120.4422727264</v>
      </c>
      <c r="N207">
        <v>2371038651.6546893</v>
      </c>
      <c r="O207">
        <v>116132200</v>
      </c>
      <c r="P207">
        <v>21.525416668181812</v>
      </c>
      <c r="Q207">
        <v>23631.351894825068</v>
      </c>
      <c r="R207">
        <v>284564954.22832638</v>
      </c>
      <c r="S207">
        <v>2492.5919720969619</v>
      </c>
      <c r="T207">
        <v>23652.877311493248</v>
      </c>
      <c r="U207">
        <f>Net_Zero_Table[[#This Row],[Total Energy(MJ)]]*AHP!$Q$23/TOPSIS!$B$20</f>
        <v>2.5603401231817716E-2</v>
      </c>
      <c r="V207">
        <f>Net_Zero_Table[[#This Row],[Capital Cost (LKR)]]*AHP!$Q$24/TOPSIS!$C$20</f>
        <v>4.0974335944420071E-3</v>
      </c>
      <c r="W207">
        <f>Net_Zero_Table[[#This Row],[System Cost (LKR)]]*AHP!$Q$25/TOPSIS!$D$20</f>
        <v>2.6311403885534951E-3</v>
      </c>
      <c r="X207">
        <f>Net_Zero_Table[[#This Row],[Embodied Carbon (Metric T)]]*AHP!$Q$26/TOPSIS!$E$20</f>
        <v>9.7031617806604322E-3</v>
      </c>
      <c r="Y2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3.9787465919334727E-3</v>
      </c>
      <c r="Z2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4.5440908490125692E-3</v>
      </c>
      <c r="AA207">
        <f>Net_Zero_Table[[#This Row],[S- Worst-Euclidean Distance]]/(Net_Zero_Table[[#This Row],[S+ Best-Euclidean Distance]]+Net_Zero_Table[[#This Row],[S- Worst-Euclidean Distance]])</f>
        <v>0.53316643435923272</v>
      </c>
      <c r="AB207">
        <v>206</v>
      </c>
    </row>
    <row r="208" spans="1:28" x14ac:dyDescent="0.3">
      <c r="A208">
        <v>271</v>
      </c>
      <c r="B208" t="s">
        <v>141</v>
      </c>
      <c r="C208" t="s">
        <v>148</v>
      </c>
      <c r="D208" t="s">
        <v>280</v>
      </c>
      <c r="E208" t="s">
        <v>152</v>
      </c>
      <c r="F208" t="s">
        <v>154</v>
      </c>
      <c r="G208" t="s">
        <v>219</v>
      </c>
      <c r="H208">
        <v>432.85181526304387</v>
      </c>
      <c r="I208">
        <v>62</v>
      </c>
      <c r="J208">
        <v>1581142.0339800406</v>
      </c>
      <c r="K208">
        <v>40316.029763636354</v>
      </c>
      <c r="L208">
        <v>284605566.11640733</v>
      </c>
      <c r="M208">
        <v>5425725.5172727266</v>
      </c>
      <c r="N208">
        <v>2371713050.9700608</v>
      </c>
      <c r="O208">
        <v>115568000</v>
      </c>
      <c r="P208">
        <v>21.516206518181814</v>
      </c>
      <c r="Q208">
        <v>23638.073408001605</v>
      </c>
      <c r="R208">
        <v>284645882.14617097</v>
      </c>
      <c r="S208">
        <v>2492.7067764873336</v>
      </c>
      <c r="T208">
        <v>23659.589614519788</v>
      </c>
      <c r="U208">
        <f>Net_Zero_Table[[#This Row],[Total Energy(MJ)]]*AHP!$Q$23/TOPSIS!$B$20</f>
        <v>2.5610682627227245E-2</v>
      </c>
      <c r="V208">
        <f>Net_Zero_Table[[#This Row],[Capital Cost (LKR)]]*AHP!$Q$24/TOPSIS!$C$20</f>
        <v>4.1009142381965326E-3</v>
      </c>
      <c r="W208">
        <f>Net_Zero_Table[[#This Row],[System Cost (LKR)]]*AHP!$Q$25/TOPSIS!$D$20</f>
        <v>2.6183576340097778E-3</v>
      </c>
      <c r="X208">
        <f>Net_Zero_Table[[#This Row],[Embodied Carbon (Metric T)]]*AHP!$Q$26/TOPSIS!$E$20</f>
        <v>9.6990100572883937E-3</v>
      </c>
      <c r="Y2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3.9832526426521932E-3</v>
      </c>
      <c r="Z2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4.5459805058078156E-3</v>
      </c>
      <c r="AA208">
        <f>Net_Zero_Table[[#This Row],[S- Worst-Euclidean Distance]]/(Net_Zero_Table[[#This Row],[S+ Best-Euclidean Distance]]+Net_Zero_Table[[#This Row],[S- Worst-Euclidean Distance]])</f>
        <v>0.53298818623906563</v>
      </c>
      <c r="AB208">
        <v>207</v>
      </c>
    </row>
    <row r="209" spans="1:28" x14ac:dyDescent="0.3">
      <c r="A209">
        <v>273</v>
      </c>
      <c r="B209" t="s">
        <v>141</v>
      </c>
      <c r="C209" t="s">
        <v>148</v>
      </c>
      <c r="D209" t="s">
        <v>280</v>
      </c>
      <c r="E209" t="s">
        <v>152</v>
      </c>
      <c r="F209" t="s">
        <v>154</v>
      </c>
      <c r="G209" t="s">
        <v>218</v>
      </c>
      <c r="H209">
        <v>432.85181526304387</v>
      </c>
      <c r="I209">
        <v>31</v>
      </c>
      <c r="J209">
        <v>1581142.0339800406</v>
      </c>
      <c r="K209">
        <v>40316.029763636354</v>
      </c>
      <c r="L209">
        <v>284605566.11640733</v>
      </c>
      <c r="M209">
        <v>5425725.5172727266</v>
      </c>
      <c r="N209">
        <v>2371713050.9700608</v>
      </c>
      <c r="O209">
        <v>116132200</v>
      </c>
      <c r="P209">
        <v>21.516206518181814</v>
      </c>
      <c r="Q209">
        <v>23638.073408001605</v>
      </c>
      <c r="R209">
        <v>284645882.14617097</v>
      </c>
      <c r="S209">
        <v>2493.2709764873339</v>
      </c>
      <c r="T209">
        <v>23659.589614519788</v>
      </c>
      <c r="U209">
        <f>Net_Zero_Table[[#This Row],[Total Energy(MJ)]]*AHP!$Q$23/TOPSIS!$B$20</f>
        <v>2.5610682627227245E-2</v>
      </c>
      <c r="V209">
        <f>Net_Zero_Table[[#This Row],[Capital Cost (LKR)]]*AHP!$Q$24/TOPSIS!$C$20</f>
        <v>4.1009142381965326E-3</v>
      </c>
      <c r="W209">
        <f>Net_Zero_Table[[#This Row],[System Cost (LKR)]]*AHP!$Q$25/TOPSIS!$D$20</f>
        <v>2.6311403885534951E-3</v>
      </c>
      <c r="X209">
        <f>Net_Zero_Table[[#This Row],[Embodied Carbon (Metric T)]]*AHP!$Q$26/TOPSIS!$E$20</f>
        <v>9.6990100572883937E-3</v>
      </c>
      <c r="Y2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3.9846281797788685E-3</v>
      </c>
      <c r="Z2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4.5449132919710223E-3</v>
      </c>
      <c r="AA209">
        <f>Net_Zero_Table[[#This Row],[S- Worst-Euclidean Distance]]/(Net_Zero_Table[[#This Row],[S+ Best-Euclidean Distance]]+Net_Zero_Table[[#This Row],[S- Worst-Euclidean Distance]])</f>
        <v>0.53284380022348421</v>
      </c>
      <c r="AB209">
        <v>208</v>
      </c>
    </row>
    <row r="210" spans="1:28" x14ac:dyDescent="0.3">
      <c r="A210">
        <v>148</v>
      </c>
      <c r="B210" t="s">
        <v>140</v>
      </c>
      <c r="C210" t="s">
        <v>148</v>
      </c>
      <c r="D210" t="s">
        <v>151</v>
      </c>
      <c r="E210" t="s">
        <v>152</v>
      </c>
      <c r="F210" t="s">
        <v>155</v>
      </c>
      <c r="G210" t="s">
        <v>219</v>
      </c>
      <c r="H210">
        <v>419.59984734278476</v>
      </c>
      <c r="I210">
        <v>60</v>
      </c>
      <c r="J210">
        <v>1546110.0676841983</v>
      </c>
      <c r="K210">
        <v>44765.229536363637</v>
      </c>
      <c r="L210">
        <v>278299812.18315572</v>
      </c>
      <c r="M210">
        <v>5720694.6013636356</v>
      </c>
      <c r="N210">
        <v>2319165101.5262976</v>
      </c>
      <c r="O210">
        <v>111840000</v>
      </c>
      <c r="P210">
        <v>22.704658077272725</v>
      </c>
      <c r="Q210">
        <v>23114.345511878761</v>
      </c>
      <c r="R210">
        <v>278344577.41269207</v>
      </c>
      <c r="S210">
        <v>2436.7257961276614</v>
      </c>
      <c r="T210">
        <v>23137.050169956034</v>
      </c>
      <c r="U210">
        <f>Net_Zero_Table[[#This Row],[Total Energy(MJ)]]*AHP!$Q$23/TOPSIS!$B$20</f>
        <v>2.5043730052857309E-2</v>
      </c>
      <c r="V210">
        <f>Net_Zero_Table[[#This Row],[Capital Cost (LKR)]]*AHP!$Q$24/TOPSIS!$C$20</f>
        <v>4.3238600751957165E-3</v>
      </c>
      <c r="W210">
        <f>Net_Zero_Table[[#This Row],[System Cost (LKR)]]*AHP!$Q$25/TOPSIS!$D$20</f>
        <v>2.5338944845255916E-3</v>
      </c>
      <c r="X210">
        <f>Net_Zero_Table[[#This Row],[Embodied Carbon (Metric T)]]*AHP!$Q$26/TOPSIS!$E$20</f>
        <v>1.0234736632253286E-2</v>
      </c>
      <c r="Y2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3.698746904536141E-3</v>
      </c>
      <c r="Z2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4.2153134171599022E-3</v>
      </c>
      <c r="AA210">
        <f>Net_Zero_Table[[#This Row],[S- Worst-Euclidean Distance]]/(Net_Zero_Table[[#This Row],[S+ Best-Euclidean Distance]]+Net_Zero_Table[[#This Row],[S- Worst-Euclidean Distance]])</f>
        <v>0.53263599793443683</v>
      </c>
      <c r="AB210">
        <v>209</v>
      </c>
    </row>
    <row r="211" spans="1:28" x14ac:dyDescent="0.3">
      <c r="A211">
        <v>150</v>
      </c>
      <c r="B211" t="s">
        <v>140</v>
      </c>
      <c r="C211" t="s">
        <v>148</v>
      </c>
      <c r="D211" t="s">
        <v>151</v>
      </c>
      <c r="E211" t="s">
        <v>152</v>
      </c>
      <c r="F211" t="s">
        <v>155</v>
      </c>
      <c r="G211" t="s">
        <v>218</v>
      </c>
      <c r="H211">
        <v>419.59984734278476</v>
      </c>
      <c r="I211">
        <v>30</v>
      </c>
      <c r="J211">
        <v>1546110.0676841983</v>
      </c>
      <c r="K211">
        <v>44765.229536363637</v>
      </c>
      <c r="L211">
        <v>278299812.18315572</v>
      </c>
      <c r="M211">
        <v>5720694.6013636356</v>
      </c>
      <c r="N211">
        <v>2319165101.5262976</v>
      </c>
      <c r="O211">
        <v>112386000</v>
      </c>
      <c r="P211">
        <v>22.704658077272725</v>
      </c>
      <c r="Q211">
        <v>23114.345511878761</v>
      </c>
      <c r="R211">
        <v>278344577.41269207</v>
      </c>
      <c r="S211">
        <v>2437.2717961276612</v>
      </c>
      <c r="T211">
        <v>23137.050169956034</v>
      </c>
      <c r="U211">
        <f>Net_Zero_Table[[#This Row],[Total Energy(MJ)]]*AHP!$Q$23/TOPSIS!$B$20</f>
        <v>2.5043730052857309E-2</v>
      </c>
      <c r="V211">
        <f>Net_Zero_Table[[#This Row],[Capital Cost (LKR)]]*AHP!$Q$24/TOPSIS!$C$20</f>
        <v>4.3238600751957165E-3</v>
      </c>
      <c r="W211">
        <f>Net_Zero_Table[[#This Row],[System Cost (LKR)]]*AHP!$Q$25/TOPSIS!$D$20</f>
        <v>2.5462648921485437E-3</v>
      </c>
      <c r="X211">
        <f>Net_Zero_Table[[#This Row],[Embodied Carbon (Metric T)]]*AHP!$Q$26/TOPSIS!$E$20</f>
        <v>1.0234736632253286E-2</v>
      </c>
      <c r="Y2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3.699897355266271E-3</v>
      </c>
      <c r="Z2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4.2139510503292005E-3</v>
      </c>
      <c r="AA211">
        <f>Net_Zero_Table[[#This Row],[S- Worst-Euclidean Distance]]/(Net_Zero_Table[[#This Row],[S+ Best-Euclidean Distance]]+Net_Zero_Table[[#This Row],[S- Worst-Euclidean Distance]])</f>
        <v>0.53247811107295595</v>
      </c>
      <c r="AB211">
        <v>210</v>
      </c>
    </row>
    <row r="212" spans="1:28" x14ac:dyDescent="0.3">
      <c r="A212">
        <v>166</v>
      </c>
      <c r="B212" t="s">
        <v>140</v>
      </c>
      <c r="C212" t="s">
        <v>148</v>
      </c>
      <c r="D212" t="s">
        <v>280</v>
      </c>
      <c r="E212" t="s">
        <v>152</v>
      </c>
      <c r="F212" t="s">
        <v>155</v>
      </c>
      <c r="G212" t="s">
        <v>219</v>
      </c>
      <c r="H212">
        <v>420.06430968119474</v>
      </c>
      <c r="I212">
        <v>60</v>
      </c>
      <c r="J212">
        <v>1546559.6672277793</v>
      </c>
      <c r="K212">
        <v>44765.229536363637</v>
      </c>
      <c r="L212">
        <v>278380740.10100031</v>
      </c>
      <c r="M212">
        <v>5725299.6763636358</v>
      </c>
      <c r="N212">
        <v>2319839500.8416691</v>
      </c>
      <c r="O212">
        <v>111840000</v>
      </c>
      <c r="P212">
        <v>22.695447927272724</v>
      </c>
      <c r="Q212">
        <v>23121.067025055301</v>
      </c>
      <c r="R212">
        <v>278425505.33053666</v>
      </c>
      <c r="S212">
        <v>2437.4048005180325</v>
      </c>
      <c r="T212">
        <v>23143.762472982573</v>
      </c>
      <c r="U212">
        <f>Net_Zero_Table[[#This Row],[Total Energy(MJ)]]*AHP!$Q$23/TOPSIS!$B$20</f>
        <v>2.5051011448266838E-2</v>
      </c>
      <c r="V212">
        <f>Net_Zero_Table[[#This Row],[Capital Cost (LKR)]]*AHP!$Q$24/TOPSIS!$C$20</f>
        <v>4.3273407189502421E-3</v>
      </c>
      <c r="W212">
        <f>Net_Zero_Table[[#This Row],[System Cost (LKR)]]*AHP!$Q$25/TOPSIS!$D$20</f>
        <v>2.5338944845255916E-3</v>
      </c>
      <c r="X212">
        <f>Net_Zero_Table[[#This Row],[Embodied Carbon (Metric T)]]*AHP!$Q$26/TOPSIS!$E$20</f>
        <v>1.0230584908881249E-2</v>
      </c>
      <c r="Y2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3.7035898658107601E-3</v>
      </c>
      <c r="Z2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4.2148967169312965E-3</v>
      </c>
      <c r="AA212">
        <f>Net_Zero_Table[[#This Row],[S- Worst-Euclidean Distance]]/(Net_Zero_Table[[#This Row],[S+ Best-Euclidean Distance]]+Net_Zero_Table[[#This Row],[S- Worst-Euclidean Distance]])</f>
        <v>0.5322856423243113</v>
      </c>
      <c r="AB212">
        <v>211</v>
      </c>
    </row>
    <row r="213" spans="1:28" x14ac:dyDescent="0.3">
      <c r="A213">
        <v>168</v>
      </c>
      <c r="B213" t="s">
        <v>140</v>
      </c>
      <c r="C213" t="s">
        <v>148</v>
      </c>
      <c r="D213" t="s">
        <v>280</v>
      </c>
      <c r="E213" t="s">
        <v>152</v>
      </c>
      <c r="F213" t="s">
        <v>155</v>
      </c>
      <c r="G213" t="s">
        <v>218</v>
      </c>
      <c r="H213">
        <v>420.06430968119474</v>
      </c>
      <c r="I213">
        <v>30</v>
      </c>
      <c r="J213">
        <v>1546559.6672277793</v>
      </c>
      <c r="K213">
        <v>44765.229536363637</v>
      </c>
      <c r="L213">
        <v>278380740.10100031</v>
      </c>
      <c r="M213">
        <v>5725299.6763636358</v>
      </c>
      <c r="N213">
        <v>2319839500.8416691</v>
      </c>
      <c r="O213">
        <v>112386000</v>
      </c>
      <c r="P213">
        <v>22.695447927272724</v>
      </c>
      <c r="Q213">
        <v>23121.067025055301</v>
      </c>
      <c r="R213">
        <v>278425505.33053666</v>
      </c>
      <c r="S213">
        <v>2437.9508005180323</v>
      </c>
      <c r="T213">
        <v>23143.762472982573</v>
      </c>
      <c r="U213">
        <f>Net_Zero_Table[[#This Row],[Total Energy(MJ)]]*AHP!$Q$23/TOPSIS!$B$20</f>
        <v>2.5051011448266838E-2</v>
      </c>
      <c r="V213">
        <f>Net_Zero_Table[[#This Row],[Capital Cost (LKR)]]*AHP!$Q$24/TOPSIS!$C$20</f>
        <v>4.3273407189502421E-3</v>
      </c>
      <c r="W213">
        <f>Net_Zero_Table[[#This Row],[System Cost (LKR)]]*AHP!$Q$25/TOPSIS!$D$20</f>
        <v>2.5462648921485437E-3</v>
      </c>
      <c r="X213">
        <f>Net_Zero_Table[[#This Row],[Embodied Carbon (Metric T)]]*AHP!$Q$26/TOPSIS!$E$20</f>
        <v>1.0230584908881249E-2</v>
      </c>
      <c r="Y2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3.7047388126326564E-3</v>
      </c>
      <c r="Z2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4.2135342153684363E-3</v>
      </c>
      <c r="AA213">
        <f>Net_Zero_Table[[#This Row],[S- Worst-Euclidean Distance]]/(Net_Zero_Table[[#This Row],[S+ Best-Euclidean Distance]]+Net_Zero_Table[[#This Row],[S- Worst-Euclidean Distance]])</f>
        <v>0.53212792744936588</v>
      </c>
      <c r="AB213">
        <v>212</v>
      </c>
    </row>
    <row r="214" spans="1:28" x14ac:dyDescent="0.3">
      <c r="A214">
        <v>254</v>
      </c>
      <c r="B214" t="s">
        <v>141</v>
      </c>
      <c r="C214" t="s">
        <v>148</v>
      </c>
      <c r="D214" t="s">
        <v>151</v>
      </c>
      <c r="E214" t="s">
        <v>152</v>
      </c>
      <c r="F214" t="s">
        <v>154</v>
      </c>
      <c r="G214" t="s">
        <v>220</v>
      </c>
      <c r="H214">
        <v>432.38735292463389</v>
      </c>
      <c r="I214">
        <v>31</v>
      </c>
      <c r="J214">
        <v>1580692.4344364596</v>
      </c>
      <c r="K214">
        <v>40316.029763636354</v>
      </c>
      <c r="L214">
        <v>284524638.19856274</v>
      </c>
      <c r="M214">
        <v>5421120.4422727264</v>
      </c>
      <c r="N214">
        <v>2371038651.6546893</v>
      </c>
      <c r="O214">
        <v>120900000</v>
      </c>
      <c r="P214">
        <v>21.525416668181812</v>
      </c>
      <c r="Q214">
        <v>23631.351894825068</v>
      </c>
      <c r="R214">
        <v>284564954.22832638</v>
      </c>
      <c r="S214">
        <v>2497.3597720969619</v>
      </c>
      <c r="T214">
        <v>23652.877311493248</v>
      </c>
      <c r="U214">
        <f>Net_Zero_Table[[#This Row],[Total Energy(MJ)]]*AHP!$Q$23/TOPSIS!$B$20</f>
        <v>2.5603401231817716E-2</v>
      </c>
      <c r="V214">
        <f>Net_Zero_Table[[#This Row],[Capital Cost (LKR)]]*AHP!$Q$24/TOPSIS!$C$20</f>
        <v>4.0974335944420071E-3</v>
      </c>
      <c r="W214">
        <f>Net_Zero_Table[[#This Row],[System Cost (LKR)]]*AHP!$Q$25/TOPSIS!$D$20</f>
        <v>2.7391616879394137E-3</v>
      </c>
      <c r="X214">
        <f>Net_Zero_Table[[#This Row],[Embodied Carbon (Metric T)]]*AHP!$Q$26/TOPSIS!$E$20</f>
        <v>9.7031617806604322E-3</v>
      </c>
      <c r="Y2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3.9920036141052563E-3</v>
      </c>
      <c r="Z2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4.5364991387176496E-3</v>
      </c>
      <c r="AA214">
        <f>Net_Zero_Table[[#This Row],[S- Worst-Euclidean Distance]]/(Net_Zero_Table[[#This Row],[S+ Best-Euclidean Distance]]+Net_Zero_Table[[#This Row],[S- Worst-Euclidean Distance]])</f>
        <v>0.53192210522721406</v>
      </c>
      <c r="AB214">
        <v>213</v>
      </c>
    </row>
    <row r="215" spans="1:28" x14ac:dyDescent="0.3">
      <c r="A215">
        <v>272</v>
      </c>
      <c r="B215" t="s">
        <v>141</v>
      </c>
      <c r="C215" t="s">
        <v>148</v>
      </c>
      <c r="D215" t="s">
        <v>280</v>
      </c>
      <c r="E215" t="s">
        <v>152</v>
      </c>
      <c r="F215" t="s">
        <v>154</v>
      </c>
      <c r="G215" t="s">
        <v>220</v>
      </c>
      <c r="H215">
        <v>432.85181526304387</v>
      </c>
      <c r="I215">
        <v>31</v>
      </c>
      <c r="J215">
        <v>1581142.0339800406</v>
      </c>
      <c r="K215">
        <v>40316.029763636354</v>
      </c>
      <c r="L215">
        <v>284605566.11640733</v>
      </c>
      <c r="M215">
        <v>5425725.5172727266</v>
      </c>
      <c r="N215">
        <v>2371713050.9700608</v>
      </c>
      <c r="O215">
        <v>120900000</v>
      </c>
      <c r="P215">
        <v>21.516206518181814</v>
      </c>
      <c r="Q215">
        <v>23638.073408001605</v>
      </c>
      <c r="R215">
        <v>284645882.14617097</v>
      </c>
      <c r="S215">
        <v>2498.038776487334</v>
      </c>
      <c r="T215">
        <v>23659.589614519788</v>
      </c>
      <c r="U215">
        <f>Net_Zero_Table[[#This Row],[Total Energy(MJ)]]*AHP!$Q$23/TOPSIS!$B$20</f>
        <v>2.5610682627227245E-2</v>
      </c>
      <c r="V215">
        <f>Net_Zero_Table[[#This Row],[Capital Cost (LKR)]]*AHP!$Q$24/TOPSIS!$C$20</f>
        <v>4.1009142381965326E-3</v>
      </c>
      <c r="W215">
        <f>Net_Zero_Table[[#This Row],[System Cost (LKR)]]*AHP!$Q$25/TOPSIS!$D$20</f>
        <v>2.7391616879394137E-3</v>
      </c>
      <c r="X215">
        <f>Net_Zero_Table[[#This Row],[Embodied Carbon (Metric T)]]*AHP!$Q$26/TOPSIS!$E$20</f>
        <v>9.6990100572883937E-3</v>
      </c>
      <c r="Y2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3.9978656985065241E-3</v>
      </c>
      <c r="Z2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4.5373229577627683E-3</v>
      </c>
      <c r="AA215">
        <f>Net_Zero_Table[[#This Row],[S- Worst-Euclidean Distance]]/(Net_Zero_Table[[#This Row],[S+ Best-Euclidean Distance]]+Net_Zero_Table[[#This Row],[S- Worst-Euclidean Distance]])</f>
        <v>0.53160195286720469</v>
      </c>
      <c r="AB215">
        <v>214</v>
      </c>
    </row>
    <row r="216" spans="1:28" x14ac:dyDescent="0.3">
      <c r="A216">
        <v>149</v>
      </c>
      <c r="B216" t="s">
        <v>140</v>
      </c>
      <c r="C216" t="s">
        <v>148</v>
      </c>
      <c r="D216" t="s">
        <v>151</v>
      </c>
      <c r="E216" t="s">
        <v>152</v>
      </c>
      <c r="F216" t="s">
        <v>155</v>
      </c>
      <c r="G216" t="s">
        <v>220</v>
      </c>
      <c r="H216">
        <v>419.59984734278476</v>
      </c>
      <c r="I216">
        <v>30</v>
      </c>
      <c r="J216">
        <v>1546110.0676841983</v>
      </c>
      <c r="K216">
        <v>44765.229536363637</v>
      </c>
      <c r="L216">
        <v>278299812.18315572</v>
      </c>
      <c r="M216">
        <v>5720694.6013636356</v>
      </c>
      <c r="N216">
        <v>2319165101.5262976</v>
      </c>
      <c r="O216">
        <v>117000000</v>
      </c>
      <c r="P216">
        <v>22.704658077272725</v>
      </c>
      <c r="Q216">
        <v>23114.345511878761</v>
      </c>
      <c r="R216">
        <v>278344577.41269207</v>
      </c>
      <c r="S216">
        <v>2441.8857961276613</v>
      </c>
      <c r="T216">
        <v>23137.050169956034</v>
      </c>
      <c r="U216">
        <f>Net_Zero_Table[[#This Row],[Total Energy(MJ)]]*AHP!$Q$23/TOPSIS!$B$20</f>
        <v>2.5043730052857309E-2</v>
      </c>
      <c r="V216">
        <f>Net_Zero_Table[[#This Row],[Capital Cost (LKR)]]*AHP!$Q$24/TOPSIS!$C$20</f>
        <v>4.3238600751957165E-3</v>
      </c>
      <c r="W216">
        <f>Net_Zero_Table[[#This Row],[System Cost (LKR)]]*AHP!$Q$25/TOPSIS!$D$20</f>
        <v>2.6508016334897549E-3</v>
      </c>
      <c r="X216">
        <f>Net_Zero_Table[[#This Row],[Embodied Carbon (Metric T)]]*AHP!$Q$26/TOPSIS!$E$20</f>
        <v>1.0234736632253286E-2</v>
      </c>
      <c r="Y2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3.7112519064709765E-3</v>
      </c>
      <c r="Z2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4.2038744685141518E-3</v>
      </c>
      <c r="AA216">
        <f>Net_Zero_Table[[#This Row],[S- Worst-Euclidean Distance]]/(Net_Zero_Table[[#This Row],[S+ Best-Euclidean Distance]]+Net_Zero_Table[[#This Row],[S- Worst-Euclidean Distance]])</f>
        <v>0.53111905854087527</v>
      </c>
      <c r="AB216">
        <v>215</v>
      </c>
    </row>
    <row r="217" spans="1:28" x14ac:dyDescent="0.3">
      <c r="A217">
        <v>167</v>
      </c>
      <c r="B217" t="s">
        <v>140</v>
      </c>
      <c r="C217" t="s">
        <v>148</v>
      </c>
      <c r="D217" t="s">
        <v>280</v>
      </c>
      <c r="E217" t="s">
        <v>152</v>
      </c>
      <c r="F217" t="s">
        <v>155</v>
      </c>
      <c r="G217" t="s">
        <v>220</v>
      </c>
      <c r="H217">
        <v>420.06430968119474</v>
      </c>
      <c r="I217">
        <v>30</v>
      </c>
      <c r="J217">
        <v>1546559.6672277793</v>
      </c>
      <c r="K217">
        <v>44765.229536363637</v>
      </c>
      <c r="L217">
        <v>278380740.10100031</v>
      </c>
      <c r="M217">
        <v>5725299.6763636358</v>
      </c>
      <c r="N217">
        <v>2319839500.8416691</v>
      </c>
      <c r="O217">
        <v>117000000</v>
      </c>
      <c r="P217">
        <v>22.695447927272724</v>
      </c>
      <c r="Q217">
        <v>23121.067025055301</v>
      </c>
      <c r="R217">
        <v>278425505.33053666</v>
      </c>
      <c r="S217">
        <v>2442.5648005180324</v>
      </c>
      <c r="T217">
        <v>23143.762472982573</v>
      </c>
      <c r="U217">
        <f>Net_Zero_Table[[#This Row],[Total Energy(MJ)]]*AHP!$Q$23/TOPSIS!$B$20</f>
        <v>2.5051011448266838E-2</v>
      </c>
      <c r="V217">
        <f>Net_Zero_Table[[#This Row],[Capital Cost (LKR)]]*AHP!$Q$24/TOPSIS!$C$20</f>
        <v>4.3273407189502421E-3</v>
      </c>
      <c r="W217">
        <f>Net_Zero_Table[[#This Row],[System Cost (LKR)]]*AHP!$Q$25/TOPSIS!$D$20</f>
        <v>2.6508016334897549E-3</v>
      </c>
      <c r="X217">
        <f>Net_Zero_Table[[#This Row],[Embodied Carbon (Metric T)]]*AHP!$Q$26/TOPSIS!$E$20</f>
        <v>1.0230584908881249E-2</v>
      </c>
      <c r="Y2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3.7160785706985442E-3</v>
      </c>
      <c r="Z2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4.2034566343112272E-3</v>
      </c>
      <c r="AA217">
        <f>Net_Zero_Table[[#This Row],[S- Worst-Euclidean Distance]]/(Net_Zero_Table[[#This Row],[S+ Best-Euclidean Distance]]+Net_Zero_Table[[#This Row],[S- Worst-Euclidean Distance]])</f>
        <v>0.53077062295931055</v>
      </c>
      <c r="AB217">
        <v>216</v>
      </c>
    </row>
    <row r="218" spans="1:28" x14ac:dyDescent="0.3">
      <c r="A218">
        <v>259</v>
      </c>
      <c r="B218" t="s">
        <v>141</v>
      </c>
      <c r="C218" t="s">
        <v>148</v>
      </c>
      <c r="D218" t="s">
        <v>151</v>
      </c>
      <c r="E218" t="s">
        <v>152</v>
      </c>
      <c r="F218" t="s">
        <v>280</v>
      </c>
      <c r="G218" t="s">
        <v>219</v>
      </c>
      <c r="H218">
        <v>434.98544212030293</v>
      </c>
      <c r="I218">
        <v>62</v>
      </c>
      <c r="J218">
        <v>1588522.7742740677</v>
      </c>
      <c r="K218">
        <v>42499.442490909089</v>
      </c>
      <c r="L218">
        <v>285934099.36933219</v>
      </c>
      <c r="M218">
        <v>5410203.378636363</v>
      </c>
      <c r="N218">
        <v>2382784161.4111013</v>
      </c>
      <c r="O218">
        <v>115568000</v>
      </c>
      <c r="P218">
        <v>21.525416668181812</v>
      </c>
      <c r="Q218">
        <v>23748.415475397313</v>
      </c>
      <c r="R218">
        <v>285976598.81182313</v>
      </c>
      <c r="S218">
        <v>2503.7623647897376</v>
      </c>
      <c r="T218">
        <v>23769.940892065493</v>
      </c>
      <c r="U218">
        <f>Net_Zero_Table[[#This Row],[Total Energy(MJ)]]*AHP!$Q$23/TOPSIS!$B$20</f>
        <v>2.5730412313579351E-2</v>
      </c>
      <c r="V218">
        <f>Net_Zero_Table[[#This Row],[Capital Cost (LKR)]]*AHP!$Q$24/TOPSIS!$C$20</f>
        <v>4.0891821741364399E-3</v>
      </c>
      <c r="W218">
        <f>Net_Zero_Table[[#This Row],[System Cost (LKR)]]*AHP!$Q$25/TOPSIS!$D$20</f>
        <v>2.6183576340097778E-3</v>
      </c>
      <c r="X218">
        <f>Net_Zero_Table[[#This Row],[Embodied Carbon (Metric T)]]*AHP!$Q$26/TOPSIS!$E$20</f>
        <v>9.7031617806604322E-3</v>
      </c>
      <c r="Y2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4.0963935295680893E-3</v>
      </c>
      <c r="Z2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4.5143289180913622E-3</v>
      </c>
      <c r="AA218">
        <f>Net_Zero_Table[[#This Row],[S- Worst-Euclidean Distance]]/(Net_Zero_Table[[#This Row],[S+ Best-Euclidean Distance]]+Net_Zero_Table[[#This Row],[S- Worst-Euclidean Distance]])</f>
        <v>0.52426831146072272</v>
      </c>
      <c r="AB218">
        <v>217</v>
      </c>
    </row>
    <row r="219" spans="1:28" x14ac:dyDescent="0.3">
      <c r="A219">
        <v>261</v>
      </c>
      <c r="B219" t="s">
        <v>141</v>
      </c>
      <c r="C219" t="s">
        <v>148</v>
      </c>
      <c r="D219" t="s">
        <v>151</v>
      </c>
      <c r="E219" t="s">
        <v>152</v>
      </c>
      <c r="F219" t="s">
        <v>280</v>
      </c>
      <c r="G219" t="s">
        <v>218</v>
      </c>
      <c r="H219">
        <v>434.98544212030293</v>
      </c>
      <c r="I219">
        <v>31</v>
      </c>
      <c r="J219">
        <v>1588522.7742740677</v>
      </c>
      <c r="K219">
        <v>42499.442490909089</v>
      </c>
      <c r="L219">
        <v>285934099.36933219</v>
      </c>
      <c r="M219">
        <v>5410203.378636363</v>
      </c>
      <c r="N219">
        <v>2382784161.4111013</v>
      </c>
      <c r="O219">
        <v>116132200</v>
      </c>
      <c r="P219">
        <v>21.525416668181812</v>
      </c>
      <c r="Q219">
        <v>23748.415475397313</v>
      </c>
      <c r="R219">
        <v>285976598.81182313</v>
      </c>
      <c r="S219">
        <v>2504.3265647897379</v>
      </c>
      <c r="T219">
        <v>23769.940892065493</v>
      </c>
      <c r="U219">
        <f>Net_Zero_Table[[#This Row],[Total Energy(MJ)]]*AHP!$Q$23/TOPSIS!$B$20</f>
        <v>2.5730412313579351E-2</v>
      </c>
      <c r="V219">
        <f>Net_Zero_Table[[#This Row],[Capital Cost (LKR)]]*AHP!$Q$24/TOPSIS!$C$20</f>
        <v>4.0891821741364399E-3</v>
      </c>
      <c r="W219">
        <f>Net_Zero_Table[[#This Row],[System Cost (LKR)]]*AHP!$Q$25/TOPSIS!$D$20</f>
        <v>2.6311403885534951E-3</v>
      </c>
      <c r="X219">
        <f>Net_Zero_Table[[#This Row],[Embodied Carbon (Metric T)]]*AHP!$Q$26/TOPSIS!$E$20</f>
        <v>9.7031617806604322E-3</v>
      </c>
      <c r="Y2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4.097731087440889E-3</v>
      </c>
      <c r="Z2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4.5132542198580089E-3</v>
      </c>
      <c r="AA219">
        <f>Net_Zero_Table[[#This Row],[S- Worst-Euclidean Distance]]/(Net_Zero_Table[[#This Row],[S+ Best-Euclidean Distance]]+Net_Zero_Table[[#This Row],[S- Worst-Euclidean Distance]])</f>
        <v>0.52412750211435799</v>
      </c>
      <c r="AB219">
        <v>218</v>
      </c>
    </row>
    <row r="220" spans="1:28" x14ac:dyDescent="0.3">
      <c r="A220">
        <v>277</v>
      </c>
      <c r="B220" t="s">
        <v>141</v>
      </c>
      <c r="C220" t="s">
        <v>148</v>
      </c>
      <c r="D220" t="s">
        <v>280</v>
      </c>
      <c r="E220" t="s">
        <v>152</v>
      </c>
      <c r="F220" t="s">
        <v>280</v>
      </c>
      <c r="G220" t="s">
        <v>219</v>
      </c>
      <c r="H220">
        <v>435.44990445871292</v>
      </c>
      <c r="I220">
        <v>62</v>
      </c>
      <c r="J220">
        <v>1588972.373817649</v>
      </c>
      <c r="K220">
        <v>42499.442490909089</v>
      </c>
      <c r="L220">
        <v>286015027.28717679</v>
      </c>
      <c r="M220">
        <v>5414808.4536363631</v>
      </c>
      <c r="N220">
        <v>2383458560.7264733</v>
      </c>
      <c r="O220">
        <v>115568000</v>
      </c>
      <c r="P220">
        <v>21.516206518181814</v>
      </c>
      <c r="Q220">
        <v>23755.13698857385</v>
      </c>
      <c r="R220">
        <v>286057526.72966772</v>
      </c>
      <c r="S220">
        <v>2504.4413691801096</v>
      </c>
      <c r="T220">
        <v>23776.653195092033</v>
      </c>
      <c r="U220">
        <f>Net_Zero_Table[[#This Row],[Total Energy(MJ)]]*AHP!$Q$23/TOPSIS!$B$20</f>
        <v>2.5737693708988877E-2</v>
      </c>
      <c r="V220">
        <f>Net_Zero_Table[[#This Row],[Capital Cost (LKR)]]*AHP!$Q$24/TOPSIS!$C$20</f>
        <v>4.0926628178909654E-3</v>
      </c>
      <c r="W220">
        <f>Net_Zero_Table[[#This Row],[System Cost (LKR)]]*AHP!$Q$25/TOPSIS!$D$20</f>
        <v>2.6183576340097778E-3</v>
      </c>
      <c r="X220">
        <f>Net_Zero_Table[[#This Row],[Embodied Carbon (Metric T)]]*AHP!$Q$26/TOPSIS!$E$20</f>
        <v>9.6990100572883937E-3</v>
      </c>
      <c r="Y2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4.1023248814128811E-3</v>
      </c>
      <c r="Z2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4.5153552422237311E-3</v>
      </c>
      <c r="AA220">
        <f>Net_Zero_Table[[#This Row],[S- Worst-Euclidean Distance]]/(Net_Zero_Table[[#This Row],[S+ Best-Euclidean Distance]]+Net_Zero_Table[[#This Row],[S- Worst-Euclidean Distance]])</f>
        <v>0.52396412693933647</v>
      </c>
      <c r="AB220">
        <v>219</v>
      </c>
    </row>
    <row r="221" spans="1:28" x14ac:dyDescent="0.3">
      <c r="A221">
        <v>279</v>
      </c>
      <c r="B221" t="s">
        <v>141</v>
      </c>
      <c r="C221" t="s">
        <v>148</v>
      </c>
      <c r="D221" t="s">
        <v>280</v>
      </c>
      <c r="E221" t="s">
        <v>152</v>
      </c>
      <c r="F221" t="s">
        <v>280</v>
      </c>
      <c r="G221" t="s">
        <v>218</v>
      </c>
      <c r="H221">
        <v>435.44990445871292</v>
      </c>
      <c r="I221">
        <v>31</v>
      </c>
      <c r="J221">
        <v>1588972.373817649</v>
      </c>
      <c r="K221">
        <v>42499.442490909089</v>
      </c>
      <c r="L221">
        <v>286015027.28717679</v>
      </c>
      <c r="M221">
        <v>5414808.4536363631</v>
      </c>
      <c r="N221">
        <v>2383458560.7264733</v>
      </c>
      <c r="O221">
        <v>116132200</v>
      </c>
      <c r="P221">
        <v>21.516206518181814</v>
      </c>
      <c r="Q221">
        <v>23755.13698857385</v>
      </c>
      <c r="R221">
        <v>286057526.72966772</v>
      </c>
      <c r="S221">
        <v>2505.0055691801094</v>
      </c>
      <c r="T221">
        <v>23776.653195092033</v>
      </c>
      <c r="U221">
        <f>Net_Zero_Table[[#This Row],[Total Energy(MJ)]]*AHP!$Q$23/TOPSIS!$B$20</f>
        <v>2.5737693708988877E-2</v>
      </c>
      <c r="V221">
        <f>Net_Zero_Table[[#This Row],[Capital Cost (LKR)]]*AHP!$Q$24/TOPSIS!$C$20</f>
        <v>4.0926628178909654E-3</v>
      </c>
      <c r="W221">
        <f>Net_Zero_Table[[#This Row],[System Cost (LKR)]]*AHP!$Q$25/TOPSIS!$D$20</f>
        <v>2.6311403885534951E-3</v>
      </c>
      <c r="X221">
        <f>Net_Zero_Table[[#This Row],[Embodied Carbon (Metric T)]]*AHP!$Q$26/TOPSIS!$E$20</f>
        <v>9.6990100572883937E-3</v>
      </c>
      <c r="Y2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4.1036605060057532E-3</v>
      </c>
      <c r="Z2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4.5142807883235972E-3</v>
      </c>
      <c r="AA221">
        <f>Net_Zero_Table[[#This Row],[S- Worst-Euclidean Distance]]/(Net_Zero_Table[[#This Row],[S+ Best-Euclidean Distance]]+Net_Zero_Table[[#This Row],[S- Worst-Euclidean Distance]])</f>
        <v>0.52382357156389747</v>
      </c>
      <c r="AB221">
        <v>220</v>
      </c>
    </row>
    <row r="222" spans="1:28" x14ac:dyDescent="0.3">
      <c r="A222">
        <v>260</v>
      </c>
      <c r="B222" t="s">
        <v>141</v>
      </c>
      <c r="C222" t="s">
        <v>148</v>
      </c>
      <c r="D222" t="s">
        <v>151</v>
      </c>
      <c r="E222" t="s">
        <v>152</v>
      </c>
      <c r="F222" t="s">
        <v>280</v>
      </c>
      <c r="G222" t="s">
        <v>220</v>
      </c>
      <c r="H222">
        <v>434.98544212030293</v>
      </c>
      <c r="I222">
        <v>31</v>
      </c>
      <c r="J222">
        <v>1588522.7742740677</v>
      </c>
      <c r="K222">
        <v>42499.442490909089</v>
      </c>
      <c r="L222">
        <v>285934099.36933219</v>
      </c>
      <c r="M222">
        <v>5410203.378636363</v>
      </c>
      <c r="N222">
        <v>2382784161.4111013</v>
      </c>
      <c r="O222">
        <v>120900000</v>
      </c>
      <c r="P222">
        <v>21.525416668181812</v>
      </c>
      <c r="Q222">
        <v>23748.415475397313</v>
      </c>
      <c r="R222">
        <v>285976598.81182313</v>
      </c>
      <c r="S222">
        <v>2509.0943647897375</v>
      </c>
      <c r="T222">
        <v>23769.940892065493</v>
      </c>
      <c r="U222">
        <f>Net_Zero_Table[[#This Row],[Total Energy(MJ)]]*AHP!$Q$23/TOPSIS!$B$20</f>
        <v>2.5730412313579351E-2</v>
      </c>
      <c r="V222">
        <f>Net_Zero_Table[[#This Row],[Capital Cost (LKR)]]*AHP!$Q$24/TOPSIS!$C$20</f>
        <v>4.0891821741364399E-3</v>
      </c>
      <c r="W222">
        <f>Net_Zero_Table[[#This Row],[System Cost (LKR)]]*AHP!$Q$25/TOPSIS!$D$20</f>
        <v>2.7391616879394137E-3</v>
      </c>
      <c r="X222">
        <f>Net_Zero_Table[[#This Row],[Embodied Carbon (Metric T)]]*AHP!$Q$26/TOPSIS!$E$20</f>
        <v>9.7031617806604322E-3</v>
      </c>
      <c r="Y2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4.1106043931746451E-3</v>
      </c>
      <c r="Z2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4.5056105518089693E-3</v>
      </c>
      <c r="AA222">
        <f>Net_Zero_Table[[#This Row],[S- Worst-Euclidean Distance]]/(Net_Zero_Table[[#This Row],[S+ Best-Euclidean Distance]]+Net_Zero_Table[[#This Row],[S- Worst-Euclidean Distance]])</f>
        <v>0.52292225537295223</v>
      </c>
      <c r="AB222">
        <v>221</v>
      </c>
    </row>
    <row r="223" spans="1:28" x14ac:dyDescent="0.3">
      <c r="A223">
        <v>278</v>
      </c>
      <c r="B223" t="s">
        <v>141</v>
      </c>
      <c r="C223" t="s">
        <v>148</v>
      </c>
      <c r="D223" t="s">
        <v>280</v>
      </c>
      <c r="E223" t="s">
        <v>152</v>
      </c>
      <c r="F223" t="s">
        <v>280</v>
      </c>
      <c r="G223" t="s">
        <v>220</v>
      </c>
      <c r="H223">
        <v>435.44990445871292</v>
      </c>
      <c r="I223">
        <v>31</v>
      </c>
      <c r="J223">
        <v>1588972.373817649</v>
      </c>
      <c r="K223">
        <v>42499.442490909089</v>
      </c>
      <c r="L223">
        <v>286015027.28717679</v>
      </c>
      <c r="M223">
        <v>5414808.4536363631</v>
      </c>
      <c r="N223">
        <v>2383458560.7264733</v>
      </c>
      <c r="O223">
        <v>120900000</v>
      </c>
      <c r="P223">
        <v>21.516206518181814</v>
      </c>
      <c r="Q223">
        <v>23755.13698857385</v>
      </c>
      <c r="R223">
        <v>286057526.72966772</v>
      </c>
      <c r="S223">
        <v>2509.7733691801095</v>
      </c>
      <c r="T223">
        <v>23776.653195092033</v>
      </c>
      <c r="U223">
        <f>Net_Zero_Table[[#This Row],[Total Energy(MJ)]]*AHP!$Q$23/TOPSIS!$B$20</f>
        <v>2.5737693708988877E-2</v>
      </c>
      <c r="V223">
        <f>Net_Zero_Table[[#This Row],[Capital Cost (LKR)]]*AHP!$Q$24/TOPSIS!$C$20</f>
        <v>4.0926628178909654E-3</v>
      </c>
      <c r="W223">
        <f>Net_Zero_Table[[#This Row],[System Cost (LKR)]]*AHP!$Q$25/TOPSIS!$D$20</f>
        <v>2.7391616879394137E-3</v>
      </c>
      <c r="X223">
        <f>Net_Zero_Table[[#This Row],[Embodied Carbon (Metric T)]]*AHP!$Q$26/TOPSIS!$E$20</f>
        <v>9.6990100572883937E-3</v>
      </c>
      <c r="Y2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4.1165152691030544E-3</v>
      </c>
      <c r="Z2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4.5066388614280733E-3</v>
      </c>
      <c r="AA223">
        <f>Net_Zero_Table[[#This Row],[S- Worst-Euclidean Distance]]/(Net_Zero_Table[[#This Row],[S+ Best-Euclidean Distance]]+Net_Zero_Table[[#This Row],[S- Worst-Euclidean Distance]])</f>
        <v>0.52262070156810414</v>
      </c>
      <c r="AB223">
        <v>222</v>
      </c>
    </row>
    <row r="224" spans="1:28" x14ac:dyDescent="0.3">
      <c r="A224">
        <v>472</v>
      </c>
      <c r="B224" t="s">
        <v>280</v>
      </c>
      <c r="C224" t="s">
        <v>148</v>
      </c>
      <c r="D224" t="s">
        <v>151</v>
      </c>
      <c r="E224" t="s">
        <v>152</v>
      </c>
      <c r="F224" t="s">
        <v>155</v>
      </c>
      <c r="G224" t="s">
        <v>219</v>
      </c>
      <c r="H224">
        <v>436.59659618353601</v>
      </c>
      <c r="I224">
        <v>63</v>
      </c>
      <c r="J224">
        <v>1597325.592409858</v>
      </c>
      <c r="K224">
        <v>35689.179536363634</v>
      </c>
      <c r="L224">
        <v>287518606.63377446</v>
      </c>
      <c r="M224">
        <v>5575477.8013636358</v>
      </c>
      <c r="N224">
        <v>2395988388.6147871</v>
      </c>
      <c r="O224">
        <v>117432000</v>
      </c>
      <c r="P224">
        <v>21.615532077272725</v>
      </c>
      <c r="Q224">
        <v>23880.017606527377</v>
      </c>
      <c r="R224">
        <v>287554295.8133108</v>
      </c>
      <c r="S224">
        <v>2518.9958664161504</v>
      </c>
      <c r="T224">
        <v>23901.633138604651</v>
      </c>
      <c r="U224">
        <f>Net_Zero_Table[[#This Row],[Total Energy(MJ)]]*AHP!$Q$23/TOPSIS!$B$20</f>
        <v>2.5872363768778269E-2</v>
      </c>
      <c r="V224">
        <f>Net_Zero_Table[[#This Row],[Capital Cost (LKR)]]*AHP!$Q$24/TOPSIS!$C$20</f>
        <v>4.2141011792011622E-3</v>
      </c>
      <c r="W224">
        <f>Net_Zero_Table[[#This Row],[System Cost (LKR)]]*AHP!$Q$25/TOPSIS!$D$20</f>
        <v>2.6605892087518709E-3</v>
      </c>
      <c r="X224">
        <f>Net_Zero_Table[[#This Row],[Embodied Carbon (Metric T)]]*AHP!$Q$26/TOPSIS!$E$20</f>
        <v>9.7437837303684747E-3</v>
      </c>
      <c r="Y2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4.2591154681497151E-3</v>
      </c>
      <c r="Z2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4.4051956125963935E-3</v>
      </c>
      <c r="AA224">
        <f>Net_Zero_Table[[#This Row],[S- Worst-Euclidean Distance]]/(Net_Zero_Table[[#This Row],[S+ Best-Euclidean Distance]]+Net_Zero_Table[[#This Row],[S- Worst-Euclidean Distance]])</f>
        <v>0.50842999189925775</v>
      </c>
      <c r="AB224">
        <v>223</v>
      </c>
    </row>
    <row r="225" spans="1:28" x14ac:dyDescent="0.3">
      <c r="A225">
        <v>490</v>
      </c>
      <c r="B225" t="s">
        <v>280</v>
      </c>
      <c r="C225" t="s">
        <v>148</v>
      </c>
      <c r="D225" t="s">
        <v>280</v>
      </c>
      <c r="E225" t="s">
        <v>152</v>
      </c>
      <c r="F225" t="s">
        <v>155</v>
      </c>
      <c r="G225" t="s">
        <v>219</v>
      </c>
      <c r="H225">
        <v>437.06105852194594</v>
      </c>
      <c r="I225">
        <v>63</v>
      </c>
      <c r="J225">
        <v>1597775.1919534386</v>
      </c>
      <c r="K225">
        <v>35689.179536363634</v>
      </c>
      <c r="L225">
        <v>287599534.55161893</v>
      </c>
      <c r="M225">
        <v>5580082.8763636351</v>
      </c>
      <c r="N225">
        <v>2396662787.9301577</v>
      </c>
      <c r="O225">
        <v>117432000</v>
      </c>
      <c r="P225">
        <v>21.60632192727272</v>
      </c>
      <c r="Q225">
        <v>23886.739119703903</v>
      </c>
      <c r="R225">
        <v>287635223.73115528</v>
      </c>
      <c r="S225">
        <v>2519.6748708065215</v>
      </c>
      <c r="T225">
        <v>23908.345441631176</v>
      </c>
      <c r="U225">
        <f>Net_Zero_Table[[#This Row],[Total Energy(MJ)]]*AHP!$Q$23/TOPSIS!$B$20</f>
        <v>2.5879645164187788E-2</v>
      </c>
      <c r="V225">
        <f>Net_Zero_Table[[#This Row],[Capital Cost (LKR)]]*AHP!$Q$24/TOPSIS!$C$20</f>
        <v>4.217581822955686E-3</v>
      </c>
      <c r="W225">
        <f>Net_Zero_Table[[#This Row],[System Cost (LKR)]]*AHP!$Q$25/TOPSIS!$D$20</f>
        <v>2.6605892087518709E-3</v>
      </c>
      <c r="X225">
        <f>Net_Zero_Table[[#This Row],[Embodied Carbon (Metric T)]]*AHP!$Q$26/TOPSIS!$E$20</f>
        <v>9.7396320069964328E-3</v>
      </c>
      <c r="Y2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4.2651252688363185E-3</v>
      </c>
      <c r="Z2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4.4065423261625478E-3</v>
      </c>
      <c r="AA225">
        <f>Net_Zero_Table[[#This Row],[S- Worst-Euclidean Distance]]/(Net_Zero_Table[[#This Row],[S+ Best-Euclidean Distance]]+Net_Zero_Table[[#This Row],[S- Worst-Euclidean Distance]])</f>
        <v>0.50815397129658124</v>
      </c>
      <c r="AB225">
        <v>224</v>
      </c>
    </row>
    <row r="226" spans="1:28" x14ac:dyDescent="0.3">
      <c r="A226">
        <v>474</v>
      </c>
      <c r="B226" t="s">
        <v>280</v>
      </c>
      <c r="C226" t="s">
        <v>148</v>
      </c>
      <c r="D226" t="s">
        <v>151</v>
      </c>
      <c r="E226" t="s">
        <v>152</v>
      </c>
      <c r="F226" t="s">
        <v>155</v>
      </c>
      <c r="G226" t="s">
        <v>218</v>
      </c>
      <c r="H226">
        <v>436.59659618353601</v>
      </c>
      <c r="I226">
        <v>32</v>
      </c>
      <c r="J226">
        <v>1597325.592409858</v>
      </c>
      <c r="K226">
        <v>35689.179536363634</v>
      </c>
      <c r="L226">
        <v>287518606.63377446</v>
      </c>
      <c r="M226">
        <v>5575477.8013636358</v>
      </c>
      <c r="N226">
        <v>2395988388.6147871</v>
      </c>
      <c r="O226">
        <v>119878400</v>
      </c>
      <c r="P226">
        <v>21.615532077272725</v>
      </c>
      <c r="Q226">
        <v>23880.017606527377</v>
      </c>
      <c r="R226">
        <v>287554295.8133108</v>
      </c>
      <c r="S226">
        <v>2521.4422664161507</v>
      </c>
      <c r="T226">
        <v>23901.633138604651</v>
      </c>
      <c r="U226">
        <f>Net_Zero_Table[[#This Row],[Total Energy(MJ)]]*AHP!$Q$23/TOPSIS!$B$20</f>
        <v>2.5872363768778269E-2</v>
      </c>
      <c r="V226">
        <f>Net_Zero_Table[[#This Row],[Capital Cost (LKR)]]*AHP!$Q$24/TOPSIS!$C$20</f>
        <v>4.2141011792011622E-3</v>
      </c>
      <c r="W226">
        <f>Net_Zero_Table[[#This Row],[System Cost (LKR)]]*AHP!$Q$25/TOPSIS!$D$20</f>
        <v>2.7160158849584464E-3</v>
      </c>
      <c r="X226">
        <f>Net_Zero_Table[[#This Row],[Embodied Carbon (Metric T)]]*AHP!$Q$26/TOPSIS!$E$20</f>
        <v>9.7437837303684747E-3</v>
      </c>
      <c r="Y2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4.2655167700389835E-3</v>
      </c>
      <c r="Z2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4.4012186328542023E-3</v>
      </c>
      <c r="AA226">
        <f>Net_Zero_Table[[#This Row],[S- Worst-Euclidean Distance]]/(Net_Zero_Table[[#This Row],[S+ Best-Euclidean Distance]]+Net_Zero_Table[[#This Row],[S- Worst-Euclidean Distance]])</f>
        <v>0.50782889153220934</v>
      </c>
      <c r="AB226">
        <v>225</v>
      </c>
    </row>
    <row r="227" spans="1:28" x14ac:dyDescent="0.3">
      <c r="A227">
        <v>145</v>
      </c>
      <c r="B227" t="s">
        <v>140</v>
      </c>
      <c r="C227" t="s">
        <v>148</v>
      </c>
      <c r="D227" t="s">
        <v>151</v>
      </c>
      <c r="E227" t="s">
        <v>152</v>
      </c>
      <c r="F227" t="s">
        <v>154</v>
      </c>
      <c r="G227" t="s">
        <v>219</v>
      </c>
      <c r="H227">
        <v>424.72852500740612</v>
      </c>
      <c r="I227">
        <v>61</v>
      </c>
      <c r="J227">
        <v>1557091.1120802299</v>
      </c>
      <c r="K227">
        <v>43946.449763636367</v>
      </c>
      <c r="L227">
        <v>280276400.1744414</v>
      </c>
      <c r="M227">
        <v>5693401.9422727264</v>
      </c>
      <c r="N227">
        <v>2335636668.1203446</v>
      </c>
      <c r="O227">
        <v>113704000</v>
      </c>
      <c r="P227">
        <v>22.977584668181816</v>
      </c>
      <c r="Q227">
        <v>23278.512125599438</v>
      </c>
      <c r="R227">
        <v>280320346.62420505</v>
      </c>
      <c r="S227">
        <v>2455.0340700626175</v>
      </c>
      <c r="T227">
        <v>23301.489710267619</v>
      </c>
      <c r="U227">
        <f>Net_Zero_Table[[#This Row],[Total Energy(MJ)]]*AHP!$Q$23/TOPSIS!$B$20</f>
        <v>2.5221497592788633E-2</v>
      </c>
      <c r="V227">
        <f>Net_Zero_Table[[#This Row],[Capital Cost (LKR)]]*AHP!$Q$24/TOPSIS!$C$20</f>
        <v>4.3032315244317968E-3</v>
      </c>
      <c r="W227">
        <f>Net_Zero_Table[[#This Row],[System Cost (LKR)]]*AHP!$Q$25/TOPSIS!$D$20</f>
        <v>2.5761260592676847E-3</v>
      </c>
      <c r="X227">
        <f>Net_Zero_Table[[#This Row],[Embodied Carbon (Metric T)]]*AHP!$Q$26/TOPSIS!$E$20</f>
        <v>1.0357765649840183E-2</v>
      </c>
      <c r="Y2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3.9114022197756547E-3</v>
      </c>
      <c r="Z2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4.0357390190158835E-3</v>
      </c>
      <c r="AA227">
        <f>Net_Zero_Table[[#This Row],[S- Worst-Euclidean Distance]]/(Net_Zero_Table[[#This Row],[S+ Best-Euclidean Distance]]+Net_Zero_Table[[#This Row],[S- Worst-Euclidean Distance]])</f>
        <v>0.50782273747906459</v>
      </c>
      <c r="AB227">
        <v>226</v>
      </c>
    </row>
    <row r="228" spans="1:28" x14ac:dyDescent="0.3">
      <c r="A228">
        <v>492</v>
      </c>
      <c r="B228" t="s">
        <v>280</v>
      </c>
      <c r="C228" t="s">
        <v>148</v>
      </c>
      <c r="D228" t="s">
        <v>280</v>
      </c>
      <c r="E228" t="s">
        <v>152</v>
      </c>
      <c r="F228" t="s">
        <v>155</v>
      </c>
      <c r="G228" t="s">
        <v>218</v>
      </c>
      <c r="H228">
        <v>437.06105852194594</v>
      </c>
      <c r="I228">
        <v>32</v>
      </c>
      <c r="J228">
        <v>1597775.1919534386</v>
      </c>
      <c r="K228">
        <v>35689.179536363634</v>
      </c>
      <c r="L228">
        <v>287599534.55161893</v>
      </c>
      <c r="M228">
        <v>5580082.8763636351</v>
      </c>
      <c r="N228">
        <v>2396662787.9301577</v>
      </c>
      <c r="O228">
        <v>119878400</v>
      </c>
      <c r="P228">
        <v>21.60632192727272</v>
      </c>
      <c r="Q228">
        <v>23886.739119703903</v>
      </c>
      <c r="R228">
        <v>287635223.73115528</v>
      </c>
      <c r="S228">
        <v>2522.1212708065214</v>
      </c>
      <c r="T228">
        <v>23908.345441631176</v>
      </c>
      <c r="U228">
        <f>Net_Zero_Table[[#This Row],[Total Energy(MJ)]]*AHP!$Q$23/TOPSIS!$B$20</f>
        <v>2.5879645164187788E-2</v>
      </c>
      <c r="V228">
        <f>Net_Zero_Table[[#This Row],[Capital Cost (LKR)]]*AHP!$Q$24/TOPSIS!$C$20</f>
        <v>4.217581822955686E-3</v>
      </c>
      <c r="W228">
        <f>Net_Zero_Table[[#This Row],[System Cost (LKR)]]*AHP!$Q$25/TOPSIS!$D$20</f>
        <v>2.7160158849584464E-3</v>
      </c>
      <c r="X228">
        <f>Net_Zero_Table[[#This Row],[Embodied Carbon (Metric T)]]*AHP!$Q$26/TOPSIS!$E$20</f>
        <v>9.7396320069964328E-3</v>
      </c>
      <c r="Y2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4.2715175644397994E-3</v>
      </c>
      <c r="Z2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4.4025665629501319E-3</v>
      </c>
      <c r="AA228">
        <f>Net_Zero_Table[[#This Row],[S- Worst-Euclidean Distance]]/(Net_Zero_Table[[#This Row],[S+ Best-Euclidean Distance]]+Net_Zero_Table[[#This Row],[S- Worst-Euclidean Distance]])</f>
        <v>0.50755405392579278</v>
      </c>
      <c r="AB228">
        <v>227</v>
      </c>
    </row>
    <row r="229" spans="1:28" x14ac:dyDescent="0.3">
      <c r="A229">
        <v>163</v>
      </c>
      <c r="B229" t="s">
        <v>140</v>
      </c>
      <c r="C229" t="s">
        <v>148</v>
      </c>
      <c r="D229" t="s">
        <v>280</v>
      </c>
      <c r="E229" t="s">
        <v>152</v>
      </c>
      <c r="F229" t="s">
        <v>154</v>
      </c>
      <c r="G229" t="s">
        <v>219</v>
      </c>
      <c r="H229">
        <v>425.19298734581611</v>
      </c>
      <c r="I229">
        <v>61</v>
      </c>
      <c r="J229">
        <v>1557540.7116238109</v>
      </c>
      <c r="K229">
        <v>43946.449763636367</v>
      </c>
      <c r="L229">
        <v>280357328.09228593</v>
      </c>
      <c r="M229">
        <v>5698007.0172727266</v>
      </c>
      <c r="N229">
        <v>2336311067.4357162</v>
      </c>
      <c r="O229">
        <v>113704000</v>
      </c>
      <c r="P229">
        <v>22.968374518181815</v>
      </c>
      <c r="Q229">
        <v>23285.233638775971</v>
      </c>
      <c r="R229">
        <v>280401274.54204959</v>
      </c>
      <c r="S229">
        <v>2455.7130744529891</v>
      </c>
      <c r="T229">
        <v>23308.202013294154</v>
      </c>
      <c r="U229">
        <f>Net_Zero_Table[[#This Row],[Total Energy(MJ)]]*AHP!$Q$23/TOPSIS!$B$20</f>
        <v>2.5228778988198156E-2</v>
      </c>
      <c r="V229">
        <f>Net_Zero_Table[[#This Row],[Capital Cost (LKR)]]*AHP!$Q$24/TOPSIS!$C$20</f>
        <v>4.3067121681863224E-3</v>
      </c>
      <c r="W229">
        <f>Net_Zero_Table[[#This Row],[System Cost (LKR)]]*AHP!$Q$25/TOPSIS!$D$20</f>
        <v>2.5761260592676847E-3</v>
      </c>
      <c r="X229">
        <f>Net_Zero_Table[[#This Row],[Embodied Carbon (Metric T)]]*AHP!$Q$26/TOPSIS!$E$20</f>
        <v>1.0353613926468145E-2</v>
      </c>
      <c r="Y2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3.9161639624148165E-3</v>
      </c>
      <c r="Z2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4.0354801677678232E-3</v>
      </c>
      <c r="AA229">
        <f>Net_Zero_Table[[#This Row],[S- Worst-Euclidean Distance]]/(Net_Zero_Table[[#This Row],[S+ Best-Euclidean Distance]]+Net_Zero_Table[[#This Row],[S- Worst-Euclidean Distance]])</f>
        <v>0.50750261225223281</v>
      </c>
      <c r="AB229">
        <v>228</v>
      </c>
    </row>
    <row r="230" spans="1:28" x14ac:dyDescent="0.3">
      <c r="A230">
        <v>147</v>
      </c>
      <c r="B230" t="s">
        <v>140</v>
      </c>
      <c r="C230" t="s">
        <v>148</v>
      </c>
      <c r="D230" t="s">
        <v>151</v>
      </c>
      <c r="E230" t="s">
        <v>152</v>
      </c>
      <c r="F230" t="s">
        <v>154</v>
      </c>
      <c r="G230" t="s">
        <v>218</v>
      </c>
      <c r="H230">
        <v>424.72852500740612</v>
      </c>
      <c r="I230">
        <v>31</v>
      </c>
      <c r="J230">
        <v>1557091.1120802299</v>
      </c>
      <c r="K230">
        <v>43946.449763636367</v>
      </c>
      <c r="L230">
        <v>280276400.1744414</v>
      </c>
      <c r="M230">
        <v>5693401.9422727264</v>
      </c>
      <c r="N230">
        <v>2335636668.1203446</v>
      </c>
      <c r="O230">
        <v>116132200</v>
      </c>
      <c r="P230">
        <v>22.977584668181816</v>
      </c>
      <c r="Q230">
        <v>23278.512125599438</v>
      </c>
      <c r="R230">
        <v>280320346.62420505</v>
      </c>
      <c r="S230">
        <v>2457.4622700626173</v>
      </c>
      <c r="T230">
        <v>23301.489710267619</v>
      </c>
      <c r="U230">
        <f>Net_Zero_Table[[#This Row],[Total Energy(MJ)]]*AHP!$Q$23/TOPSIS!$B$20</f>
        <v>2.5221497592788633E-2</v>
      </c>
      <c r="V230">
        <f>Net_Zero_Table[[#This Row],[Capital Cost (LKR)]]*AHP!$Q$24/TOPSIS!$C$20</f>
        <v>4.3032315244317968E-3</v>
      </c>
      <c r="W230">
        <f>Net_Zero_Table[[#This Row],[System Cost (LKR)]]*AHP!$Q$25/TOPSIS!$D$20</f>
        <v>2.6311403885534951E-3</v>
      </c>
      <c r="X230">
        <f>Net_Zero_Table[[#This Row],[Embodied Carbon (Metric T)]]*AHP!$Q$26/TOPSIS!$E$20</f>
        <v>1.0357765649840183E-2</v>
      </c>
      <c r="Y2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3.9171308445030079E-3</v>
      </c>
      <c r="Z2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4.0302743082480984E-3</v>
      </c>
      <c r="AA230">
        <f>Net_Zero_Table[[#This Row],[S- Worst-Euclidean Distance]]/(Net_Zero_Table[[#This Row],[S+ Best-Euclidean Distance]]+Net_Zero_Table[[#This Row],[S- Worst-Euclidean Distance]])</f>
        <v>0.50711826448824771</v>
      </c>
      <c r="AB230">
        <v>229</v>
      </c>
    </row>
    <row r="231" spans="1:28" x14ac:dyDescent="0.3">
      <c r="A231">
        <v>165</v>
      </c>
      <c r="B231" t="s">
        <v>140</v>
      </c>
      <c r="C231" t="s">
        <v>148</v>
      </c>
      <c r="D231" t="s">
        <v>280</v>
      </c>
      <c r="E231" t="s">
        <v>152</v>
      </c>
      <c r="F231" t="s">
        <v>154</v>
      </c>
      <c r="G231" t="s">
        <v>218</v>
      </c>
      <c r="H231">
        <v>425.19298734581611</v>
      </c>
      <c r="I231">
        <v>31</v>
      </c>
      <c r="J231">
        <v>1557540.7116238109</v>
      </c>
      <c r="K231">
        <v>43946.449763636367</v>
      </c>
      <c r="L231">
        <v>280357328.09228593</v>
      </c>
      <c r="M231">
        <v>5698007.0172727266</v>
      </c>
      <c r="N231">
        <v>2336311067.4357162</v>
      </c>
      <c r="O231">
        <v>116132200</v>
      </c>
      <c r="P231">
        <v>22.968374518181815</v>
      </c>
      <c r="Q231">
        <v>23285.233638775971</v>
      </c>
      <c r="R231">
        <v>280401274.54204959</v>
      </c>
      <c r="S231">
        <v>2458.1412744529889</v>
      </c>
      <c r="T231">
        <v>23308.202013294154</v>
      </c>
      <c r="U231">
        <f>Net_Zero_Table[[#This Row],[Total Energy(MJ)]]*AHP!$Q$23/TOPSIS!$B$20</f>
        <v>2.5228778988198156E-2</v>
      </c>
      <c r="V231">
        <f>Net_Zero_Table[[#This Row],[Capital Cost (LKR)]]*AHP!$Q$24/TOPSIS!$C$20</f>
        <v>4.3067121681863224E-3</v>
      </c>
      <c r="W231">
        <f>Net_Zero_Table[[#This Row],[System Cost (LKR)]]*AHP!$Q$25/TOPSIS!$D$20</f>
        <v>2.6311403885534951E-3</v>
      </c>
      <c r="X231">
        <f>Net_Zero_Table[[#This Row],[Embodied Carbon (Metric T)]]*AHP!$Q$26/TOPSIS!$E$20</f>
        <v>1.0353613926468145E-2</v>
      </c>
      <c r="Y2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3.921885631760243E-3</v>
      </c>
      <c r="Z2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4.0300151059971005E-3</v>
      </c>
      <c r="AA231">
        <f>Net_Zero_Table[[#This Row],[S- Worst-Euclidean Distance]]/(Net_Zero_Table[[#This Row],[S+ Best-Euclidean Distance]]+Net_Zero_Table[[#This Row],[S- Worst-Euclidean Distance]])</f>
        <v>0.50679897032186505</v>
      </c>
      <c r="AB231">
        <v>230</v>
      </c>
    </row>
    <row r="232" spans="1:28" x14ac:dyDescent="0.3">
      <c r="A232">
        <v>473</v>
      </c>
      <c r="B232" t="s">
        <v>280</v>
      </c>
      <c r="C232" t="s">
        <v>148</v>
      </c>
      <c r="D232" t="s">
        <v>151</v>
      </c>
      <c r="E232" t="s">
        <v>152</v>
      </c>
      <c r="F232" t="s">
        <v>155</v>
      </c>
      <c r="G232" t="s">
        <v>220</v>
      </c>
      <c r="H232">
        <v>436.59659618353601</v>
      </c>
      <c r="I232">
        <v>32</v>
      </c>
      <c r="J232">
        <v>1597325.592409858</v>
      </c>
      <c r="K232">
        <v>35689.179536363634</v>
      </c>
      <c r="L232">
        <v>287518606.63377446</v>
      </c>
      <c r="M232">
        <v>5575477.8013636358</v>
      </c>
      <c r="N232">
        <v>2395988388.6147871</v>
      </c>
      <c r="O232">
        <v>124800000</v>
      </c>
      <c r="P232">
        <v>21.615532077272725</v>
      </c>
      <c r="Q232">
        <v>23880.017606527377</v>
      </c>
      <c r="R232">
        <v>287554295.8133108</v>
      </c>
      <c r="S232">
        <v>2526.3638664161504</v>
      </c>
      <c r="T232">
        <v>23901.633138604651</v>
      </c>
      <c r="U232">
        <f>Net_Zero_Table[[#This Row],[Total Energy(MJ)]]*AHP!$Q$23/TOPSIS!$B$20</f>
        <v>2.5872363768778269E-2</v>
      </c>
      <c r="V232">
        <f>Net_Zero_Table[[#This Row],[Capital Cost (LKR)]]*AHP!$Q$24/TOPSIS!$C$20</f>
        <v>4.2141011792011622E-3</v>
      </c>
      <c r="W232">
        <f>Net_Zero_Table[[#This Row],[System Cost (LKR)]]*AHP!$Q$25/TOPSIS!$D$20</f>
        <v>2.827521742389072E-3</v>
      </c>
      <c r="X232">
        <f>Net_Zero_Table[[#This Row],[Embodied Carbon (Metric T)]]*AHP!$Q$26/TOPSIS!$E$20</f>
        <v>9.7437837303684747E-3</v>
      </c>
      <c r="Y2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4.2805405225023636E-3</v>
      </c>
      <c r="Z2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4.3953249303556119E-3</v>
      </c>
      <c r="AA232">
        <f>Net_Zero_Table[[#This Row],[S- Worst-Euclidean Distance]]/(Net_Zero_Table[[#This Row],[S+ Best-Euclidean Distance]]+Net_Zero_Table[[#This Row],[S- Worst-Euclidean Distance]])</f>
        <v>0.50661515606004681</v>
      </c>
      <c r="AB232">
        <v>231</v>
      </c>
    </row>
    <row r="233" spans="1:28" x14ac:dyDescent="0.3">
      <c r="A233">
        <v>491</v>
      </c>
      <c r="B233" t="s">
        <v>280</v>
      </c>
      <c r="C233" t="s">
        <v>148</v>
      </c>
      <c r="D233" t="s">
        <v>280</v>
      </c>
      <c r="E233" t="s">
        <v>152</v>
      </c>
      <c r="F233" t="s">
        <v>155</v>
      </c>
      <c r="G233" t="s">
        <v>220</v>
      </c>
      <c r="H233">
        <v>437.06105852194594</v>
      </c>
      <c r="I233">
        <v>32</v>
      </c>
      <c r="J233">
        <v>1597775.1919534386</v>
      </c>
      <c r="K233">
        <v>35689.179536363634</v>
      </c>
      <c r="L233">
        <v>287599534.55161893</v>
      </c>
      <c r="M233">
        <v>5580082.8763636351</v>
      </c>
      <c r="N233">
        <v>2396662787.9301577</v>
      </c>
      <c r="O233">
        <v>124800000</v>
      </c>
      <c r="P233">
        <v>21.60632192727272</v>
      </c>
      <c r="Q233">
        <v>23886.739119703903</v>
      </c>
      <c r="R233">
        <v>287635223.73115528</v>
      </c>
      <c r="S233">
        <v>2527.0428708065215</v>
      </c>
      <c r="T233">
        <v>23908.345441631176</v>
      </c>
      <c r="U233">
        <f>Net_Zero_Table[[#This Row],[Total Energy(MJ)]]*AHP!$Q$23/TOPSIS!$B$20</f>
        <v>2.5879645164187788E-2</v>
      </c>
      <c r="V233">
        <f>Net_Zero_Table[[#This Row],[Capital Cost (LKR)]]*AHP!$Q$24/TOPSIS!$C$20</f>
        <v>4.217581822955686E-3</v>
      </c>
      <c r="W233">
        <f>Net_Zero_Table[[#This Row],[System Cost (LKR)]]*AHP!$Q$25/TOPSIS!$D$20</f>
        <v>2.827521742389072E-3</v>
      </c>
      <c r="X233">
        <f>Net_Zero_Table[[#This Row],[Embodied Carbon (Metric T)]]*AHP!$Q$26/TOPSIS!$E$20</f>
        <v>9.7396320069964328E-3</v>
      </c>
      <c r="Y2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4.2865202848719518E-3</v>
      </c>
      <c r="Z2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4.3966746673399773E-3</v>
      </c>
      <c r="AA233">
        <f>Net_Zero_Table[[#This Row],[S- Worst-Euclidean Distance]]/(Net_Zero_Table[[#This Row],[S+ Best-Euclidean Distance]]+Net_Zero_Table[[#This Row],[S- Worst-Euclidean Distance]])</f>
        <v>0.50634296379813315</v>
      </c>
      <c r="AB233">
        <v>232</v>
      </c>
    </row>
    <row r="234" spans="1:28" x14ac:dyDescent="0.3">
      <c r="A234">
        <v>146</v>
      </c>
      <c r="B234" t="s">
        <v>140</v>
      </c>
      <c r="C234" t="s">
        <v>148</v>
      </c>
      <c r="D234" t="s">
        <v>151</v>
      </c>
      <c r="E234" t="s">
        <v>152</v>
      </c>
      <c r="F234" t="s">
        <v>154</v>
      </c>
      <c r="G234" t="s">
        <v>220</v>
      </c>
      <c r="H234">
        <v>424.72852500740612</v>
      </c>
      <c r="I234">
        <v>31</v>
      </c>
      <c r="J234">
        <v>1557091.1120802299</v>
      </c>
      <c r="K234">
        <v>43946.449763636367</v>
      </c>
      <c r="L234">
        <v>280276400.1744414</v>
      </c>
      <c r="M234">
        <v>5693401.9422727264</v>
      </c>
      <c r="N234">
        <v>2335636668.1203446</v>
      </c>
      <c r="O234">
        <v>120900000</v>
      </c>
      <c r="P234">
        <v>22.977584668181816</v>
      </c>
      <c r="Q234">
        <v>23278.512125599438</v>
      </c>
      <c r="R234">
        <v>280320346.62420505</v>
      </c>
      <c r="S234">
        <v>2462.2300700626174</v>
      </c>
      <c r="T234">
        <v>23301.489710267619</v>
      </c>
      <c r="U234">
        <f>Net_Zero_Table[[#This Row],[Total Energy(MJ)]]*AHP!$Q$23/TOPSIS!$B$20</f>
        <v>2.5221497592788633E-2</v>
      </c>
      <c r="V234">
        <f>Net_Zero_Table[[#This Row],[Capital Cost (LKR)]]*AHP!$Q$24/TOPSIS!$C$20</f>
        <v>4.3032315244317968E-3</v>
      </c>
      <c r="W234">
        <f>Net_Zero_Table[[#This Row],[System Cost (LKR)]]*AHP!$Q$25/TOPSIS!$D$20</f>
        <v>2.7391616879394137E-3</v>
      </c>
      <c r="X234">
        <f>Net_Zero_Table[[#This Row],[Embodied Carbon (Metric T)]]*AHP!$Q$26/TOPSIS!$E$20</f>
        <v>1.0357765649840183E-2</v>
      </c>
      <c r="Y2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3.9305956883358079E-3</v>
      </c>
      <c r="Z2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4.0217127932301294E-3</v>
      </c>
      <c r="AA234">
        <f>Net_Zero_Table[[#This Row],[S- Worst-Euclidean Distance]]/(Net_Zero_Table[[#This Row],[S+ Best-Euclidean Distance]]+Net_Zero_Table[[#This Row],[S- Worst-Euclidean Distance]])</f>
        <v>0.50572897197747901</v>
      </c>
      <c r="AB234">
        <v>233</v>
      </c>
    </row>
    <row r="235" spans="1:28" x14ac:dyDescent="0.3">
      <c r="A235">
        <v>164</v>
      </c>
      <c r="B235" t="s">
        <v>140</v>
      </c>
      <c r="C235" t="s">
        <v>148</v>
      </c>
      <c r="D235" t="s">
        <v>280</v>
      </c>
      <c r="E235" t="s">
        <v>152</v>
      </c>
      <c r="F235" t="s">
        <v>154</v>
      </c>
      <c r="G235" t="s">
        <v>220</v>
      </c>
      <c r="H235">
        <v>425.19298734581611</v>
      </c>
      <c r="I235">
        <v>31</v>
      </c>
      <c r="J235">
        <v>1557540.7116238109</v>
      </c>
      <c r="K235">
        <v>43946.449763636367</v>
      </c>
      <c r="L235">
        <v>280357328.09228593</v>
      </c>
      <c r="M235">
        <v>5698007.0172727266</v>
      </c>
      <c r="N235">
        <v>2336311067.4357162</v>
      </c>
      <c r="O235">
        <v>120900000</v>
      </c>
      <c r="P235">
        <v>22.968374518181815</v>
      </c>
      <c r="Q235">
        <v>23285.233638775971</v>
      </c>
      <c r="R235">
        <v>280401274.54204959</v>
      </c>
      <c r="S235">
        <v>2462.909074452989</v>
      </c>
      <c r="T235">
        <v>23308.202013294154</v>
      </c>
      <c r="U235">
        <f>Net_Zero_Table[[#This Row],[Total Energy(MJ)]]*AHP!$Q$23/TOPSIS!$B$20</f>
        <v>2.5228778988198156E-2</v>
      </c>
      <c r="V235">
        <f>Net_Zero_Table[[#This Row],[Capital Cost (LKR)]]*AHP!$Q$24/TOPSIS!$C$20</f>
        <v>4.3067121681863224E-3</v>
      </c>
      <c r="W235">
        <f>Net_Zero_Table[[#This Row],[System Cost (LKR)]]*AHP!$Q$25/TOPSIS!$D$20</f>
        <v>2.7391616879394137E-3</v>
      </c>
      <c r="X235">
        <f>Net_Zero_Table[[#This Row],[Embodied Carbon (Metric T)]]*AHP!$Q$26/TOPSIS!$E$20</f>
        <v>1.0353613926468145E-2</v>
      </c>
      <c r="Y2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3.935334207003852E-3</v>
      </c>
      <c r="Z2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4.021453039147793E-3</v>
      </c>
      <c r="AA235">
        <f>Net_Zero_Table[[#This Row],[S- Worst-Euclidean Distance]]/(Net_Zero_Table[[#This Row],[S+ Best-Euclidean Distance]]+Net_Zero_Table[[#This Row],[S- Worst-Euclidean Distance]])</f>
        <v>0.50541165859283177</v>
      </c>
      <c r="AB235">
        <v>234</v>
      </c>
    </row>
    <row r="236" spans="1:28" x14ac:dyDescent="0.3">
      <c r="A236">
        <v>151</v>
      </c>
      <c r="B236" t="s">
        <v>140</v>
      </c>
      <c r="C236" t="s">
        <v>148</v>
      </c>
      <c r="D236" t="s">
        <v>151</v>
      </c>
      <c r="E236" t="s">
        <v>152</v>
      </c>
      <c r="F236" t="s">
        <v>280</v>
      </c>
      <c r="G236" t="s">
        <v>219</v>
      </c>
      <c r="H236">
        <v>427.32661420307517</v>
      </c>
      <c r="I236">
        <v>61</v>
      </c>
      <c r="J236">
        <v>1564921.4519178378</v>
      </c>
      <c r="K236">
        <v>46129.862490909087</v>
      </c>
      <c r="L236">
        <v>281685861.34521085</v>
      </c>
      <c r="M236">
        <v>5682484.878636363</v>
      </c>
      <c r="N236">
        <v>2347382177.8767567</v>
      </c>
      <c r="O236">
        <v>113704000</v>
      </c>
      <c r="P236">
        <v>22.977584668181816</v>
      </c>
      <c r="Q236">
        <v>23395.575706171676</v>
      </c>
      <c r="R236">
        <v>281731991.20770174</v>
      </c>
      <c r="S236">
        <v>2466.7686627553931</v>
      </c>
      <c r="T236">
        <v>23418.553290839856</v>
      </c>
      <c r="U236">
        <f>Net_Zero_Table[[#This Row],[Total Energy(MJ)]]*AHP!$Q$23/TOPSIS!$B$20</f>
        <v>2.5348508674550258E-2</v>
      </c>
      <c r="V236">
        <f>Net_Zero_Table[[#This Row],[Capital Cost (LKR)]]*AHP!$Q$24/TOPSIS!$C$20</f>
        <v>4.2949801041262297E-3</v>
      </c>
      <c r="W236">
        <f>Net_Zero_Table[[#This Row],[System Cost (LKR)]]*AHP!$Q$25/TOPSIS!$D$20</f>
        <v>2.5761260592676847E-3</v>
      </c>
      <c r="X236">
        <f>Net_Zero_Table[[#This Row],[Embodied Carbon (Metric T)]]*AHP!$Q$26/TOPSIS!$E$20</f>
        <v>1.0357765649840183E-2</v>
      </c>
      <c r="Y2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4.0199048132938189E-3</v>
      </c>
      <c r="Z2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3.9884186339341765E-3</v>
      </c>
      <c r="AA236">
        <f>Net_Zero_Table[[#This Row],[S- Worst-Euclidean Distance]]/(Net_Zero_Table[[#This Row],[S+ Best-Euclidean Distance]]+Net_Zero_Table[[#This Row],[S- Worst-Euclidean Distance]])</f>
        <v>0.49803415911163396</v>
      </c>
      <c r="AB236">
        <v>235</v>
      </c>
    </row>
    <row r="237" spans="1:28" x14ac:dyDescent="0.3">
      <c r="A237">
        <v>169</v>
      </c>
      <c r="B237" t="s">
        <v>140</v>
      </c>
      <c r="C237" t="s">
        <v>148</v>
      </c>
      <c r="D237" t="s">
        <v>280</v>
      </c>
      <c r="E237" t="s">
        <v>152</v>
      </c>
      <c r="F237" t="s">
        <v>280</v>
      </c>
      <c r="G237" t="s">
        <v>219</v>
      </c>
      <c r="H237">
        <v>427.79107654148515</v>
      </c>
      <c r="I237">
        <v>61</v>
      </c>
      <c r="J237">
        <v>1565371.0514614184</v>
      </c>
      <c r="K237">
        <v>46129.862490909087</v>
      </c>
      <c r="L237">
        <v>281766789.26305532</v>
      </c>
      <c r="M237">
        <v>5687089.9536363631</v>
      </c>
      <c r="N237">
        <v>2348056577.1921272</v>
      </c>
      <c r="O237">
        <v>113704000</v>
      </c>
      <c r="P237">
        <v>22.968374518181815</v>
      </c>
      <c r="Q237">
        <v>23402.297219348202</v>
      </c>
      <c r="R237">
        <v>281812919.12554622</v>
      </c>
      <c r="S237">
        <v>2467.4476671457633</v>
      </c>
      <c r="T237">
        <v>23425.265593866385</v>
      </c>
      <c r="U237">
        <f>Net_Zero_Table[[#This Row],[Total Energy(MJ)]]*AHP!$Q$23/TOPSIS!$B$20</f>
        <v>2.5355790069959777E-2</v>
      </c>
      <c r="V237">
        <f>Net_Zero_Table[[#This Row],[Capital Cost (LKR)]]*AHP!$Q$24/TOPSIS!$C$20</f>
        <v>4.2984607478807552E-3</v>
      </c>
      <c r="W237">
        <f>Net_Zero_Table[[#This Row],[System Cost (LKR)]]*AHP!$Q$25/TOPSIS!$D$20</f>
        <v>2.5761260592676847E-3</v>
      </c>
      <c r="X237">
        <f>Net_Zero_Table[[#This Row],[Embodied Carbon (Metric T)]]*AHP!$Q$26/TOPSIS!$E$20</f>
        <v>1.0353613926468145E-2</v>
      </c>
      <c r="Y2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4.0247608325091411E-3</v>
      </c>
      <c r="Z2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3.9883813947088611E-3</v>
      </c>
      <c r="AA237">
        <f>Net_Zero_Table[[#This Row],[S- Worst-Euclidean Distance]]/(Net_Zero_Table[[#This Row],[S+ Best-Euclidean Distance]]+Net_Zero_Table[[#This Row],[S- Worst-Euclidean Distance]])</f>
        <v>0.49773001422109353</v>
      </c>
      <c r="AB237">
        <v>236</v>
      </c>
    </row>
    <row r="238" spans="1:28" x14ac:dyDescent="0.3">
      <c r="A238">
        <v>153</v>
      </c>
      <c r="B238" t="s">
        <v>140</v>
      </c>
      <c r="C238" t="s">
        <v>148</v>
      </c>
      <c r="D238" t="s">
        <v>151</v>
      </c>
      <c r="E238" t="s">
        <v>152</v>
      </c>
      <c r="F238" t="s">
        <v>280</v>
      </c>
      <c r="G238" t="s">
        <v>218</v>
      </c>
      <c r="H238">
        <v>427.32661420307517</v>
      </c>
      <c r="I238">
        <v>31</v>
      </c>
      <c r="J238">
        <v>1564921.4519178378</v>
      </c>
      <c r="K238">
        <v>46129.862490909087</v>
      </c>
      <c r="L238">
        <v>281685861.34521085</v>
      </c>
      <c r="M238">
        <v>5682484.878636363</v>
      </c>
      <c r="N238">
        <v>2347382177.8767567</v>
      </c>
      <c r="O238">
        <v>116132200</v>
      </c>
      <c r="P238">
        <v>22.977584668181816</v>
      </c>
      <c r="Q238">
        <v>23395.575706171676</v>
      </c>
      <c r="R238">
        <v>281731991.20770174</v>
      </c>
      <c r="S238">
        <v>2469.1968627553929</v>
      </c>
      <c r="T238">
        <v>23418.553290839856</v>
      </c>
      <c r="U238">
        <f>Net_Zero_Table[[#This Row],[Total Energy(MJ)]]*AHP!$Q$23/TOPSIS!$B$20</f>
        <v>2.5348508674550258E-2</v>
      </c>
      <c r="V238">
        <f>Net_Zero_Table[[#This Row],[Capital Cost (LKR)]]*AHP!$Q$24/TOPSIS!$C$20</f>
        <v>4.2949801041262297E-3</v>
      </c>
      <c r="W238">
        <f>Net_Zero_Table[[#This Row],[System Cost (LKR)]]*AHP!$Q$25/TOPSIS!$D$20</f>
        <v>2.6311403885534951E-3</v>
      </c>
      <c r="X238">
        <f>Net_Zero_Table[[#This Row],[Embodied Carbon (Metric T)]]*AHP!$Q$26/TOPSIS!$E$20</f>
        <v>1.0357765649840183E-2</v>
      </c>
      <c r="Y2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4.0254790318710815E-3</v>
      </c>
      <c r="Z2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3.9828889979047584E-3</v>
      </c>
      <c r="AA238">
        <f>Net_Zero_Table[[#This Row],[S- Worst-Euclidean Distance]]/(Net_Zero_Table[[#This Row],[S+ Best-Euclidean Distance]]+Net_Zero_Table[[#This Row],[S- Worst-Euclidean Distance]])</f>
        <v>0.49734090430110295</v>
      </c>
      <c r="AB238">
        <v>237</v>
      </c>
    </row>
    <row r="239" spans="1:28" x14ac:dyDescent="0.3">
      <c r="A239">
        <v>171</v>
      </c>
      <c r="B239" t="s">
        <v>140</v>
      </c>
      <c r="C239" t="s">
        <v>148</v>
      </c>
      <c r="D239" t="s">
        <v>280</v>
      </c>
      <c r="E239" t="s">
        <v>152</v>
      </c>
      <c r="F239" t="s">
        <v>280</v>
      </c>
      <c r="G239" t="s">
        <v>218</v>
      </c>
      <c r="H239">
        <v>427.79107654148515</v>
      </c>
      <c r="I239">
        <v>31</v>
      </c>
      <c r="J239">
        <v>1565371.0514614184</v>
      </c>
      <c r="K239">
        <v>46129.862490909087</v>
      </c>
      <c r="L239">
        <v>281766789.26305532</v>
      </c>
      <c r="M239">
        <v>5687089.9536363631</v>
      </c>
      <c r="N239">
        <v>2348056577.1921272</v>
      </c>
      <c r="O239">
        <v>116132200</v>
      </c>
      <c r="P239">
        <v>22.968374518181815</v>
      </c>
      <c r="Q239">
        <v>23402.297219348202</v>
      </c>
      <c r="R239">
        <v>281812919.12554622</v>
      </c>
      <c r="S239">
        <v>2469.8758671457636</v>
      </c>
      <c r="T239">
        <v>23425.265593866385</v>
      </c>
      <c r="U239">
        <f>Net_Zero_Table[[#This Row],[Total Energy(MJ)]]*AHP!$Q$23/TOPSIS!$B$20</f>
        <v>2.5355790069959777E-2</v>
      </c>
      <c r="V239">
        <f>Net_Zero_Table[[#This Row],[Capital Cost (LKR)]]*AHP!$Q$24/TOPSIS!$C$20</f>
        <v>4.2984607478807552E-3</v>
      </c>
      <c r="W239">
        <f>Net_Zero_Table[[#This Row],[System Cost (LKR)]]*AHP!$Q$25/TOPSIS!$D$20</f>
        <v>2.6311403885534951E-3</v>
      </c>
      <c r="X239">
        <f>Net_Zero_Table[[#This Row],[Embodied Carbon (Metric T)]]*AHP!$Q$26/TOPSIS!$E$20</f>
        <v>1.0353613926468145E-2</v>
      </c>
      <c r="Y2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4.0303283348866997E-3</v>
      </c>
      <c r="Z2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3.9828517069779535E-3</v>
      </c>
      <c r="AA239">
        <f>Net_Zero_Table[[#This Row],[S- Worst-Euclidean Distance]]/(Net_Zero_Table[[#This Row],[S+ Best-Euclidean Distance]]+Net_Zero_Table[[#This Row],[S- Worst-Euclidean Distance]])</f>
        <v>0.49703759133947417</v>
      </c>
      <c r="AB239">
        <v>238</v>
      </c>
    </row>
    <row r="240" spans="1:28" x14ac:dyDescent="0.3">
      <c r="A240">
        <v>152</v>
      </c>
      <c r="B240" t="s">
        <v>140</v>
      </c>
      <c r="C240" t="s">
        <v>148</v>
      </c>
      <c r="D240" t="s">
        <v>151</v>
      </c>
      <c r="E240" t="s">
        <v>152</v>
      </c>
      <c r="F240" t="s">
        <v>280</v>
      </c>
      <c r="G240" t="s">
        <v>220</v>
      </c>
      <c r="H240">
        <v>427.32661420307517</v>
      </c>
      <c r="I240">
        <v>31</v>
      </c>
      <c r="J240">
        <v>1564921.4519178378</v>
      </c>
      <c r="K240">
        <v>46129.862490909087</v>
      </c>
      <c r="L240">
        <v>281685861.34521085</v>
      </c>
      <c r="M240">
        <v>5682484.878636363</v>
      </c>
      <c r="N240">
        <v>2347382177.8767567</v>
      </c>
      <c r="O240">
        <v>120900000</v>
      </c>
      <c r="P240">
        <v>22.977584668181816</v>
      </c>
      <c r="Q240">
        <v>23395.575706171676</v>
      </c>
      <c r="R240">
        <v>281731991.20770174</v>
      </c>
      <c r="S240">
        <v>2473.964662755393</v>
      </c>
      <c r="T240">
        <v>23418.553290839856</v>
      </c>
      <c r="U240">
        <f>Net_Zero_Table[[#This Row],[Total Energy(MJ)]]*AHP!$Q$23/TOPSIS!$B$20</f>
        <v>2.5348508674550258E-2</v>
      </c>
      <c r="V240">
        <f>Net_Zero_Table[[#This Row],[Capital Cost (LKR)]]*AHP!$Q$24/TOPSIS!$C$20</f>
        <v>4.2949801041262297E-3</v>
      </c>
      <c r="W240">
        <f>Net_Zero_Table[[#This Row],[System Cost (LKR)]]*AHP!$Q$25/TOPSIS!$D$20</f>
        <v>2.7391616879394137E-3</v>
      </c>
      <c r="X240">
        <f>Net_Zero_Table[[#This Row],[Embodied Carbon (Metric T)]]*AHP!$Q$26/TOPSIS!$E$20</f>
        <v>1.0357765649840183E-2</v>
      </c>
      <c r="Y2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4.0385826533873162E-3</v>
      </c>
      <c r="Z2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3.9742254039167148E-3</v>
      </c>
      <c r="AA240">
        <f>Net_Zero_Table[[#This Row],[S- Worst-Euclidean Distance]]/(Net_Zero_Table[[#This Row],[S+ Best-Euclidean Distance]]+Net_Zero_Table[[#This Row],[S- Worst-Euclidean Distance]])</f>
        <v>0.49598410139052707</v>
      </c>
      <c r="AB240">
        <v>239</v>
      </c>
    </row>
    <row r="241" spans="1:28" x14ac:dyDescent="0.3">
      <c r="A241">
        <v>170</v>
      </c>
      <c r="B241" t="s">
        <v>140</v>
      </c>
      <c r="C241" t="s">
        <v>148</v>
      </c>
      <c r="D241" t="s">
        <v>280</v>
      </c>
      <c r="E241" t="s">
        <v>152</v>
      </c>
      <c r="F241" t="s">
        <v>280</v>
      </c>
      <c r="G241" t="s">
        <v>220</v>
      </c>
      <c r="H241">
        <v>427.79107654148515</v>
      </c>
      <c r="I241">
        <v>31</v>
      </c>
      <c r="J241">
        <v>1565371.0514614184</v>
      </c>
      <c r="K241">
        <v>46129.862490909087</v>
      </c>
      <c r="L241">
        <v>281766789.26305532</v>
      </c>
      <c r="M241">
        <v>5687089.9536363631</v>
      </c>
      <c r="N241">
        <v>2348056577.1921272</v>
      </c>
      <c r="O241">
        <v>120900000</v>
      </c>
      <c r="P241">
        <v>22.968374518181815</v>
      </c>
      <c r="Q241">
        <v>23402.297219348202</v>
      </c>
      <c r="R241">
        <v>281812919.12554622</v>
      </c>
      <c r="S241">
        <v>2474.6436671457632</v>
      </c>
      <c r="T241">
        <v>23425.265593866385</v>
      </c>
      <c r="U241">
        <f>Net_Zero_Table[[#This Row],[Total Energy(MJ)]]*AHP!$Q$23/TOPSIS!$B$20</f>
        <v>2.5355790069959777E-2</v>
      </c>
      <c r="V241">
        <f>Net_Zero_Table[[#This Row],[Capital Cost (LKR)]]*AHP!$Q$24/TOPSIS!$C$20</f>
        <v>4.2984607478807552E-3</v>
      </c>
      <c r="W241">
        <f>Net_Zero_Table[[#This Row],[System Cost (LKR)]]*AHP!$Q$25/TOPSIS!$D$20</f>
        <v>2.7391616879394137E-3</v>
      </c>
      <c r="X241">
        <f>Net_Zero_Table[[#This Row],[Embodied Carbon (Metric T)]]*AHP!$Q$26/TOPSIS!$E$20</f>
        <v>1.0353613926468145E-2</v>
      </c>
      <c r="Y2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4.0434162411502727E-3</v>
      </c>
      <c r="Z2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3.9741880316969654E-3</v>
      </c>
      <c r="AA241">
        <f>Net_Zero_Table[[#This Row],[S- Worst-Euclidean Distance]]/(Net_Zero_Table[[#This Row],[S+ Best-Euclidean Distance]]+Net_Zero_Table[[#This Row],[S- Worst-Euclidean Distance]])</f>
        <v>0.4956827371932187</v>
      </c>
      <c r="AB241">
        <v>240</v>
      </c>
    </row>
    <row r="242" spans="1:28" x14ac:dyDescent="0.3">
      <c r="A242">
        <v>469</v>
      </c>
      <c r="B242" t="s">
        <v>280</v>
      </c>
      <c r="C242" t="s">
        <v>148</v>
      </c>
      <c r="D242" t="s">
        <v>151</v>
      </c>
      <c r="E242" t="s">
        <v>152</v>
      </c>
      <c r="F242" t="s">
        <v>154</v>
      </c>
      <c r="G242" t="s">
        <v>219</v>
      </c>
      <c r="H242">
        <v>441.72527384815737</v>
      </c>
      <c r="I242">
        <v>63</v>
      </c>
      <c r="J242">
        <v>1608306.6368058892</v>
      </c>
      <c r="K242">
        <v>34870.399763636364</v>
      </c>
      <c r="L242">
        <v>289495194.62506008</v>
      </c>
      <c r="M242">
        <v>5548185.1422727266</v>
      </c>
      <c r="N242">
        <v>2412459955.2088342</v>
      </c>
      <c r="O242">
        <v>117432000</v>
      </c>
      <c r="P242">
        <v>21.888458668181816</v>
      </c>
      <c r="Q242">
        <v>24044.184220248044</v>
      </c>
      <c r="R242">
        <v>289530065.02482373</v>
      </c>
      <c r="S242">
        <v>2535.4401403511069</v>
      </c>
      <c r="T242">
        <v>24066.072678916225</v>
      </c>
      <c r="U242">
        <f>Net_Zero_Table[[#This Row],[Total Energy(MJ)]]*AHP!$Q$23/TOPSIS!$B$20</f>
        <v>2.6050131308709586E-2</v>
      </c>
      <c r="V242">
        <f>Net_Zero_Table[[#This Row],[Capital Cost (LKR)]]*AHP!$Q$24/TOPSIS!$C$20</f>
        <v>4.1934726284372434E-3</v>
      </c>
      <c r="W242">
        <f>Net_Zero_Table[[#This Row],[System Cost (LKR)]]*AHP!$Q$25/TOPSIS!$D$20</f>
        <v>2.6605892087518709E-3</v>
      </c>
      <c r="X242">
        <f>Net_Zero_Table[[#This Row],[Embodied Carbon (Metric T)]]*AHP!$Q$26/TOPSIS!$E$20</f>
        <v>9.8668127479553704E-3</v>
      </c>
      <c r="Y2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4.4616608357847887E-3</v>
      </c>
      <c r="Z2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4.2591487301904037E-3</v>
      </c>
      <c r="AA242">
        <f>Net_Zero_Table[[#This Row],[S- Worst-Euclidean Distance]]/(Net_Zero_Table[[#This Row],[S+ Best-Euclidean Distance]]+Net_Zero_Table[[#This Row],[S- Worst-Euclidean Distance]])</f>
        <v>0.48838914529308725</v>
      </c>
      <c r="AB242">
        <v>241</v>
      </c>
    </row>
    <row r="243" spans="1:28" x14ac:dyDescent="0.3">
      <c r="A243">
        <v>487</v>
      </c>
      <c r="B243" t="s">
        <v>280</v>
      </c>
      <c r="C243" t="s">
        <v>148</v>
      </c>
      <c r="D243" t="s">
        <v>280</v>
      </c>
      <c r="E243" t="s">
        <v>152</v>
      </c>
      <c r="F243" t="s">
        <v>154</v>
      </c>
      <c r="G243" t="s">
        <v>219</v>
      </c>
      <c r="H243">
        <v>442.18973618656736</v>
      </c>
      <c r="I243">
        <v>63</v>
      </c>
      <c r="J243">
        <v>1608756.2363494704</v>
      </c>
      <c r="K243">
        <v>34870.399763636364</v>
      </c>
      <c r="L243">
        <v>289576122.54290468</v>
      </c>
      <c r="M243">
        <v>5552790.2172727259</v>
      </c>
      <c r="N243">
        <v>2413134354.5242057</v>
      </c>
      <c r="O243">
        <v>117432000</v>
      </c>
      <c r="P243">
        <v>21.879248518181811</v>
      </c>
      <c r="Q243">
        <v>24050.905733424581</v>
      </c>
      <c r="R243">
        <v>289610992.94266832</v>
      </c>
      <c r="S243">
        <v>2536.1191447414785</v>
      </c>
      <c r="T243">
        <v>24072.784981942761</v>
      </c>
      <c r="U243">
        <f>Net_Zero_Table[[#This Row],[Total Energy(MJ)]]*AHP!$Q$23/TOPSIS!$B$20</f>
        <v>2.6057412704119116E-2</v>
      </c>
      <c r="V243">
        <f>Net_Zero_Table[[#This Row],[Capital Cost (LKR)]]*AHP!$Q$24/TOPSIS!$C$20</f>
        <v>4.1969532721917672E-3</v>
      </c>
      <c r="W243">
        <f>Net_Zero_Table[[#This Row],[System Cost (LKR)]]*AHP!$Q$25/TOPSIS!$D$20</f>
        <v>2.6605892087518709E-3</v>
      </c>
      <c r="X243">
        <f>Net_Zero_Table[[#This Row],[Embodied Carbon (Metric T)]]*AHP!$Q$26/TOPSIS!$E$20</f>
        <v>9.8626610245833319E-3</v>
      </c>
      <c r="Y2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4.467557501223682E-3</v>
      </c>
      <c r="Z2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4.260708675588626E-3</v>
      </c>
      <c r="AA243">
        <f>Net_Zero_Table[[#This Row],[S- Worst-Euclidean Distance]]/(Net_Zero_Table[[#This Row],[S+ Best-Euclidean Distance]]+Net_Zero_Table[[#This Row],[S- Worst-Euclidean Distance]])</f>
        <v>0.48815063487725807</v>
      </c>
      <c r="AB243">
        <v>242</v>
      </c>
    </row>
    <row r="244" spans="1:28" x14ac:dyDescent="0.3">
      <c r="A244">
        <v>471</v>
      </c>
      <c r="B244" t="s">
        <v>280</v>
      </c>
      <c r="C244" t="s">
        <v>148</v>
      </c>
      <c r="D244" t="s">
        <v>151</v>
      </c>
      <c r="E244" t="s">
        <v>152</v>
      </c>
      <c r="F244" t="s">
        <v>154</v>
      </c>
      <c r="G244" t="s">
        <v>218</v>
      </c>
      <c r="H244">
        <v>441.72527384815737</v>
      </c>
      <c r="I244">
        <v>32</v>
      </c>
      <c r="J244">
        <v>1608306.6368058892</v>
      </c>
      <c r="K244">
        <v>34870.399763636364</v>
      </c>
      <c r="L244">
        <v>289495194.62506008</v>
      </c>
      <c r="M244">
        <v>5548185.1422727266</v>
      </c>
      <c r="N244">
        <v>2412459955.2088342</v>
      </c>
      <c r="O244">
        <v>119878400</v>
      </c>
      <c r="P244">
        <v>21.888458668181816</v>
      </c>
      <c r="Q244">
        <v>24044.184220248044</v>
      </c>
      <c r="R244">
        <v>289530065.02482373</v>
      </c>
      <c r="S244">
        <v>2537.8865403511072</v>
      </c>
      <c r="T244">
        <v>24066.072678916225</v>
      </c>
      <c r="U244">
        <f>Net_Zero_Table[[#This Row],[Total Energy(MJ)]]*AHP!$Q$23/TOPSIS!$B$20</f>
        <v>2.6050131308709586E-2</v>
      </c>
      <c r="V244">
        <f>Net_Zero_Table[[#This Row],[Capital Cost (LKR)]]*AHP!$Q$24/TOPSIS!$C$20</f>
        <v>4.1934726284372434E-3</v>
      </c>
      <c r="W244">
        <f>Net_Zero_Table[[#This Row],[System Cost (LKR)]]*AHP!$Q$25/TOPSIS!$D$20</f>
        <v>2.7160158849584464E-3</v>
      </c>
      <c r="X244">
        <f>Net_Zero_Table[[#This Row],[Embodied Carbon (Metric T)]]*AHP!$Q$26/TOPSIS!$E$20</f>
        <v>9.8668127479553704E-3</v>
      </c>
      <c r="Y2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4.4677719456153366E-3</v>
      </c>
      <c r="Z2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4.2550352495398947E-3</v>
      </c>
      <c r="AA244">
        <f>Net_Zero_Table[[#This Row],[S- Worst-Euclidean Distance]]/(Net_Zero_Table[[#This Row],[S+ Best-Euclidean Distance]]+Net_Zero_Table[[#This Row],[S- Worst-Euclidean Distance]])</f>
        <v>0.48780572060599947</v>
      </c>
      <c r="AB244">
        <v>243</v>
      </c>
    </row>
    <row r="245" spans="1:28" x14ac:dyDescent="0.3">
      <c r="A245">
        <v>489</v>
      </c>
      <c r="B245" t="s">
        <v>280</v>
      </c>
      <c r="C245" t="s">
        <v>148</v>
      </c>
      <c r="D245" t="s">
        <v>280</v>
      </c>
      <c r="E245" t="s">
        <v>152</v>
      </c>
      <c r="F245" t="s">
        <v>154</v>
      </c>
      <c r="G245" t="s">
        <v>218</v>
      </c>
      <c r="H245">
        <v>442.18973618656736</v>
      </c>
      <c r="I245">
        <v>32</v>
      </c>
      <c r="J245">
        <v>1608756.2363494704</v>
      </c>
      <c r="K245">
        <v>34870.399763636364</v>
      </c>
      <c r="L245">
        <v>289576122.54290468</v>
      </c>
      <c r="M245">
        <v>5552790.2172727259</v>
      </c>
      <c r="N245">
        <v>2413134354.5242057</v>
      </c>
      <c r="O245">
        <v>119878400</v>
      </c>
      <c r="P245">
        <v>21.879248518181811</v>
      </c>
      <c r="Q245">
        <v>24050.905733424581</v>
      </c>
      <c r="R245">
        <v>289610992.94266832</v>
      </c>
      <c r="S245">
        <v>2538.5655447414783</v>
      </c>
      <c r="T245">
        <v>24072.784981942761</v>
      </c>
      <c r="U245">
        <f>Net_Zero_Table[[#This Row],[Total Energy(MJ)]]*AHP!$Q$23/TOPSIS!$B$20</f>
        <v>2.6057412704119116E-2</v>
      </c>
      <c r="V245">
        <f>Net_Zero_Table[[#This Row],[Capital Cost (LKR)]]*AHP!$Q$24/TOPSIS!$C$20</f>
        <v>4.1969532721917672E-3</v>
      </c>
      <c r="W245">
        <f>Net_Zero_Table[[#This Row],[System Cost (LKR)]]*AHP!$Q$25/TOPSIS!$D$20</f>
        <v>2.7160158849584464E-3</v>
      </c>
      <c r="X245">
        <f>Net_Zero_Table[[#This Row],[Embodied Carbon (Metric T)]]*AHP!$Q$26/TOPSIS!$E$20</f>
        <v>9.8626610245833319E-3</v>
      </c>
      <c r="Y2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4.4736605560985092E-3</v>
      </c>
      <c r="Z2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4.2565967024350186E-3</v>
      </c>
      <c r="AA245">
        <f>Net_Zero_Table[[#This Row],[S- Worst-Euclidean Distance]]/(Net_Zero_Table[[#This Row],[S+ Best-Euclidean Distance]]+Net_Zero_Table[[#This Row],[S- Worst-Euclidean Distance]])</f>
        <v>0.48756830141223401</v>
      </c>
      <c r="AB245">
        <v>244</v>
      </c>
    </row>
    <row r="246" spans="1:28" x14ac:dyDescent="0.3">
      <c r="A246">
        <v>470</v>
      </c>
      <c r="B246" t="s">
        <v>280</v>
      </c>
      <c r="C246" t="s">
        <v>148</v>
      </c>
      <c r="D246" t="s">
        <v>151</v>
      </c>
      <c r="E246" t="s">
        <v>152</v>
      </c>
      <c r="F246" t="s">
        <v>154</v>
      </c>
      <c r="G246" t="s">
        <v>220</v>
      </c>
      <c r="H246">
        <v>441.72527384815737</v>
      </c>
      <c r="I246">
        <v>32</v>
      </c>
      <c r="J246">
        <v>1608306.6368058892</v>
      </c>
      <c r="K246">
        <v>34870.399763636364</v>
      </c>
      <c r="L246">
        <v>289495194.62506008</v>
      </c>
      <c r="M246">
        <v>5548185.1422727266</v>
      </c>
      <c r="N246">
        <v>2412459955.2088342</v>
      </c>
      <c r="O246">
        <v>124800000</v>
      </c>
      <c r="P246">
        <v>21.888458668181816</v>
      </c>
      <c r="Q246">
        <v>24044.184220248044</v>
      </c>
      <c r="R246">
        <v>289530065.02482373</v>
      </c>
      <c r="S246">
        <v>2542.8081403511073</v>
      </c>
      <c r="T246">
        <v>24066.072678916225</v>
      </c>
      <c r="U246">
        <f>Net_Zero_Table[[#This Row],[Total Energy(MJ)]]*AHP!$Q$23/TOPSIS!$B$20</f>
        <v>2.6050131308709586E-2</v>
      </c>
      <c r="V246">
        <f>Net_Zero_Table[[#This Row],[Capital Cost (LKR)]]*AHP!$Q$24/TOPSIS!$C$20</f>
        <v>4.1934726284372434E-3</v>
      </c>
      <c r="W246">
        <f>Net_Zero_Table[[#This Row],[System Cost (LKR)]]*AHP!$Q$25/TOPSIS!$D$20</f>
        <v>2.827521742389072E-3</v>
      </c>
      <c r="X246">
        <f>Net_Zero_Table[[#This Row],[Embodied Carbon (Metric T)]]*AHP!$Q$26/TOPSIS!$E$20</f>
        <v>9.8668127479553704E-3</v>
      </c>
      <c r="Y2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4.4821178038209186E-3</v>
      </c>
      <c r="Z2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4.2489387809251369E-3</v>
      </c>
      <c r="AA246">
        <f>Net_Zero_Table[[#This Row],[S- Worst-Euclidean Distance]]/(Net_Zero_Table[[#This Row],[S+ Best-Euclidean Distance]]+Net_Zero_Table[[#This Row],[S- Worst-Euclidean Distance]])</f>
        <v>0.48664657475114947</v>
      </c>
      <c r="AB246">
        <v>245</v>
      </c>
    </row>
    <row r="247" spans="1:28" x14ac:dyDescent="0.3">
      <c r="A247">
        <v>488</v>
      </c>
      <c r="B247" t="s">
        <v>280</v>
      </c>
      <c r="C247" t="s">
        <v>148</v>
      </c>
      <c r="D247" t="s">
        <v>280</v>
      </c>
      <c r="E247" t="s">
        <v>152</v>
      </c>
      <c r="F247" t="s">
        <v>154</v>
      </c>
      <c r="G247" t="s">
        <v>220</v>
      </c>
      <c r="H247">
        <v>442.18973618656736</v>
      </c>
      <c r="I247">
        <v>32</v>
      </c>
      <c r="J247">
        <v>1608756.2363494704</v>
      </c>
      <c r="K247">
        <v>34870.399763636364</v>
      </c>
      <c r="L247">
        <v>289576122.54290468</v>
      </c>
      <c r="M247">
        <v>5552790.2172727259</v>
      </c>
      <c r="N247">
        <v>2413134354.5242057</v>
      </c>
      <c r="O247">
        <v>124800000</v>
      </c>
      <c r="P247">
        <v>21.879248518181811</v>
      </c>
      <c r="Q247">
        <v>24050.905733424581</v>
      </c>
      <c r="R247">
        <v>289610992.94266832</v>
      </c>
      <c r="S247">
        <v>2543.4871447414785</v>
      </c>
      <c r="T247">
        <v>24072.784981942761</v>
      </c>
      <c r="U247">
        <f>Net_Zero_Table[[#This Row],[Total Energy(MJ)]]*AHP!$Q$23/TOPSIS!$B$20</f>
        <v>2.6057412704119116E-2</v>
      </c>
      <c r="V247">
        <f>Net_Zero_Table[[#This Row],[Capital Cost (LKR)]]*AHP!$Q$24/TOPSIS!$C$20</f>
        <v>4.1969532721917672E-3</v>
      </c>
      <c r="W247">
        <f>Net_Zero_Table[[#This Row],[System Cost (LKR)]]*AHP!$Q$25/TOPSIS!$D$20</f>
        <v>2.827521742389072E-3</v>
      </c>
      <c r="X247">
        <f>Net_Zero_Table[[#This Row],[Embodied Carbon (Metric T)]]*AHP!$Q$26/TOPSIS!$E$20</f>
        <v>9.8626610245833319E-3</v>
      </c>
      <c r="Y2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4.4879875913924529E-3</v>
      </c>
      <c r="Z2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4.2505024734027898E-3</v>
      </c>
      <c r="AA247">
        <f>Net_Zero_Table[[#This Row],[S- Worst-Euclidean Distance]]/(Net_Zero_Table[[#This Row],[S+ Best-Euclidean Distance]]+Net_Zero_Table[[#This Row],[S- Worst-Euclidean Distance]])</f>
        <v>0.48641154729085173</v>
      </c>
      <c r="AB247">
        <v>246</v>
      </c>
    </row>
    <row r="248" spans="1:28" x14ac:dyDescent="0.3">
      <c r="A248">
        <v>85</v>
      </c>
      <c r="B248" t="s">
        <v>139</v>
      </c>
      <c r="C248" t="s">
        <v>280</v>
      </c>
      <c r="D248" t="s">
        <v>151</v>
      </c>
      <c r="E248" t="s">
        <v>280</v>
      </c>
      <c r="F248" t="s">
        <v>155</v>
      </c>
      <c r="G248" t="s">
        <v>219</v>
      </c>
      <c r="H248">
        <v>428.98789604631719</v>
      </c>
      <c r="I248">
        <v>61</v>
      </c>
      <c r="J248">
        <v>1464096.4796631667</v>
      </c>
      <c r="K248">
        <v>58701.472772727269</v>
      </c>
      <c r="L248">
        <v>263537366.33937001</v>
      </c>
      <c r="M248">
        <v>6148117.1068181815</v>
      </c>
      <c r="N248">
        <v>2196144719.49475</v>
      </c>
      <c r="O248">
        <v>113704000</v>
      </c>
      <c r="P248">
        <v>26.44689265909091</v>
      </c>
      <c r="Q248">
        <v>21888.242370964341</v>
      </c>
      <c r="R248">
        <v>263596067.81214273</v>
      </c>
      <c r="S248">
        <v>2315.9968366015682</v>
      </c>
      <c r="T248">
        <v>21914.689263623433</v>
      </c>
      <c r="U248">
        <f>Net_Zero_Table[[#This Row],[Total Energy(MJ)]]*AHP!$Q$23/TOPSIS!$B$20</f>
        <v>2.3716750032080767E-2</v>
      </c>
      <c r="V248">
        <f>Net_Zero_Table[[#This Row],[Capital Cost (LKR)]]*AHP!$Q$24/TOPSIS!$C$20</f>
        <v>4.6469178916599095E-3</v>
      </c>
      <c r="W248">
        <f>Net_Zero_Table[[#This Row],[System Cost (LKR)]]*AHP!$Q$25/TOPSIS!$D$20</f>
        <v>2.5761260592676847E-3</v>
      </c>
      <c r="X248">
        <f>Net_Zero_Table[[#This Row],[Embodied Carbon (Metric T)]]*AHP!$Q$26/TOPSIS!$E$20</f>
        <v>1.1921649741918592E-2</v>
      </c>
      <c r="Y2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4.0362692551381453E-3</v>
      </c>
      <c r="Z2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3.7833639930464039E-3</v>
      </c>
      <c r="AA248">
        <f>Net_Zero_Table[[#This Row],[S- Worst-Euclidean Distance]]/(Net_Zero_Table[[#This Row],[S+ Best-Euclidean Distance]]+Net_Zero_Table[[#This Row],[S- Worst-Euclidean Distance]])</f>
        <v>0.4838288284076202</v>
      </c>
      <c r="AB248">
        <v>247</v>
      </c>
    </row>
    <row r="249" spans="1:28" x14ac:dyDescent="0.3">
      <c r="A249">
        <v>87</v>
      </c>
      <c r="B249" t="s">
        <v>139</v>
      </c>
      <c r="C249" t="s">
        <v>280</v>
      </c>
      <c r="D249" t="s">
        <v>151</v>
      </c>
      <c r="E249" t="s">
        <v>280</v>
      </c>
      <c r="F249" t="s">
        <v>155</v>
      </c>
      <c r="G249" t="s">
        <v>218</v>
      </c>
      <c r="H249">
        <v>428.98789604631719</v>
      </c>
      <c r="I249">
        <v>31</v>
      </c>
      <c r="J249">
        <v>1464096.4796631667</v>
      </c>
      <c r="K249">
        <v>58701.472772727269</v>
      </c>
      <c r="L249">
        <v>263537366.33937001</v>
      </c>
      <c r="M249">
        <v>6148117.1068181815</v>
      </c>
      <c r="N249">
        <v>2196144719.49475</v>
      </c>
      <c r="O249">
        <v>116132200</v>
      </c>
      <c r="P249">
        <v>26.44689265909091</v>
      </c>
      <c r="Q249">
        <v>21888.242370964341</v>
      </c>
      <c r="R249">
        <v>263596067.81214273</v>
      </c>
      <c r="S249">
        <v>2318.4250366015681</v>
      </c>
      <c r="T249">
        <v>21914.689263623433</v>
      </c>
      <c r="U249">
        <f>Net_Zero_Table[[#This Row],[Total Energy(MJ)]]*AHP!$Q$23/TOPSIS!$B$20</f>
        <v>2.3716750032080767E-2</v>
      </c>
      <c r="V249">
        <f>Net_Zero_Table[[#This Row],[Capital Cost (LKR)]]*AHP!$Q$24/TOPSIS!$C$20</f>
        <v>4.6469178916599095E-3</v>
      </c>
      <c r="W249">
        <f>Net_Zero_Table[[#This Row],[System Cost (LKR)]]*AHP!$Q$25/TOPSIS!$D$20</f>
        <v>2.6311403885534951E-3</v>
      </c>
      <c r="X249">
        <f>Net_Zero_Table[[#This Row],[Embodied Carbon (Metric T)]]*AHP!$Q$26/TOPSIS!$E$20</f>
        <v>1.1921649741918592E-2</v>
      </c>
      <c r="Y2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4.041820904996208E-3</v>
      </c>
      <c r="Z2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3.7775342055363882E-3</v>
      </c>
      <c r="AA249">
        <f>Net_Zero_Table[[#This Row],[S- Worst-Euclidean Distance]]/(Net_Zero_Table[[#This Row],[S+ Best-Euclidean Distance]]+Net_Zero_Table[[#This Row],[S- Worst-Euclidean Distance]])</f>
        <v>0.48310047978868303</v>
      </c>
      <c r="AB249">
        <v>248</v>
      </c>
    </row>
    <row r="250" spans="1:28" x14ac:dyDescent="0.3">
      <c r="A250">
        <v>103</v>
      </c>
      <c r="B250" t="s">
        <v>139</v>
      </c>
      <c r="C250" t="s">
        <v>280</v>
      </c>
      <c r="D250" t="s">
        <v>280</v>
      </c>
      <c r="E250" t="s">
        <v>280</v>
      </c>
      <c r="F250" t="s">
        <v>155</v>
      </c>
      <c r="G250" t="s">
        <v>219</v>
      </c>
      <c r="H250">
        <v>429.45235838472718</v>
      </c>
      <c r="I250">
        <v>62</v>
      </c>
      <c r="J250">
        <v>1464546.0792067475</v>
      </c>
      <c r="K250">
        <v>58701.472772727269</v>
      </c>
      <c r="L250">
        <v>263618294.25721455</v>
      </c>
      <c r="M250">
        <v>6152722.1818181816</v>
      </c>
      <c r="N250">
        <v>2196819118.8101211</v>
      </c>
      <c r="O250">
        <v>115568000</v>
      </c>
      <c r="P250">
        <v>26.437682509090912</v>
      </c>
      <c r="Q250">
        <v>21894.963884140871</v>
      </c>
      <c r="R250">
        <v>263676995.72998726</v>
      </c>
      <c r="S250">
        <v>2318.5398409919389</v>
      </c>
      <c r="T250">
        <v>21921.401566649962</v>
      </c>
      <c r="U250">
        <f>Net_Zero_Table[[#This Row],[Total Energy(MJ)]]*AHP!$Q$23/TOPSIS!$B$20</f>
        <v>2.3724031427490289E-2</v>
      </c>
      <c r="V250">
        <f>Net_Zero_Table[[#This Row],[Capital Cost (LKR)]]*AHP!$Q$24/TOPSIS!$C$20</f>
        <v>4.650398535414435E-3</v>
      </c>
      <c r="W250">
        <f>Net_Zero_Table[[#This Row],[System Cost (LKR)]]*AHP!$Q$25/TOPSIS!$D$20</f>
        <v>2.6183576340097778E-3</v>
      </c>
      <c r="X250">
        <f>Net_Zero_Table[[#This Row],[Embodied Carbon (Metric T)]]*AHP!$Q$26/TOPSIS!$E$20</f>
        <v>1.1917498018546555E-2</v>
      </c>
      <c r="Y2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4.0410546290793282E-3</v>
      </c>
      <c r="Z2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3.7742377911133321E-3</v>
      </c>
      <c r="AA250">
        <f>Net_Zero_Table[[#This Row],[S- Worst-Euclidean Distance]]/(Net_Zero_Table[[#This Row],[S+ Best-Euclidean Distance]]+Net_Zero_Table[[#This Row],[S- Worst-Euclidean Distance]])</f>
        <v>0.48292982375959398</v>
      </c>
      <c r="AB250">
        <v>249</v>
      </c>
    </row>
    <row r="251" spans="1:28" x14ac:dyDescent="0.3">
      <c r="A251">
        <v>105</v>
      </c>
      <c r="B251" t="s">
        <v>139</v>
      </c>
      <c r="C251" t="s">
        <v>280</v>
      </c>
      <c r="D251" t="s">
        <v>280</v>
      </c>
      <c r="E251" t="s">
        <v>280</v>
      </c>
      <c r="F251" t="s">
        <v>155</v>
      </c>
      <c r="G251" t="s">
        <v>218</v>
      </c>
      <c r="H251">
        <v>429.45235838472718</v>
      </c>
      <c r="I251">
        <v>31</v>
      </c>
      <c r="J251">
        <v>1464546.0792067475</v>
      </c>
      <c r="K251">
        <v>58701.472772727269</v>
      </c>
      <c r="L251">
        <v>263618294.25721455</v>
      </c>
      <c r="M251">
        <v>6152722.1818181816</v>
      </c>
      <c r="N251">
        <v>2196819118.8101211</v>
      </c>
      <c r="O251">
        <v>116132200</v>
      </c>
      <c r="P251">
        <v>26.437682509090912</v>
      </c>
      <c r="Q251">
        <v>21894.963884140871</v>
      </c>
      <c r="R251">
        <v>263676995.72998726</v>
      </c>
      <c r="S251">
        <v>2319.1040409919392</v>
      </c>
      <c r="T251">
        <v>21921.401566649962</v>
      </c>
      <c r="U251">
        <f>Net_Zero_Table[[#This Row],[Total Energy(MJ)]]*AHP!$Q$23/TOPSIS!$B$20</f>
        <v>2.3724031427490289E-2</v>
      </c>
      <c r="V251">
        <f>Net_Zero_Table[[#This Row],[Capital Cost (LKR)]]*AHP!$Q$24/TOPSIS!$C$20</f>
        <v>4.650398535414435E-3</v>
      </c>
      <c r="W251">
        <f>Net_Zero_Table[[#This Row],[System Cost (LKR)]]*AHP!$Q$25/TOPSIS!$D$20</f>
        <v>2.6311403885534951E-3</v>
      </c>
      <c r="X251">
        <f>Net_Zero_Table[[#This Row],[Embodied Carbon (Metric T)]]*AHP!$Q$26/TOPSIS!$E$20</f>
        <v>1.1917498018546555E-2</v>
      </c>
      <c r="Y2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4.0424104975986357E-3</v>
      </c>
      <c r="Z2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3.7729522891521215E-3</v>
      </c>
      <c r="AA251">
        <f>Net_Zero_Table[[#This Row],[S- Worst-Euclidean Distance]]/(Net_Zero_Table[[#This Row],[S+ Best-Euclidean Distance]]+Net_Zero_Table[[#This Row],[S- Worst-Euclidean Distance]])</f>
        <v>0.48276099166481928</v>
      </c>
      <c r="AB251">
        <v>250</v>
      </c>
    </row>
    <row r="252" spans="1:28" x14ac:dyDescent="0.3">
      <c r="A252">
        <v>86</v>
      </c>
      <c r="B252" t="s">
        <v>139</v>
      </c>
      <c r="C252" t="s">
        <v>280</v>
      </c>
      <c r="D252" t="s">
        <v>151</v>
      </c>
      <c r="E252" t="s">
        <v>280</v>
      </c>
      <c r="F252" t="s">
        <v>155</v>
      </c>
      <c r="G252" t="s">
        <v>220</v>
      </c>
      <c r="H252">
        <v>428.98789604631719</v>
      </c>
      <c r="I252">
        <v>31</v>
      </c>
      <c r="J252">
        <v>1464096.4796631667</v>
      </c>
      <c r="K252">
        <v>58701.472772727269</v>
      </c>
      <c r="L252">
        <v>263537366.33937001</v>
      </c>
      <c r="M252">
        <v>6148117.1068181815</v>
      </c>
      <c r="N252">
        <v>2196144719.49475</v>
      </c>
      <c r="O252">
        <v>120900000</v>
      </c>
      <c r="P252">
        <v>26.44689265909091</v>
      </c>
      <c r="Q252">
        <v>21888.242370964341</v>
      </c>
      <c r="R252">
        <v>263596067.81214273</v>
      </c>
      <c r="S252">
        <v>2323.1928366015682</v>
      </c>
      <c r="T252">
        <v>21914.689263623433</v>
      </c>
      <c r="U252">
        <f>Net_Zero_Table[[#This Row],[Total Energy(MJ)]]*AHP!$Q$23/TOPSIS!$B$20</f>
        <v>2.3716750032080767E-2</v>
      </c>
      <c r="V252">
        <f>Net_Zero_Table[[#This Row],[Capital Cost (LKR)]]*AHP!$Q$24/TOPSIS!$C$20</f>
        <v>4.6469178916599095E-3</v>
      </c>
      <c r="W252">
        <f>Net_Zero_Table[[#This Row],[System Cost (LKR)]]*AHP!$Q$25/TOPSIS!$D$20</f>
        <v>2.7391616879394137E-3</v>
      </c>
      <c r="X252">
        <f>Net_Zero_Table[[#This Row],[Embodied Carbon (Metric T)]]*AHP!$Q$26/TOPSIS!$E$20</f>
        <v>1.1921649741918592E-2</v>
      </c>
      <c r="Y2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4.0548717168699139E-3</v>
      </c>
      <c r="Z2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3.7683985279563566E-3</v>
      </c>
      <c r="AA252">
        <f>Net_Zero_Table[[#This Row],[S- Worst-Euclidean Distance]]/(Net_Zero_Table[[#This Row],[S+ Best-Euclidean Distance]]+Net_Zero_Table[[#This Row],[S- Worst-Euclidean Distance]])</f>
        <v>0.4816909565981688</v>
      </c>
      <c r="AB252">
        <v>251</v>
      </c>
    </row>
    <row r="253" spans="1:28" x14ac:dyDescent="0.3">
      <c r="A253">
        <v>104</v>
      </c>
      <c r="B253" t="s">
        <v>139</v>
      </c>
      <c r="C253" t="s">
        <v>280</v>
      </c>
      <c r="D253" t="s">
        <v>280</v>
      </c>
      <c r="E253" t="s">
        <v>280</v>
      </c>
      <c r="F253" t="s">
        <v>155</v>
      </c>
      <c r="G253" t="s">
        <v>220</v>
      </c>
      <c r="H253">
        <v>429.45235838472718</v>
      </c>
      <c r="I253">
        <v>31</v>
      </c>
      <c r="J253">
        <v>1464546.0792067475</v>
      </c>
      <c r="K253">
        <v>58701.472772727269</v>
      </c>
      <c r="L253">
        <v>263618294.25721455</v>
      </c>
      <c r="M253">
        <v>6152722.1818181816</v>
      </c>
      <c r="N253">
        <v>2196819118.8101211</v>
      </c>
      <c r="O253">
        <v>120900000</v>
      </c>
      <c r="P253">
        <v>26.437682509090912</v>
      </c>
      <c r="Q253">
        <v>21894.963884140871</v>
      </c>
      <c r="R253">
        <v>263676995.72998726</v>
      </c>
      <c r="S253">
        <v>2323.8718409919393</v>
      </c>
      <c r="T253">
        <v>21921.401566649962</v>
      </c>
      <c r="U253">
        <f>Net_Zero_Table[[#This Row],[Total Energy(MJ)]]*AHP!$Q$23/TOPSIS!$B$20</f>
        <v>2.3724031427490289E-2</v>
      </c>
      <c r="V253">
        <f>Net_Zero_Table[[#This Row],[Capital Cost (LKR)]]*AHP!$Q$24/TOPSIS!$C$20</f>
        <v>4.650398535414435E-3</v>
      </c>
      <c r="W253">
        <f>Net_Zero_Table[[#This Row],[System Cost (LKR)]]*AHP!$Q$25/TOPSIS!$D$20</f>
        <v>2.7391616879394137E-3</v>
      </c>
      <c r="X253">
        <f>Net_Zero_Table[[#This Row],[Embodied Carbon (Metric T)]]*AHP!$Q$26/TOPSIS!$E$20</f>
        <v>1.1917498018546555E-2</v>
      </c>
      <c r="Y2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4.0554594121138534E-3</v>
      </c>
      <c r="Z2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3.7638054901554673E-3</v>
      </c>
      <c r="AA253">
        <f>Net_Zero_Table[[#This Row],[S- Worst-Euclidean Distance]]/(Net_Zero_Table[[#This Row],[S+ Best-Euclidean Distance]]+Net_Zero_Table[[#This Row],[S- Worst-Euclidean Distance]])</f>
        <v>0.48135029791139688</v>
      </c>
      <c r="AB253">
        <v>252</v>
      </c>
    </row>
    <row r="254" spans="1:28" x14ac:dyDescent="0.3">
      <c r="A254">
        <v>475</v>
      </c>
      <c r="B254" t="s">
        <v>280</v>
      </c>
      <c r="C254" t="s">
        <v>148</v>
      </c>
      <c r="D254" t="s">
        <v>151</v>
      </c>
      <c r="E254" t="s">
        <v>152</v>
      </c>
      <c r="F254" t="s">
        <v>280</v>
      </c>
      <c r="G254" t="s">
        <v>219</v>
      </c>
      <c r="H254">
        <v>444.32336304382642</v>
      </c>
      <c r="I254">
        <v>64</v>
      </c>
      <c r="J254">
        <v>1616136.9766434974</v>
      </c>
      <c r="K254">
        <v>37053.812490909084</v>
      </c>
      <c r="L254">
        <v>290904655.79582953</v>
      </c>
      <c r="M254">
        <v>5537268.0786363631</v>
      </c>
      <c r="N254">
        <v>2424205464.9652462</v>
      </c>
      <c r="O254">
        <v>119296000</v>
      </c>
      <c r="P254">
        <v>21.888458668181816</v>
      </c>
      <c r="Q254">
        <v>24161.247800820285</v>
      </c>
      <c r="R254">
        <v>290941709.60832042</v>
      </c>
      <c r="S254">
        <v>2549.0387330438825</v>
      </c>
      <c r="T254">
        <v>24183.136259488467</v>
      </c>
      <c r="U254">
        <f>Net_Zero_Table[[#This Row],[Total Energy(MJ)]]*AHP!$Q$23/TOPSIS!$B$20</f>
        <v>2.6177142390471215E-2</v>
      </c>
      <c r="V254">
        <f>Net_Zero_Table[[#This Row],[Capital Cost (LKR)]]*AHP!$Q$24/TOPSIS!$C$20</f>
        <v>4.1852212081316745E-3</v>
      </c>
      <c r="W254">
        <f>Net_Zero_Table[[#This Row],[System Cost (LKR)]]*AHP!$Q$25/TOPSIS!$D$20</f>
        <v>2.702820783493964E-3</v>
      </c>
      <c r="X254">
        <f>Net_Zero_Table[[#This Row],[Embodied Carbon (Metric T)]]*AHP!$Q$26/TOPSIS!$E$20</f>
        <v>9.8668127479553704E-3</v>
      </c>
      <c r="Y2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4.5847909543756818E-3</v>
      </c>
      <c r="Z2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4.2362367568432027E-3</v>
      </c>
      <c r="AA254">
        <f>Net_Zero_Table[[#This Row],[S- Worst-Euclidean Distance]]/(Net_Zero_Table[[#This Row],[S+ Best-Euclidean Distance]]+Net_Zero_Table[[#This Row],[S- Worst-Euclidean Distance]])</f>
        <v>0.4802429938470108</v>
      </c>
      <c r="AB254">
        <v>253</v>
      </c>
    </row>
    <row r="255" spans="1:28" x14ac:dyDescent="0.3">
      <c r="A255">
        <v>477</v>
      </c>
      <c r="B255" t="s">
        <v>280</v>
      </c>
      <c r="C255" t="s">
        <v>148</v>
      </c>
      <c r="D255" t="s">
        <v>151</v>
      </c>
      <c r="E255" t="s">
        <v>152</v>
      </c>
      <c r="F255" t="s">
        <v>280</v>
      </c>
      <c r="G255" t="s">
        <v>218</v>
      </c>
      <c r="H255">
        <v>444.32336304382642</v>
      </c>
      <c r="I255">
        <v>32</v>
      </c>
      <c r="J255">
        <v>1616136.9766434974</v>
      </c>
      <c r="K255">
        <v>37053.812490909084</v>
      </c>
      <c r="L255">
        <v>290904655.79582953</v>
      </c>
      <c r="M255">
        <v>5537268.0786363631</v>
      </c>
      <c r="N255">
        <v>2424205464.9652462</v>
      </c>
      <c r="O255">
        <v>119878400</v>
      </c>
      <c r="P255">
        <v>21.888458668181816</v>
      </c>
      <c r="Q255">
        <v>24161.247800820285</v>
      </c>
      <c r="R255">
        <v>290941709.60832042</v>
      </c>
      <c r="S255">
        <v>2549.6211330438823</v>
      </c>
      <c r="T255">
        <v>24183.136259488467</v>
      </c>
      <c r="U255">
        <f>Net_Zero_Table[[#This Row],[Total Energy(MJ)]]*AHP!$Q$23/TOPSIS!$B$20</f>
        <v>2.6177142390471215E-2</v>
      </c>
      <c r="V255">
        <f>Net_Zero_Table[[#This Row],[Capital Cost (LKR)]]*AHP!$Q$24/TOPSIS!$C$20</f>
        <v>4.1852212081316745E-3</v>
      </c>
      <c r="W255">
        <f>Net_Zero_Table[[#This Row],[System Cost (LKR)]]*AHP!$Q$25/TOPSIS!$D$20</f>
        <v>2.7160158849584464E-3</v>
      </c>
      <c r="X255">
        <f>Net_Zero_Table[[#This Row],[Embodied Carbon (Metric T)]]*AHP!$Q$26/TOPSIS!$E$20</f>
        <v>9.8668127479553704E-3</v>
      </c>
      <c r="Y2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4.5862682219814811E-3</v>
      </c>
      <c r="Z2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4.2353183360387342E-3</v>
      </c>
      <c r="AA255">
        <f>Net_Zero_Table[[#This Row],[S- Worst-Euclidean Distance]]/(Net_Zero_Table[[#This Row],[S+ Best-Euclidean Distance]]+Net_Zero_Table[[#This Row],[S- Worst-Euclidean Distance]])</f>
        <v>0.48010845987654688</v>
      </c>
      <c r="AB255">
        <v>254</v>
      </c>
    </row>
    <row r="256" spans="1:28" x14ac:dyDescent="0.3">
      <c r="A256">
        <v>493</v>
      </c>
      <c r="B256" t="s">
        <v>280</v>
      </c>
      <c r="C256" t="s">
        <v>148</v>
      </c>
      <c r="D256" t="s">
        <v>280</v>
      </c>
      <c r="E256" t="s">
        <v>152</v>
      </c>
      <c r="F256" t="s">
        <v>280</v>
      </c>
      <c r="G256" t="s">
        <v>219</v>
      </c>
      <c r="H256">
        <v>444.78782538223641</v>
      </c>
      <c r="I256">
        <v>64</v>
      </c>
      <c r="J256">
        <v>1616586.5761870781</v>
      </c>
      <c r="K256">
        <v>37053.812490909084</v>
      </c>
      <c r="L256">
        <v>290985583.71367407</v>
      </c>
      <c r="M256">
        <v>5541873.1536363624</v>
      </c>
      <c r="N256">
        <v>2424879864.2806172</v>
      </c>
      <c r="O256">
        <v>119296000</v>
      </c>
      <c r="P256">
        <v>21.879248518181811</v>
      </c>
      <c r="Q256">
        <v>24167.969313996815</v>
      </c>
      <c r="R256">
        <v>291022637.52616495</v>
      </c>
      <c r="S256">
        <v>2549.7177374342536</v>
      </c>
      <c r="T256">
        <v>24189.848562514995</v>
      </c>
      <c r="U256">
        <f>Net_Zero_Table[[#This Row],[Total Energy(MJ)]]*AHP!$Q$23/TOPSIS!$B$20</f>
        <v>2.6184423785880737E-2</v>
      </c>
      <c r="V256">
        <f>Net_Zero_Table[[#This Row],[Capital Cost (LKR)]]*AHP!$Q$24/TOPSIS!$C$20</f>
        <v>4.1887018518862E-3</v>
      </c>
      <c r="W256">
        <f>Net_Zero_Table[[#This Row],[System Cost (LKR)]]*AHP!$Q$25/TOPSIS!$D$20</f>
        <v>2.702820783493964E-3</v>
      </c>
      <c r="X256">
        <f>Net_Zero_Table[[#This Row],[Embodied Carbon (Metric T)]]*AHP!$Q$26/TOPSIS!$E$20</f>
        <v>9.8626610245833319E-3</v>
      </c>
      <c r="Y2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4.5907246599851187E-3</v>
      </c>
      <c r="Z2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4.2380165841687505E-3</v>
      </c>
      <c r="AA256">
        <f>Net_Zero_Table[[#This Row],[S- Worst-Euclidean Distance]]/(Net_Zero_Table[[#This Row],[S+ Best-Euclidean Distance]]+Net_Zero_Table[[#This Row],[S- Worst-Euclidean Distance]])</f>
        <v>0.48002500775238371</v>
      </c>
      <c r="AB256">
        <v>255</v>
      </c>
    </row>
    <row r="257" spans="1:28" x14ac:dyDescent="0.3">
      <c r="A257">
        <v>495</v>
      </c>
      <c r="B257" t="s">
        <v>280</v>
      </c>
      <c r="C257" t="s">
        <v>148</v>
      </c>
      <c r="D257" t="s">
        <v>280</v>
      </c>
      <c r="E257" t="s">
        <v>152</v>
      </c>
      <c r="F257" t="s">
        <v>280</v>
      </c>
      <c r="G257" t="s">
        <v>218</v>
      </c>
      <c r="H257">
        <v>444.78782538223641</v>
      </c>
      <c r="I257">
        <v>32</v>
      </c>
      <c r="J257">
        <v>1616586.5761870781</v>
      </c>
      <c r="K257">
        <v>37053.812490909084</v>
      </c>
      <c r="L257">
        <v>290985583.71367407</v>
      </c>
      <c r="M257">
        <v>5541873.1536363624</v>
      </c>
      <c r="N257">
        <v>2424879864.2806172</v>
      </c>
      <c r="O257">
        <v>119878400</v>
      </c>
      <c r="P257">
        <v>21.879248518181811</v>
      </c>
      <c r="Q257">
        <v>24167.969313996815</v>
      </c>
      <c r="R257">
        <v>291022637.52616495</v>
      </c>
      <c r="S257">
        <v>2550.3001374342539</v>
      </c>
      <c r="T257">
        <v>24189.848562514995</v>
      </c>
      <c r="U257">
        <f>Net_Zero_Table[[#This Row],[Total Energy(MJ)]]*AHP!$Q$23/TOPSIS!$B$20</f>
        <v>2.6184423785880737E-2</v>
      </c>
      <c r="V257">
        <f>Net_Zero_Table[[#This Row],[Capital Cost (LKR)]]*AHP!$Q$24/TOPSIS!$C$20</f>
        <v>4.1887018518862E-3</v>
      </c>
      <c r="W257">
        <f>Net_Zero_Table[[#This Row],[System Cost (LKR)]]*AHP!$Q$25/TOPSIS!$D$20</f>
        <v>2.7160158849584464E-3</v>
      </c>
      <c r="X257">
        <f>Net_Zero_Table[[#This Row],[Embodied Carbon (Metric T)]]*AHP!$Q$26/TOPSIS!$E$20</f>
        <v>9.8626610245833319E-3</v>
      </c>
      <c r="Y2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4.5922000187739627E-3</v>
      </c>
      <c r="Z2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4.2370985491543452E-3</v>
      </c>
      <c r="AA257">
        <f>Net_Zero_Table[[#This Row],[S- Worst-Euclidean Distance]]/(Net_Zero_Table[[#This Row],[S+ Best-Euclidean Distance]]+Net_Zero_Table[[#This Row],[S- Worst-Euclidean Distance]])</f>
        <v>0.47989073158600082</v>
      </c>
      <c r="AB257">
        <v>256</v>
      </c>
    </row>
    <row r="258" spans="1:28" x14ac:dyDescent="0.3">
      <c r="A258">
        <v>476</v>
      </c>
      <c r="B258" t="s">
        <v>280</v>
      </c>
      <c r="C258" t="s">
        <v>148</v>
      </c>
      <c r="D258" t="s">
        <v>151</v>
      </c>
      <c r="E258" t="s">
        <v>152</v>
      </c>
      <c r="F258" t="s">
        <v>280</v>
      </c>
      <c r="G258" t="s">
        <v>220</v>
      </c>
      <c r="H258">
        <v>444.32336304382642</v>
      </c>
      <c r="I258">
        <v>32</v>
      </c>
      <c r="J258">
        <v>1616136.9766434974</v>
      </c>
      <c r="K258">
        <v>37053.812490909084</v>
      </c>
      <c r="L258">
        <v>290904655.79582953</v>
      </c>
      <c r="M258">
        <v>5537268.0786363631</v>
      </c>
      <c r="N258">
        <v>2424205464.9652462</v>
      </c>
      <c r="O258">
        <v>124800000</v>
      </c>
      <c r="P258">
        <v>21.888458668181816</v>
      </c>
      <c r="Q258">
        <v>24161.247800820285</v>
      </c>
      <c r="R258">
        <v>290941709.60832042</v>
      </c>
      <c r="S258">
        <v>2554.5427330438824</v>
      </c>
      <c r="T258">
        <v>24183.136259488467</v>
      </c>
      <c r="U258">
        <f>Net_Zero_Table[[#This Row],[Total Energy(MJ)]]*AHP!$Q$23/TOPSIS!$B$20</f>
        <v>2.6177142390471215E-2</v>
      </c>
      <c r="V258">
        <f>Net_Zero_Table[[#This Row],[Capital Cost (LKR)]]*AHP!$Q$24/TOPSIS!$C$20</f>
        <v>4.1852212081316745E-3</v>
      </c>
      <c r="W258">
        <f>Net_Zero_Table[[#This Row],[System Cost (LKR)]]*AHP!$Q$25/TOPSIS!$D$20</f>
        <v>2.827521742389072E-3</v>
      </c>
      <c r="X258">
        <f>Net_Zero_Table[[#This Row],[Embodied Carbon (Metric T)]]*AHP!$Q$26/TOPSIS!$E$20</f>
        <v>9.8668127479553704E-3</v>
      </c>
      <c r="Y2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4.6002445645050415E-3</v>
      </c>
      <c r="Z2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4.2291934451865014E-3</v>
      </c>
      <c r="AA258">
        <f>Net_Zero_Table[[#This Row],[S- Worst-Euclidean Distance]]/(Net_Zero_Table[[#This Row],[S+ Best-Euclidean Distance]]+Net_Zero_Table[[#This Row],[S- Worst-Euclidean Distance]])</f>
        <v>0.47898784051084226</v>
      </c>
      <c r="AB258">
        <v>257</v>
      </c>
    </row>
    <row r="259" spans="1:28" x14ac:dyDescent="0.3">
      <c r="A259">
        <v>494</v>
      </c>
      <c r="B259" t="s">
        <v>280</v>
      </c>
      <c r="C259" t="s">
        <v>148</v>
      </c>
      <c r="D259" t="s">
        <v>280</v>
      </c>
      <c r="E259" t="s">
        <v>152</v>
      </c>
      <c r="F259" t="s">
        <v>280</v>
      </c>
      <c r="G259" t="s">
        <v>220</v>
      </c>
      <c r="H259">
        <v>444.78782538223641</v>
      </c>
      <c r="I259">
        <v>32</v>
      </c>
      <c r="J259">
        <v>1616586.5761870781</v>
      </c>
      <c r="K259">
        <v>37053.812490909084</v>
      </c>
      <c r="L259">
        <v>290985583.71367407</v>
      </c>
      <c r="M259">
        <v>5541873.1536363624</v>
      </c>
      <c r="N259">
        <v>2424879864.2806172</v>
      </c>
      <c r="O259">
        <v>124800000</v>
      </c>
      <c r="P259">
        <v>21.879248518181811</v>
      </c>
      <c r="Q259">
        <v>24167.969313996815</v>
      </c>
      <c r="R259">
        <v>291022637.52616495</v>
      </c>
      <c r="S259">
        <v>2555.2217374342536</v>
      </c>
      <c r="T259">
        <v>24189.848562514995</v>
      </c>
      <c r="U259">
        <f>Net_Zero_Table[[#This Row],[Total Energy(MJ)]]*AHP!$Q$23/TOPSIS!$B$20</f>
        <v>2.6184423785880737E-2</v>
      </c>
      <c r="V259">
        <f>Net_Zero_Table[[#This Row],[Capital Cost (LKR)]]*AHP!$Q$24/TOPSIS!$C$20</f>
        <v>4.1887018518862E-3</v>
      </c>
      <c r="W259">
        <f>Net_Zero_Table[[#This Row],[System Cost (LKR)]]*AHP!$Q$25/TOPSIS!$D$20</f>
        <v>2.827521742389072E-3</v>
      </c>
      <c r="X259">
        <f>Net_Zero_Table[[#This Row],[Embodied Carbon (Metric T)]]*AHP!$Q$26/TOPSIS!$E$20</f>
        <v>9.8626610245833319E-3</v>
      </c>
      <c r="Y2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4.6061583626411055E-3</v>
      </c>
      <c r="Z2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4.2309762353939569E-3</v>
      </c>
      <c r="AA259">
        <f>Net_Zero_Table[[#This Row],[S- Worst-Euclidean Distance]]/(Net_Zero_Table[[#This Row],[S+ Best-Euclidean Distance]]+Net_Zero_Table[[#This Row],[S- Worst-Euclidean Distance]])</f>
        <v>0.47877241072402754</v>
      </c>
      <c r="AB259">
        <v>258</v>
      </c>
    </row>
    <row r="260" spans="1:28" x14ac:dyDescent="0.3">
      <c r="A260">
        <v>364</v>
      </c>
      <c r="B260" t="s">
        <v>142</v>
      </c>
      <c r="C260" t="s">
        <v>148</v>
      </c>
      <c r="D260" t="s">
        <v>151</v>
      </c>
      <c r="E260" t="s">
        <v>152</v>
      </c>
      <c r="F260" t="s">
        <v>155</v>
      </c>
      <c r="G260" t="s">
        <v>219</v>
      </c>
      <c r="H260">
        <v>447.9032449803712</v>
      </c>
      <c r="I260">
        <v>64</v>
      </c>
      <c r="J260">
        <v>1617235.7705571945</v>
      </c>
      <c r="K260">
        <v>37504.389536363633</v>
      </c>
      <c r="L260">
        <v>291102438.70029497</v>
      </c>
      <c r="M260">
        <v>5539173.6013636356</v>
      </c>
      <c r="N260">
        <v>2425853655.8357916</v>
      </c>
      <c r="O260">
        <v>119296000</v>
      </c>
      <c r="P260">
        <v>21.978574077272722</v>
      </c>
      <c r="Q260">
        <v>24177.674769830057</v>
      </c>
      <c r="R260">
        <v>291139943.08983135</v>
      </c>
      <c r="S260">
        <v>2550.6888294371552</v>
      </c>
      <c r="T260">
        <v>24199.653343907328</v>
      </c>
      <c r="U260">
        <f>Net_Zero_Table[[#This Row],[Total Energy(MJ)]]*AHP!$Q$23/TOPSIS!$B$20</f>
        <v>2.6194978217720107E-2</v>
      </c>
      <c r="V260">
        <f>Net_Zero_Table[[#This Row],[Capital Cost (LKR)]]*AHP!$Q$24/TOPSIS!$C$20</f>
        <v>4.1866614552025236E-3</v>
      </c>
      <c r="W260">
        <f>Net_Zero_Table[[#This Row],[System Cost (LKR)]]*AHP!$Q$25/TOPSIS!$D$20</f>
        <v>2.702820783493964E-3</v>
      </c>
      <c r="X260">
        <f>Net_Zero_Table[[#This Row],[Embodied Carbon (Metric T)]]*AHP!$Q$26/TOPSIS!$E$20</f>
        <v>9.9074346976634094E-3</v>
      </c>
      <c r="Y2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4.6141824925246995E-3</v>
      </c>
      <c r="Z2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4.1947165725742218E-3</v>
      </c>
      <c r="AA260">
        <f>Net_Zero_Table[[#This Row],[S- Worst-Euclidean Distance]]/(Net_Zero_Table[[#This Row],[S+ Best-Euclidean Distance]]+Net_Zero_Table[[#This Row],[S- Worst-Euclidean Distance]])</f>
        <v>0.47619078633717055</v>
      </c>
      <c r="AB260">
        <v>259</v>
      </c>
    </row>
    <row r="261" spans="1:28" x14ac:dyDescent="0.3">
      <c r="A261">
        <v>366</v>
      </c>
      <c r="B261" t="s">
        <v>142</v>
      </c>
      <c r="C261" t="s">
        <v>148</v>
      </c>
      <c r="D261" t="s">
        <v>151</v>
      </c>
      <c r="E261" t="s">
        <v>152</v>
      </c>
      <c r="F261" t="s">
        <v>155</v>
      </c>
      <c r="G261" t="s">
        <v>218</v>
      </c>
      <c r="H261">
        <v>447.9032449803712</v>
      </c>
      <c r="I261">
        <v>32</v>
      </c>
      <c r="J261">
        <v>1617235.7705571945</v>
      </c>
      <c r="K261">
        <v>37504.389536363633</v>
      </c>
      <c r="L261">
        <v>291102438.70029497</v>
      </c>
      <c r="M261">
        <v>5539173.6013636356</v>
      </c>
      <c r="N261">
        <v>2425853655.8357916</v>
      </c>
      <c r="O261">
        <v>119878400</v>
      </c>
      <c r="P261">
        <v>21.978574077272722</v>
      </c>
      <c r="Q261">
        <v>24177.674769830057</v>
      </c>
      <c r="R261">
        <v>291139943.08983135</v>
      </c>
      <c r="S261">
        <v>2551.2712294371554</v>
      </c>
      <c r="T261">
        <v>24199.653343907328</v>
      </c>
      <c r="U261">
        <f>Net_Zero_Table[[#This Row],[Total Energy(MJ)]]*AHP!$Q$23/TOPSIS!$B$20</f>
        <v>2.6194978217720107E-2</v>
      </c>
      <c r="V261">
        <f>Net_Zero_Table[[#This Row],[Capital Cost (LKR)]]*AHP!$Q$24/TOPSIS!$C$20</f>
        <v>4.1866614552025236E-3</v>
      </c>
      <c r="W261">
        <f>Net_Zero_Table[[#This Row],[System Cost (LKR)]]*AHP!$Q$25/TOPSIS!$D$20</f>
        <v>2.7160158849584464E-3</v>
      </c>
      <c r="X261">
        <f>Net_Zero_Table[[#This Row],[Embodied Carbon (Metric T)]]*AHP!$Q$26/TOPSIS!$E$20</f>
        <v>9.9074346976634094E-3</v>
      </c>
      <c r="Y2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4.6156503531954787E-3</v>
      </c>
      <c r="Z2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4.193789059047358E-3</v>
      </c>
      <c r="AA261">
        <f>Net_Zero_Table[[#This Row],[S- Worst-Euclidean Distance]]/(Net_Zero_Table[[#This Row],[S+ Best-Euclidean Distance]]+Net_Zero_Table[[#This Row],[S- Worst-Euclidean Distance]])</f>
        <v>0.47605629175666719</v>
      </c>
      <c r="AB261">
        <v>260</v>
      </c>
    </row>
    <row r="262" spans="1:28" x14ac:dyDescent="0.3">
      <c r="A262">
        <v>382</v>
      </c>
      <c r="B262" t="s">
        <v>142</v>
      </c>
      <c r="C262" t="s">
        <v>148</v>
      </c>
      <c r="D262" t="s">
        <v>280</v>
      </c>
      <c r="E262" t="s">
        <v>152</v>
      </c>
      <c r="F262" t="s">
        <v>155</v>
      </c>
      <c r="G262" t="s">
        <v>219</v>
      </c>
      <c r="H262">
        <v>448.36770731878119</v>
      </c>
      <c r="I262">
        <v>64</v>
      </c>
      <c r="J262">
        <v>1617685.3701007757</v>
      </c>
      <c r="K262">
        <v>37504.389536363633</v>
      </c>
      <c r="L262">
        <v>291183366.61813962</v>
      </c>
      <c r="M262">
        <v>5543778.6763636358</v>
      </c>
      <c r="N262">
        <v>2426528055.1511636</v>
      </c>
      <c r="O262">
        <v>119296000</v>
      </c>
      <c r="P262">
        <v>21.969363927272724</v>
      </c>
      <c r="Q262">
        <v>24184.396283006594</v>
      </c>
      <c r="R262">
        <v>291220871.00767601</v>
      </c>
      <c r="S262">
        <v>2551.3678338275272</v>
      </c>
      <c r="T262">
        <v>24206.365646933868</v>
      </c>
      <c r="U262">
        <f>Net_Zero_Table[[#This Row],[Total Energy(MJ)]]*AHP!$Q$23/TOPSIS!$B$20</f>
        <v>2.6202259613129636E-2</v>
      </c>
      <c r="V262">
        <f>Net_Zero_Table[[#This Row],[Capital Cost (LKR)]]*AHP!$Q$24/TOPSIS!$C$20</f>
        <v>4.1901420989570483E-3</v>
      </c>
      <c r="W262">
        <f>Net_Zero_Table[[#This Row],[System Cost (LKR)]]*AHP!$Q$25/TOPSIS!$D$20</f>
        <v>2.702820783493964E-3</v>
      </c>
      <c r="X262">
        <f>Net_Zero_Table[[#This Row],[Embodied Carbon (Metric T)]]*AHP!$Q$26/TOPSIS!$E$20</f>
        <v>9.9032829742913726E-3</v>
      </c>
      <c r="Y2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4.6200711407933023E-3</v>
      </c>
      <c r="Z2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4.1965059627132612E-3</v>
      </c>
      <c r="AA262">
        <f>Net_Zero_Table[[#This Row],[S- Worst-Euclidean Distance]]/(Net_Zero_Table[[#This Row],[S+ Best-Euclidean Distance]]+Net_Zero_Table[[#This Row],[S- Worst-Euclidean Distance]])</f>
        <v>0.47597904645377748</v>
      </c>
      <c r="AB262">
        <v>261</v>
      </c>
    </row>
    <row r="263" spans="1:28" x14ac:dyDescent="0.3">
      <c r="A263">
        <v>384</v>
      </c>
      <c r="B263" t="s">
        <v>142</v>
      </c>
      <c r="C263" t="s">
        <v>148</v>
      </c>
      <c r="D263" t="s">
        <v>280</v>
      </c>
      <c r="E263" t="s">
        <v>152</v>
      </c>
      <c r="F263" t="s">
        <v>155</v>
      </c>
      <c r="G263" t="s">
        <v>218</v>
      </c>
      <c r="H263">
        <v>448.36770731878119</v>
      </c>
      <c r="I263">
        <v>32</v>
      </c>
      <c r="J263">
        <v>1617685.3701007757</v>
      </c>
      <c r="K263">
        <v>37504.389536363633</v>
      </c>
      <c r="L263">
        <v>291183366.61813962</v>
      </c>
      <c r="M263">
        <v>5543778.6763636358</v>
      </c>
      <c r="N263">
        <v>2426528055.1511636</v>
      </c>
      <c r="O263">
        <v>119878400</v>
      </c>
      <c r="P263">
        <v>21.969363927272724</v>
      </c>
      <c r="Q263">
        <v>24184.396283006594</v>
      </c>
      <c r="R263">
        <v>291220871.00767601</v>
      </c>
      <c r="S263">
        <v>2551.950233827527</v>
      </c>
      <c r="T263">
        <v>24206.365646933868</v>
      </c>
      <c r="U263">
        <f>Net_Zero_Table[[#This Row],[Total Energy(MJ)]]*AHP!$Q$23/TOPSIS!$B$20</f>
        <v>2.6202259613129636E-2</v>
      </c>
      <c r="V263">
        <f>Net_Zero_Table[[#This Row],[Capital Cost (LKR)]]*AHP!$Q$24/TOPSIS!$C$20</f>
        <v>4.1901420989570483E-3</v>
      </c>
      <c r="W263">
        <f>Net_Zero_Table[[#This Row],[System Cost (LKR)]]*AHP!$Q$25/TOPSIS!$D$20</f>
        <v>2.7160158849584464E-3</v>
      </c>
      <c r="X263">
        <f>Net_Zero_Table[[#This Row],[Embodied Carbon (Metric T)]]*AHP!$Q$26/TOPSIS!$E$20</f>
        <v>9.9032829742913726E-3</v>
      </c>
      <c r="Y2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4.6215371311527113E-3</v>
      </c>
      <c r="Z2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4.1955788447655771E-3</v>
      </c>
      <c r="AA263">
        <f>Net_Zero_Table[[#This Row],[S- Worst-Euclidean Distance]]/(Net_Zero_Table[[#This Row],[S+ Best-Euclidean Distance]]+Net_Zero_Table[[#This Row],[S- Worst-Euclidean Distance]])</f>
        <v>0.47584480642250082</v>
      </c>
      <c r="AB263">
        <v>262</v>
      </c>
    </row>
    <row r="264" spans="1:28" x14ac:dyDescent="0.3">
      <c r="A264">
        <v>365</v>
      </c>
      <c r="B264" t="s">
        <v>142</v>
      </c>
      <c r="C264" t="s">
        <v>148</v>
      </c>
      <c r="D264" t="s">
        <v>151</v>
      </c>
      <c r="E264" t="s">
        <v>152</v>
      </c>
      <c r="F264" t="s">
        <v>155</v>
      </c>
      <c r="G264" t="s">
        <v>220</v>
      </c>
      <c r="H264">
        <v>447.9032449803712</v>
      </c>
      <c r="I264">
        <v>32</v>
      </c>
      <c r="J264">
        <v>1617235.7705571945</v>
      </c>
      <c r="K264">
        <v>37504.389536363633</v>
      </c>
      <c r="L264">
        <v>291102438.70029497</v>
      </c>
      <c r="M264">
        <v>5539173.6013636356</v>
      </c>
      <c r="N264">
        <v>2425853655.8357916</v>
      </c>
      <c r="O264">
        <v>124800000</v>
      </c>
      <c r="P264">
        <v>21.978574077272722</v>
      </c>
      <c r="Q264">
        <v>24177.674769830057</v>
      </c>
      <c r="R264">
        <v>291139943.08983135</v>
      </c>
      <c r="S264">
        <v>2556.1928294371551</v>
      </c>
      <c r="T264">
        <v>24199.653343907328</v>
      </c>
      <c r="U264">
        <f>Net_Zero_Table[[#This Row],[Total Energy(MJ)]]*AHP!$Q$23/TOPSIS!$B$20</f>
        <v>2.6194978217720107E-2</v>
      </c>
      <c r="V264">
        <f>Net_Zero_Table[[#This Row],[Capital Cost (LKR)]]*AHP!$Q$24/TOPSIS!$C$20</f>
        <v>4.1866614552025236E-3</v>
      </c>
      <c r="W264">
        <f>Net_Zero_Table[[#This Row],[System Cost (LKR)]]*AHP!$Q$25/TOPSIS!$D$20</f>
        <v>2.827521742389072E-3</v>
      </c>
      <c r="X264">
        <f>Net_Zero_Table[[#This Row],[Embodied Carbon (Metric T)]]*AHP!$Q$26/TOPSIS!$E$20</f>
        <v>9.9074346976634094E-3</v>
      </c>
      <c r="Y2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4.6295379933914095E-3</v>
      </c>
      <c r="Z2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4.187603426902776E-3</v>
      </c>
      <c r="AA264">
        <f>Net_Zero_Table[[#This Row],[S- Worst-Euclidean Distance]]/(Net_Zero_Table[[#This Row],[S+ Best-Euclidean Distance]]+Net_Zero_Table[[#This Row],[S- Worst-Euclidean Distance]])</f>
        <v>0.47493889768675795</v>
      </c>
      <c r="AB264">
        <v>263</v>
      </c>
    </row>
    <row r="265" spans="1:28" x14ac:dyDescent="0.3">
      <c r="A265">
        <v>383</v>
      </c>
      <c r="B265" t="s">
        <v>142</v>
      </c>
      <c r="C265" t="s">
        <v>148</v>
      </c>
      <c r="D265" t="s">
        <v>280</v>
      </c>
      <c r="E265" t="s">
        <v>152</v>
      </c>
      <c r="F265" t="s">
        <v>155</v>
      </c>
      <c r="G265" t="s">
        <v>220</v>
      </c>
      <c r="H265">
        <v>448.36770731878119</v>
      </c>
      <c r="I265">
        <v>32</v>
      </c>
      <c r="J265">
        <v>1617685.3701007757</v>
      </c>
      <c r="K265">
        <v>37504.389536363633</v>
      </c>
      <c r="L265">
        <v>291183366.61813962</v>
      </c>
      <c r="M265">
        <v>5543778.6763636358</v>
      </c>
      <c r="N265">
        <v>2426528055.1511636</v>
      </c>
      <c r="O265">
        <v>124800000</v>
      </c>
      <c r="P265">
        <v>21.969363927272724</v>
      </c>
      <c r="Q265">
        <v>24184.396283006594</v>
      </c>
      <c r="R265">
        <v>291220871.00767601</v>
      </c>
      <c r="S265">
        <v>2556.8718338275271</v>
      </c>
      <c r="T265">
        <v>24206.365646933868</v>
      </c>
      <c r="U265">
        <f>Net_Zero_Table[[#This Row],[Total Energy(MJ)]]*AHP!$Q$23/TOPSIS!$B$20</f>
        <v>2.6202259613129636E-2</v>
      </c>
      <c r="V265">
        <f>Net_Zero_Table[[#This Row],[Capital Cost (LKR)]]*AHP!$Q$24/TOPSIS!$C$20</f>
        <v>4.1901420989570483E-3</v>
      </c>
      <c r="W265">
        <f>Net_Zero_Table[[#This Row],[System Cost (LKR)]]*AHP!$Q$25/TOPSIS!$D$20</f>
        <v>2.827521742389072E-3</v>
      </c>
      <c r="X265">
        <f>Net_Zero_Table[[#This Row],[Embodied Carbon (Metric T)]]*AHP!$Q$26/TOPSIS!$E$20</f>
        <v>9.9032829742913726E-3</v>
      </c>
      <c r="Y2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4.6354071346456976E-3</v>
      </c>
      <c r="Z2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4.189395855235813E-3</v>
      </c>
      <c r="AA265">
        <f>Net_Zero_Table[[#This Row],[S- Worst-Euclidean Distance]]/(Net_Zero_Table[[#This Row],[S+ Best-Euclidean Distance]]+Net_Zero_Table[[#This Row],[S- Worst-Euclidean Distance]])</f>
        <v>0.47472967498983948</v>
      </c>
      <c r="AB265">
        <v>264</v>
      </c>
    </row>
    <row r="266" spans="1:28" x14ac:dyDescent="0.3">
      <c r="A266">
        <v>13</v>
      </c>
      <c r="B266" t="s">
        <v>139</v>
      </c>
      <c r="C266" t="s">
        <v>147</v>
      </c>
      <c r="D266" t="s">
        <v>151</v>
      </c>
      <c r="E266" t="s">
        <v>280</v>
      </c>
      <c r="F266" t="s">
        <v>155</v>
      </c>
      <c r="G266" t="s">
        <v>219</v>
      </c>
      <c r="H266">
        <v>387.02778355184603</v>
      </c>
      <c r="I266">
        <v>56</v>
      </c>
      <c r="J266">
        <v>1370712.7726498879</v>
      </c>
      <c r="K266">
        <v>60535.193972727269</v>
      </c>
      <c r="L266">
        <v>246728299.07697982</v>
      </c>
      <c r="M266">
        <v>6759357.5068181809</v>
      </c>
      <c r="N266">
        <v>2056069158.9748316</v>
      </c>
      <c r="O266">
        <v>104384000</v>
      </c>
      <c r="P266">
        <v>30.114335059090905</v>
      </c>
      <c r="Q266">
        <v>20492.155951115819</v>
      </c>
      <c r="R266">
        <v>246788834.27095255</v>
      </c>
      <c r="S266">
        <v>2167.2125164816498</v>
      </c>
      <c r="T266">
        <v>20522.270286174909</v>
      </c>
      <c r="U266">
        <f>Net_Zero_Table[[#This Row],[Total Energy(MJ)]]*AHP!$Q$23/TOPSIS!$B$20</f>
        <v>2.2204538715972322E-2</v>
      </c>
      <c r="V266">
        <f>Net_Zero_Table[[#This Row],[Capital Cost (LKR)]]*AHP!$Q$24/TOPSIS!$C$20</f>
        <v>5.1089103848925791E-3</v>
      </c>
      <c r="W266">
        <f>Net_Zero_Table[[#This Row],[System Cost (LKR)]]*AHP!$Q$25/TOPSIS!$D$20</f>
        <v>2.3649681855572187E-3</v>
      </c>
      <c r="X266">
        <f>Net_Zero_Table[[#This Row],[Embodied Carbon (Metric T)]]*AHP!$Q$26/TOPSIS!$E$20</f>
        <v>1.3574848259606535E-2</v>
      </c>
      <c r="Y2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5.294460470683565E-3</v>
      </c>
      <c r="Z2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4.7066428033908838E-3</v>
      </c>
      <c r="AA266">
        <f>Net_Zero_Table[[#This Row],[S- Worst-Euclidean Distance]]/(Net_Zero_Table[[#This Row],[S+ Best-Euclidean Distance]]+Net_Zero_Table[[#This Row],[S- Worst-Euclidean Distance]])</f>
        <v>0.47061235889761971</v>
      </c>
      <c r="AB266">
        <v>265</v>
      </c>
    </row>
    <row r="267" spans="1:28" x14ac:dyDescent="0.3">
      <c r="A267">
        <v>15</v>
      </c>
      <c r="B267" t="s">
        <v>139</v>
      </c>
      <c r="C267" t="s">
        <v>147</v>
      </c>
      <c r="D267" t="s">
        <v>151</v>
      </c>
      <c r="E267" t="s">
        <v>280</v>
      </c>
      <c r="F267" t="s">
        <v>155</v>
      </c>
      <c r="G267" t="s">
        <v>218</v>
      </c>
      <c r="H267">
        <v>387.02778355184603</v>
      </c>
      <c r="I267">
        <v>28</v>
      </c>
      <c r="J267">
        <v>1370712.7726498879</v>
      </c>
      <c r="K267">
        <v>60535.193972727269</v>
      </c>
      <c r="L267">
        <v>246728299.07697982</v>
      </c>
      <c r="M267">
        <v>6759357.5068181809</v>
      </c>
      <c r="N267">
        <v>2056069158.9748316</v>
      </c>
      <c r="O267">
        <v>104893600</v>
      </c>
      <c r="P267">
        <v>30.114335059090905</v>
      </c>
      <c r="Q267">
        <v>20492.155951115819</v>
      </c>
      <c r="R267">
        <v>246788834.27095255</v>
      </c>
      <c r="S267">
        <v>2167.7221164816497</v>
      </c>
      <c r="T267">
        <v>20522.270286174909</v>
      </c>
      <c r="U267">
        <f>Net_Zero_Table[[#This Row],[Total Energy(MJ)]]*AHP!$Q$23/TOPSIS!$B$20</f>
        <v>2.2204538715972322E-2</v>
      </c>
      <c r="V267">
        <f>Net_Zero_Table[[#This Row],[Capital Cost (LKR)]]*AHP!$Q$24/TOPSIS!$C$20</f>
        <v>5.1089103848925791E-3</v>
      </c>
      <c r="W267">
        <f>Net_Zero_Table[[#This Row],[System Cost (LKR)]]*AHP!$Q$25/TOPSIS!$D$20</f>
        <v>2.3765138993386407E-3</v>
      </c>
      <c r="X267">
        <f>Net_Zero_Table[[#This Row],[Embodied Carbon (Metric T)]]*AHP!$Q$26/TOPSIS!$E$20</f>
        <v>1.3574848259606535E-2</v>
      </c>
      <c r="Y2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5.2948414261933894E-3</v>
      </c>
      <c r="Z2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4.7050885263375071E-3</v>
      </c>
      <c r="AA267">
        <f>Net_Zero_Table[[#This Row],[S- Worst-Euclidean Distance]]/(Net_Zero_Table[[#This Row],[S+ Best-Euclidean Distance]]+Net_Zero_Table[[#This Row],[S- Worst-Euclidean Distance]])</f>
        <v>0.47051214845226891</v>
      </c>
      <c r="AB267">
        <v>266</v>
      </c>
    </row>
    <row r="268" spans="1:28" x14ac:dyDescent="0.3">
      <c r="A268">
        <v>31</v>
      </c>
      <c r="B268" t="s">
        <v>139</v>
      </c>
      <c r="C268" t="s">
        <v>147</v>
      </c>
      <c r="D268" t="s">
        <v>280</v>
      </c>
      <c r="E268" t="s">
        <v>280</v>
      </c>
      <c r="F268" t="s">
        <v>155</v>
      </c>
      <c r="G268" t="s">
        <v>219</v>
      </c>
      <c r="H268">
        <v>387.49224589025602</v>
      </c>
      <c r="I268">
        <v>56</v>
      </c>
      <c r="J268">
        <v>1371162.3721934685</v>
      </c>
      <c r="K268">
        <v>60535.193972727269</v>
      </c>
      <c r="L268">
        <v>246809226.99482435</v>
      </c>
      <c r="M268">
        <v>6763962.5818181811</v>
      </c>
      <c r="N268">
        <v>2056743558.2902029</v>
      </c>
      <c r="O268">
        <v>104384000</v>
      </c>
      <c r="P268">
        <v>30.105124909090907</v>
      </c>
      <c r="Q268">
        <v>20498.877464292356</v>
      </c>
      <c r="R268">
        <v>246869762.18879709</v>
      </c>
      <c r="S268">
        <v>2167.8915208720209</v>
      </c>
      <c r="T268">
        <v>20528.982589201449</v>
      </c>
      <c r="U268">
        <f>Net_Zero_Table[[#This Row],[Total Energy(MJ)]]*AHP!$Q$23/TOPSIS!$B$20</f>
        <v>2.2211820111381845E-2</v>
      </c>
      <c r="V268">
        <f>Net_Zero_Table[[#This Row],[Capital Cost (LKR)]]*AHP!$Q$24/TOPSIS!$C$20</f>
        <v>5.1123910286471038E-3</v>
      </c>
      <c r="W268">
        <f>Net_Zero_Table[[#This Row],[System Cost (LKR)]]*AHP!$Q$25/TOPSIS!$D$20</f>
        <v>2.3649681855572187E-3</v>
      </c>
      <c r="X268">
        <f>Net_Zero_Table[[#This Row],[Embodied Carbon (Metric T)]]*AHP!$Q$26/TOPSIS!$E$20</f>
        <v>1.3570696536234498E-2</v>
      </c>
      <c r="Y2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5.2918375710441874E-3</v>
      </c>
      <c r="Z2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4.6995060996433153E-3</v>
      </c>
      <c r="AA268">
        <f>Net_Zero_Table[[#This Row],[S- Worst-Euclidean Distance]]/(Net_Zero_Table[[#This Row],[S+ Best-Euclidean Distance]]+Net_Zero_Table[[#This Row],[S- Worst-Euclidean Distance]])</f>
        <v>0.47035776713703448</v>
      </c>
      <c r="AB268">
        <v>267</v>
      </c>
    </row>
    <row r="269" spans="1:28" x14ac:dyDescent="0.3">
      <c r="A269">
        <v>33</v>
      </c>
      <c r="B269" t="s">
        <v>139</v>
      </c>
      <c r="C269" t="s">
        <v>147</v>
      </c>
      <c r="D269" t="s">
        <v>280</v>
      </c>
      <c r="E269" t="s">
        <v>280</v>
      </c>
      <c r="F269" t="s">
        <v>155</v>
      </c>
      <c r="G269" t="s">
        <v>218</v>
      </c>
      <c r="H269">
        <v>387.49224589025602</v>
      </c>
      <c r="I269">
        <v>28</v>
      </c>
      <c r="J269">
        <v>1371162.3721934685</v>
      </c>
      <c r="K269">
        <v>60535.193972727269</v>
      </c>
      <c r="L269">
        <v>246809226.99482435</v>
      </c>
      <c r="M269">
        <v>6763962.5818181811</v>
      </c>
      <c r="N269">
        <v>2056743558.2902029</v>
      </c>
      <c r="O269">
        <v>104893600</v>
      </c>
      <c r="P269">
        <v>30.105124909090907</v>
      </c>
      <c r="Q269">
        <v>20498.877464292356</v>
      </c>
      <c r="R269">
        <v>246869762.18879709</v>
      </c>
      <c r="S269">
        <v>2168.4011208720208</v>
      </c>
      <c r="T269">
        <v>20528.982589201449</v>
      </c>
      <c r="U269">
        <f>Net_Zero_Table[[#This Row],[Total Energy(MJ)]]*AHP!$Q$23/TOPSIS!$B$20</f>
        <v>2.2211820111381845E-2</v>
      </c>
      <c r="V269">
        <f>Net_Zero_Table[[#This Row],[Capital Cost (LKR)]]*AHP!$Q$24/TOPSIS!$C$20</f>
        <v>5.1123910286471038E-3</v>
      </c>
      <c r="W269">
        <f>Net_Zero_Table[[#This Row],[System Cost (LKR)]]*AHP!$Q$25/TOPSIS!$D$20</f>
        <v>2.3765138993386407E-3</v>
      </c>
      <c r="X269">
        <f>Net_Zero_Table[[#This Row],[Embodied Carbon (Metric T)]]*AHP!$Q$26/TOPSIS!$E$20</f>
        <v>1.3570696536234498E-2</v>
      </c>
      <c r="Y2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5.2922187153610399E-3</v>
      </c>
      <c r="Z2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4.6979494614721416E-3</v>
      </c>
      <c r="AA269">
        <f>Net_Zero_Table[[#This Row],[S- Worst-Euclidean Distance]]/(Net_Zero_Table[[#This Row],[S+ Best-Euclidean Distance]]+Net_Zero_Table[[#This Row],[S- Worst-Euclidean Distance]])</f>
        <v>0.47025729480375589</v>
      </c>
      <c r="AB269">
        <v>268</v>
      </c>
    </row>
    <row r="270" spans="1:28" x14ac:dyDescent="0.3">
      <c r="A270">
        <v>14</v>
      </c>
      <c r="B270" t="s">
        <v>139</v>
      </c>
      <c r="C270" t="s">
        <v>147</v>
      </c>
      <c r="D270" t="s">
        <v>151</v>
      </c>
      <c r="E270" t="s">
        <v>280</v>
      </c>
      <c r="F270" t="s">
        <v>155</v>
      </c>
      <c r="G270" t="s">
        <v>220</v>
      </c>
      <c r="H270">
        <v>387.02778355184603</v>
      </c>
      <c r="I270">
        <v>28</v>
      </c>
      <c r="J270">
        <v>1370712.7726498879</v>
      </c>
      <c r="K270">
        <v>60535.193972727269</v>
      </c>
      <c r="L270">
        <v>246728299.07697982</v>
      </c>
      <c r="M270">
        <v>6759357.5068181809</v>
      </c>
      <c r="N270">
        <v>2056069158.9748316</v>
      </c>
      <c r="O270">
        <v>109200000</v>
      </c>
      <c r="P270">
        <v>30.114335059090905</v>
      </c>
      <c r="Q270">
        <v>20492.155951115819</v>
      </c>
      <c r="R270">
        <v>246788834.27095255</v>
      </c>
      <c r="S270">
        <v>2172.0285164816501</v>
      </c>
      <c r="T270">
        <v>20522.270286174909</v>
      </c>
      <c r="U270">
        <f>Net_Zero_Table[[#This Row],[Total Energy(MJ)]]*AHP!$Q$23/TOPSIS!$B$20</f>
        <v>2.2204538715972322E-2</v>
      </c>
      <c r="V270">
        <f>Net_Zero_Table[[#This Row],[Capital Cost (LKR)]]*AHP!$Q$24/TOPSIS!$C$20</f>
        <v>5.1089103848925791E-3</v>
      </c>
      <c r="W270">
        <f>Net_Zero_Table[[#This Row],[System Cost (LKR)]]*AHP!$Q$25/TOPSIS!$D$20</f>
        <v>2.4740815245904379E-3</v>
      </c>
      <c r="X270">
        <f>Net_Zero_Table[[#This Row],[Embodied Carbon (Metric T)]]*AHP!$Q$26/TOPSIS!$E$20</f>
        <v>1.3574848259606535E-2</v>
      </c>
      <c r="Y2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5.2990642212986756E-3</v>
      </c>
      <c r="Z2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4.6930678272339415E-3</v>
      </c>
      <c r="AA270">
        <f>Net_Zero_Table[[#This Row],[S- Worst-Euclidean Distance]]/(Net_Zero_Table[[#This Row],[S+ Best-Euclidean Distance]]+Net_Zero_Table[[#This Row],[S- Worst-Euclidean Distance]])</f>
        <v>0.46967632177390378</v>
      </c>
      <c r="AB270">
        <v>269</v>
      </c>
    </row>
    <row r="271" spans="1:28" x14ac:dyDescent="0.3">
      <c r="A271">
        <v>32</v>
      </c>
      <c r="B271" t="s">
        <v>139</v>
      </c>
      <c r="C271" t="s">
        <v>147</v>
      </c>
      <c r="D271" t="s">
        <v>280</v>
      </c>
      <c r="E271" t="s">
        <v>280</v>
      </c>
      <c r="F271" t="s">
        <v>155</v>
      </c>
      <c r="G271" t="s">
        <v>220</v>
      </c>
      <c r="H271">
        <v>387.49224589025602</v>
      </c>
      <c r="I271">
        <v>28</v>
      </c>
      <c r="J271">
        <v>1371162.3721934685</v>
      </c>
      <c r="K271">
        <v>60535.193972727269</v>
      </c>
      <c r="L271">
        <v>246809226.99482435</v>
      </c>
      <c r="M271">
        <v>6763962.5818181811</v>
      </c>
      <c r="N271">
        <v>2056743558.2902029</v>
      </c>
      <c r="O271">
        <v>109200000</v>
      </c>
      <c r="P271">
        <v>30.105124909090907</v>
      </c>
      <c r="Q271">
        <v>20498.877464292356</v>
      </c>
      <c r="R271">
        <v>246869762.18879709</v>
      </c>
      <c r="S271">
        <v>2172.7075208720207</v>
      </c>
      <c r="T271">
        <v>20528.982589201449</v>
      </c>
      <c r="U271">
        <f>Net_Zero_Table[[#This Row],[Total Energy(MJ)]]*AHP!$Q$23/TOPSIS!$B$20</f>
        <v>2.2211820111381845E-2</v>
      </c>
      <c r="V271">
        <f>Net_Zero_Table[[#This Row],[Capital Cost (LKR)]]*AHP!$Q$24/TOPSIS!$C$20</f>
        <v>5.1123910286471038E-3</v>
      </c>
      <c r="W271">
        <f>Net_Zero_Table[[#This Row],[System Cost (LKR)]]*AHP!$Q$25/TOPSIS!$D$20</f>
        <v>2.4740815245904379E-3</v>
      </c>
      <c r="X271">
        <f>Net_Zero_Table[[#This Row],[Embodied Carbon (Metric T)]]*AHP!$Q$26/TOPSIS!$E$20</f>
        <v>1.3570696536234498E-2</v>
      </c>
      <c r="Y2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5.296443601524683E-3</v>
      </c>
      <c r="Z2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4.6859104486632946E-3</v>
      </c>
      <c r="AA271">
        <f>Net_Zero_Table[[#This Row],[S- Worst-Euclidean Distance]]/(Net_Zero_Table[[#This Row],[S+ Best-Euclidean Distance]]+Net_Zero_Table[[#This Row],[S- Worst-Euclidean Distance]])</f>
        <v>0.46941937994826521</v>
      </c>
      <c r="AB271">
        <v>270</v>
      </c>
    </row>
    <row r="272" spans="1:28" x14ac:dyDescent="0.3">
      <c r="A272">
        <v>301</v>
      </c>
      <c r="B272" t="s">
        <v>141</v>
      </c>
      <c r="C272" t="s">
        <v>280</v>
      </c>
      <c r="D272" t="s">
        <v>151</v>
      </c>
      <c r="E272" t="s">
        <v>280</v>
      </c>
      <c r="F272" t="s">
        <v>155</v>
      </c>
      <c r="G272" t="s">
        <v>219</v>
      </c>
      <c r="H272">
        <v>442.66927615772397</v>
      </c>
      <c r="I272">
        <v>63</v>
      </c>
      <c r="J272">
        <v>1505479.3745314665</v>
      </c>
      <c r="K272">
        <v>51440.632772727273</v>
      </c>
      <c r="L272">
        <v>270986287.41566396</v>
      </c>
      <c r="M272">
        <v>6238877.6068181815</v>
      </c>
      <c r="N272">
        <v>2258219061.7971997</v>
      </c>
      <c r="O272">
        <v>117432000</v>
      </c>
      <c r="P272">
        <v>25.35776665909091</v>
      </c>
      <c r="Q272">
        <v>22506.916649245421</v>
      </c>
      <c r="R272">
        <v>271037728.0484367</v>
      </c>
      <c r="S272">
        <v>2381.8899394040182</v>
      </c>
      <c r="T272">
        <v>22532.274415904511</v>
      </c>
      <c r="U272">
        <f>Net_Zero_Table[[#This Row],[Total Energy(MJ)]]*AHP!$Q$23/TOPSIS!$B$20</f>
        <v>2.4386304768282824E-2</v>
      </c>
      <c r="V272">
        <f>Net_Zero_Table[[#This Row],[Capital Cost (LKR)]]*AHP!$Q$24/TOPSIS!$C$20</f>
        <v>4.7155172016565064E-3</v>
      </c>
      <c r="W272">
        <f>Net_Zero_Table[[#This Row],[System Cost (LKR)]]*AHP!$Q$25/TOPSIS!$D$20</f>
        <v>2.6605892087518709E-3</v>
      </c>
      <c r="X272">
        <f>Net_Zero_Table[[#This Row],[Embodied Carbon (Metric T)]]*AHP!$Q$26/TOPSIS!$E$20</f>
        <v>1.1430696840033779E-2</v>
      </c>
      <c r="Y2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4.0348819626020854E-3</v>
      </c>
      <c r="Z2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3.5425434227070464E-3</v>
      </c>
      <c r="AA272">
        <f>Net_Zero_Table[[#This Row],[S- Worst-Euclidean Distance]]/(Net_Zero_Table[[#This Row],[S+ Best-Euclidean Distance]]+Net_Zero_Table[[#This Row],[S- Worst-Euclidean Distance]])</f>
        <v>0.46751280845011228</v>
      </c>
      <c r="AB272">
        <v>271</v>
      </c>
    </row>
    <row r="273" spans="1:28" x14ac:dyDescent="0.3">
      <c r="A273">
        <v>319</v>
      </c>
      <c r="B273" t="s">
        <v>141</v>
      </c>
      <c r="C273" t="s">
        <v>280</v>
      </c>
      <c r="D273" t="s">
        <v>280</v>
      </c>
      <c r="E273" t="s">
        <v>280</v>
      </c>
      <c r="F273" t="s">
        <v>155</v>
      </c>
      <c r="G273" t="s">
        <v>219</v>
      </c>
      <c r="H273">
        <v>443.13373849613396</v>
      </c>
      <c r="I273">
        <v>63</v>
      </c>
      <c r="J273">
        <v>1505928.9740750475</v>
      </c>
      <c r="K273">
        <v>51440.632772727273</v>
      </c>
      <c r="L273">
        <v>271067215.33350861</v>
      </c>
      <c r="M273">
        <v>6243482.6818181816</v>
      </c>
      <c r="N273">
        <v>2258893461.1125717</v>
      </c>
      <c r="O273">
        <v>117432000</v>
      </c>
      <c r="P273">
        <v>25.348556509090912</v>
      </c>
      <c r="Q273">
        <v>22513.638162421961</v>
      </c>
      <c r="R273">
        <v>271118655.96628135</v>
      </c>
      <c r="S273">
        <v>2382.5689437943897</v>
      </c>
      <c r="T273">
        <v>22538.986718931053</v>
      </c>
      <c r="U273">
        <f>Net_Zero_Table[[#This Row],[Total Energy(MJ)]]*AHP!$Q$23/TOPSIS!$B$20</f>
        <v>2.4393586163692357E-2</v>
      </c>
      <c r="V273">
        <f>Net_Zero_Table[[#This Row],[Capital Cost (LKR)]]*AHP!$Q$24/TOPSIS!$C$20</f>
        <v>4.7189978454110319E-3</v>
      </c>
      <c r="W273">
        <f>Net_Zero_Table[[#This Row],[System Cost (LKR)]]*AHP!$Q$25/TOPSIS!$D$20</f>
        <v>2.6605892087518709E-3</v>
      </c>
      <c r="X273">
        <f>Net_Zero_Table[[#This Row],[Embodied Carbon (Metric T)]]*AHP!$Q$26/TOPSIS!$E$20</f>
        <v>1.1426545116661743E-2</v>
      </c>
      <c r="Y2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4.0372445530983958E-3</v>
      </c>
      <c r="Z2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3.539678365380868E-3</v>
      </c>
      <c r="AA273">
        <f>Net_Zero_Table[[#This Row],[S- Worst-Euclidean Distance]]/(Net_Zero_Table[[#This Row],[S+ Best-Euclidean Distance]]+Net_Zero_Table[[#This Row],[S- Worst-Euclidean Distance]])</f>
        <v>0.46716568235741057</v>
      </c>
      <c r="AB273">
        <v>272</v>
      </c>
    </row>
    <row r="274" spans="1:28" x14ac:dyDescent="0.3">
      <c r="A274">
        <v>303</v>
      </c>
      <c r="B274" t="s">
        <v>141</v>
      </c>
      <c r="C274" t="s">
        <v>280</v>
      </c>
      <c r="D274" t="s">
        <v>151</v>
      </c>
      <c r="E274" t="s">
        <v>280</v>
      </c>
      <c r="F274" t="s">
        <v>155</v>
      </c>
      <c r="G274" t="s">
        <v>218</v>
      </c>
      <c r="H274">
        <v>442.66927615772397</v>
      </c>
      <c r="I274">
        <v>32</v>
      </c>
      <c r="J274">
        <v>1505479.3745314665</v>
      </c>
      <c r="K274">
        <v>51440.632772727273</v>
      </c>
      <c r="L274">
        <v>270986287.41566396</v>
      </c>
      <c r="M274">
        <v>6238877.6068181815</v>
      </c>
      <c r="N274">
        <v>2258219061.7971997</v>
      </c>
      <c r="O274">
        <v>119878400</v>
      </c>
      <c r="P274">
        <v>25.35776665909091</v>
      </c>
      <c r="Q274">
        <v>22506.916649245421</v>
      </c>
      <c r="R274">
        <v>271037728.0484367</v>
      </c>
      <c r="S274">
        <v>2384.336339404018</v>
      </c>
      <c r="T274">
        <v>22532.274415904511</v>
      </c>
      <c r="U274">
        <f>Net_Zero_Table[[#This Row],[Total Energy(MJ)]]*AHP!$Q$23/TOPSIS!$B$20</f>
        <v>2.4386304768282824E-2</v>
      </c>
      <c r="V274">
        <f>Net_Zero_Table[[#This Row],[Capital Cost (LKR)]]*AHP!$Q$24/TOPSIS!$C$20</f>
        <v>4.7155172016565064E-3</v>
      </c>
      <c r="W274">
        <f>Net_Zero_Table[[#This Row],[System Cost (LKR)]]*AHP!$Q$25/TOPSIS!$D$20</f>
        <v>2.7160158849584464E-3</v>
      </c>
      <c r="X274">
        <f>Net_Zero_Table[[#This Row],[Embodied Carbon (Metric T)]]*AHP!$Q$26/TOPSIS!$E$20</f>
        <v>1.1430696840033779E-2</v>
      </c>
      <c r="Y2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4.0416384297192265E-3</v>
      </c>
      <c r="Z2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3.5375967789884493E-3</v>
      </c>
      <c r="AA274">
        <f>Net_Zero_Table[[#This Row],[S- Worst-Euclidean Distance]]/(Net_Zero_Table[[#This Row],[S+ Best-Euclidean Distance]]+Net_Zero_Table[[#This Row],[S- Worst-Euclidean Distance]])</f>
        <v>0.4667485150644427</v>
      </c>
      <c r="AB274">
        <v>273</v>
      </c>
    </row>
    <row r="275" spans="1:28" x14ac:dyDescent="0.3">
      <c r="A275">
        <v>321</v>
      </c>
      <c r="B275" t="s">
        <v>141</v>
      </c>
      <c r="C275" t="s">
        <v>280</v>
      </c>
      <c r="D275" t="s">
        <v>280</v>
      </c>
      <c r="E275" t="s">
        <v>280</v>
      </c>
      <c r="F275" t="s">
        <v>155</v>
      </c>
      <c r="G275" t="s">
        <v>218</v>
      </c>
      <c r="H275">
        <v>443.13373849613396</v>
      </c>
      <c r="I275">
        <v>32</v>
      </c>
      <c r="J275">
        <v>1505928.9740750475</v>
      </c>
      <c r="K275">
        <v>51440.632772727273</v>
      </c>
      <c r="L275">
        <v>271067215.33350861</v>
      </c>
      <c r="M275">
        <v>6243482.6818181816</v>
      </c>
      <c r="N275">
        <v>2258893461.1125717</v>
      </c>
      <c r="O275">
        <v>119878400</v>
      </c>
      <c r="P275">
        <v>25.348556509090912</v>
      </c>
      <c r="Q275">
        <v>22513.638162421961</v>
      </c>
      <c r="R275">
        <v>271118655.96628135</v>
      </c>
      <c r="S275">
        <v>2385.0153437943895</v>
      </c>
      <c r="T275">
        <v>22538.986718931053</v>
      </c>
      <c r="U275">
        <f>Net_Zero_Table[[#This Row],[Total Energy(MJ)]]*AHP!$Q$23/TOPSIS!$B$20</f>
        <v>2.4393586163692357E-2</v>
      </c>
      <c r="V275">
        <f>Net_Zero_Table[[#This Row],[Capital Cost (LKR)]]*AHP!$Q$24/TOPSIS!$C$20</f>
        <v>4.7189978454110319E-3</v>
      </c>
      <c r="W275">
        <f>Net_Zero_Table[[#This Row],[System Cost (LKR)]]*AHP!$Q$25/TOPSIS!$D$20</f>
        <v>2.7160158849584464E-3</v>
      </c>
      <c r="X275">
        <f>Net_Zero_Table[[#This Row],[Embodied Carbon (Metric T)]]*AHP!$Q$26/TOPSIS!$E$20</f>
        <v>1.1426545116661743E-2</v>
      </c>
      <c r="Y2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4.0439970729433394E-3</v>
      </c>
      <c r="Z2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3.5347277121851794E-3</v>
      </c>
      <c r="AA275">
        <f>Net_Zero_Table[[#This Row],[S- Worst-Euclidean Distance]]/(Net_Zero_Table[[#This Row],[S+ Best-Euclidean Distance]]+Net_Zero_Table[[#This Row],[S- Worst-Euclidean Distance]])</f>
        <v>0.46640138181574542</v>
      </c>
      <c r="AB275">
        <v>274</v>
      </c>
    </row>
    <row r="276" spans="1:28" x14ac:dyDescent="0.3">
      <c r="A276">
        <v>302</v>
      </c>
      <c r="B276" t="s">
        <v>141</v>
      </c>
      <c r="C276" t="s">
        <v>280</v>
      </c>
      <c r="D276" t="s">
        <v>151</v>
      </c>
      <c r="E276" t="s">
        <v>280</v>
      </c>
      <c r="F276" t="s">
        <v>155</v>
      </c>
      <c r="G276" t="s">
        <v>220</v>
      </c>
      <c r="H276">
        <v>442.66927615772397</v>
      </c>
      <c r="I276">
        <v>32</v>
      </c>
      <c r="J276">
        <v>1505479.3745314665</v>
      </c>
      <c r="K276">
        <v>51440.632772727273</v>
      </c>
      <c r="L276">
        <v>270986287.41566396</v>
      </c>
      <c r="M276">
        <v>6238877.6068181815</v>
      </c>
      <c r="N276">
        <v>2258219061.7971997</v>
      </c>
      <c r="O276">
        <v>124800000</v>
      </c>
      <c r="P276">
        <v>25.35776665909091</v>
      </c>
      <c r="Q276">
        <v>22506.916649245421</v>
      </c>
      <c r="R276">
        <v>271037728.0484367</v>
      </c>
      <c r="S276">
        <v>2389.2579394040181</v>
      </c>
      <c r="T276">
        <v>22532.274415904511</v>
      </c>
      <c r="U276">
        <f>Net_Zero_Table[[#This Row],[Total Energy(MJ)]]*AHP!$Q$23/TOPSIS!$B$20</f>
        <v>2.4386304768282824E-2</v>
      </c>
      <c r="V276">
        <f>Net_Zero_Table[[#This Row],[Capital Cost (LKR)]]*AHP!$Q$24/TOPSIS!$C$20</f>
        <v>4.7155172016565064E-3</v>
      </c>
      <c r="W276">
        <f>Net_Zero_Table[[#This Row],[System Cost (LKR)]]*AHP!$Q$25/TOPSIS!$D$20</f>
        <v>2.827521742389072E-3</v>
      </c>
      <c r="X276">
        <f>Net_Zero_Table[[#This Row],[Embodied Carbon (Metric T)]]*AHP!$Q$26/TOPSIS!$E$20</f>
        <v>1.1430696840033779E-2</v>
      </c>
      <c r="Y2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4.0574912256078014E-3</v>
      </c>
      <c r="Z2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3.5302615710357792E-3</v>
      </c>
      <c r="AA276">
        <f>Net_Zero_Table[[#This Row],[S- Worst-Euclidean Distance]]/(Net_Zero_Table[[#This Row],[S+ Best-Euclidean Distance]]+Net_Zero_Table[[#This Row],[S- Worst-Euclidean Distance]])</f>
        <v>0.46525785244313439</v>
      </c>
      <c r="AB276">
        <v>275</v>
      </c>
    </row>
    <row r="277" spans="1:28" x14ac:dyDescent="0.3">
      <c r="A277">
        <v>320</v>
      </c>
      <c r="B277" t="s">
        <v>141</v>
      </c>
      <c r="C277" t="s">
        <v>280</v>
      </c>
      <c r="D277" t="s">
        <v>280</v>
      </c>
      <c r="E277" t="s">
        <v>280</v>
      </c>
      <c r="F277" t="s">
        <v>155</v>
      </c>
      <c r="G277" t="s">
        <v>220</v>
      </c>
      <c r="H277">
        <v>443.13373849613396</v>
      </c>
      <c r="I277">
        <v>32</v>
      </c>
      <c r="J277">
        <v>1505928.9740750475</v>
      </c>
      <c r="K277">
        <v>51440.632772727273</v>
      </c>
      <c r="L277">
        <v>271067215.33350861</v>
      </c>
      <c r="M277">
        <v>6243482.6818181816</v>
      </c>
      <c r="N277">
        <v>2258893461.1125717</v>
      </c>
      <c r="O277">
        <v>124800000</v>
      </c>
      <c r="P277">
        <v>25.348556509090912</v>
      </c>
      <c r="Q277">
        <v>22513.638162421961</v>
      </c>
      <c r="R277">
        <v>271118655.96628135</v>
      </c>
      <c r="S277">
        <v>2389.9369437943897</v>
      </c>
      <c r="T277">
        <v>22538.986718931053</v>
      </c>
      <c r="U277">
        <f>Net_Zero_Table[[#This Row],[Total Energy(MJ)]]*AHP!$Q$23/TOPSIS!$B$20</f>
        <v>2.4393586163692357E-2</v>
      </c>
      <c r="V277">
        <f>Net_Zero_Table[[#This Row],[Capital Cost (LKR)]]*AHP!$Q$24/TOPSIS!$C$20</f>
        <v>4.7189978454110319E-3</v>
      </c>
      <c r="W277">
        <f>Net_Zero_Table[[#This Row],[System Cost (LKR)]]*AHP!$Q$25/TOPSIS!$D$20</f>
        <v>2.827521742389072E-3</v>
      </c>
      <c r="X277">
        <f>Net_Zero_Table[[#This Row],[Embodied Carbon (Metric T)]]*AHP!$Q$26/TOPSIS!$E$20</f>
        <v>1.1426545116661743E-2</v>
      </c>
      <c r="Y2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4.0598406588529187E-3</v>
      </c>
      <c r="Z2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3.5273865380069176E-3</v>
      </c>
      <c r="AA277">
        <f>Net_Zero_Table[[#This Row],[S- Worst-Euclidean Distance]]/(Net_Zero_Table[[#This Row],[S+ Best-Euclidean Distance]]+Net_Zero_Table[[#This Row],[S- Worst-Euclidean Distance]])</f>
        <v>0.46491115218835344</v>
      </c>
      <c r="AB277">
        <v>276</v>
      </c>
    </row>
    <row r="278" spans="1:28" x14ac:dyDescent="0.3">
      <c r="A278">
        <v>82</v>
      </c>
      <c r="B278" t="s">
        <v>139</v>
      </c>
      <c r="C278" t="s">
        <v>280</v>
      </c>
      <c r="D278" t="s">
        <v>151</v>
      </c>
      <c r="E278" t="s">
        <v>280</v>
      </c>
      <c r="F278" t="s">
        <v>154</v>
      </c>
      <c r="G278" t="s">
        <v>219</v>
      </c>
      <c r="H278">
        <v>434.11657371093844</v>
      </c>
      <c r="I278">
        <v>62</v>
      </c>
      <c r="J278">
        <v>1475077.5240591981</v>
      </c>
      <c r="K278">
        <v>57882.692999999999</v>
      </c>
      <c r="L278">
        <v>265513954.33065569</v>
      </c>
      <c r="M278">
        <v>6120824.4477272723</v>
      </c>
      <c r="N278">
        <v>2212616286.0887971</v>
      </c>
      <c r="O278">
        <v>115568000</v>
      </c>
      <c r="P278">
        <v>26.71981925</v>
      </c>
      <c r="Q278">
        <v>22052.408984685011</v>
      </c>
      <c r="R278">
        <v>265571837.02365568</v>
      </c>
      <c r="S278">
        <v>2334.3051105365244</v>
      </c>
      <c r="T278">
        <v>22079.128803935011</v>
      </c>
      <c r="U278">
        <f>Net_Zero_Table[[#This Row],[Total Energy(MJ)]]*AHP!$Q$23/TOPSIS!$B$20</f>
        <v>2.3894517572012088E-2</v>
      </c>
      <c r="V278">
        <f>Net_Zero_Table[[#This Row],[Capital Cost (LKR)]]*AHP!$Q$24/TOPSIS!$C$20</f>
        <v>4.6262893408959907E-3</v>
      </c>
      <c r="W278">
        <f>Net_Zero_Table[[#This Row],[System Cost (LKR)]]*AHP!$Q$25/TOPSIS!$D$20</f>
        <v>2.6183576340097778E-3</v>
      </c>
      <c r="X278">
        <f>Net_Zero_Table[[#This Row],[Embodied Carbon (Metric T)]]*AHP!$Q$26/TOPSIS!$E$20</f>
        <v>1.2044678759505489E-2</v>
      </c>
      <c r="Y2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4.224137464774444E-3</v>
      </c>
      <c r="Z2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3.57291120640948E-3</v>
      </c>
      <c r="AA278">
        <f>Net_Zero_Table[[#This Row],[S- Worst-Euclidean Distance]]/(Net_Zero_Table[[#This Row],[S+ Best-Euclidean Distance]]+Net_Zero_Table[[#This Row],[S- Worst-Euclidean Distance]])</f>
        <v>0.4582389256609527</v>
      </c>
      <c r="AB278">
        <v>277</v>
      </c>
    </row>
    <row r="279" spans="1:28" x14ac:dyDescent="0.3">
      <c r="A279">
        <v>84</v>
      </c>
      <c r="B279" t="s">
        <v>139</v>
      </c>
      <c r="C279" t="s">
        <v>280</v>
      </c>
      <c r="D279" t="s">
        <v>151</v>
      </c>
      <c r="E279" t="s">
        <v>280</v>
      </c>
      <c r="F279" t="s">
        <v>154</v>
      </c>
      <c r="G279" t="s">
        <v>218</v>
      </c>
      <c r="H279">
        <v>434.11657371093844</v>
      </c>
      <c r="I279">
        <v>31</v>
      </c>
      <c r="J279">
        <v>1475077.5240591981</v>
      </c>
      <c r="K279">
        <v>57882.692999999999</v>
      </c>
      <c r="L279">
        <v>265513954.33065569</v>
      </c>
      <c r="M279">
        <v>6120824.4477272723</v>
      </c>
      <c r="N279">
        <v>2212616286.0887971</v>
      </c>
      <c r="O279">
        <v>116132200</v>
      </c>
      <c r="P279">
        <v>26.71981925</v>
      </c>
      <c r="Q279">
        <v>22052.408984685011</v>
      </c>
      <c r="R279">
        <v>265571837.02365568</v>
      </c>
      <c r="S279">
        <v>2334.8693105365242</v>
      </c>
      <c r="T279">
        <v>22079.128803935011</v>
      </c>
      <c r="U279">
        <f>Net_Zero_Table[[#This Row],[Total Energy(MJ)]]*AHP!$Q$23/TOPSIS!$B$20</f>
        <v>2.3894517572012088E-2</v>
      </c>
      <c r="V279">
        <f>Net_Zero_Table[[#This Row],[Capital Cost (LKR)]]*AHP!$Q$24/TOPSIS!$C$20</f>
        <v>4.6262893408959907E-3</v>
      </c>
      <c r="W279">
        <f>Net_Zero_Table[[#This Row],[System Cost (LKR)]]*AHP!$Q$25/TOPSIS!$D$20</f>
        <v>2.6311403885534951E-3</v>
      </c>
      <c r="X279">
        <f>Net_Zero_Table[[#This Row],[Embodied Carbon (Metric T)]]*AHP!$Q$26/TOPSIS!$E$20</f>
        <v>1.2044678759505489E-2</v>
      </c>
      <c r="Y2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4.2254345856022014E-3</v>
      </c>
      <c r="Z2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3.5715532421114254E-3</v>
      </c>
      <c r="AA279">
        <f>Net_Zero_Table[[#This Row],[S- Worst-Euclidean Distance]]/(Net_Zero_Table[[#This Row],[S+ Best-Euclidean Distance]]+Net_Zero_Table[[#This Row],[S- Worst-Euclidean Distance]])</f>
        <v>0.45806833626399807</v>
      </c>
      <c r="AB279">
        <v>278</v>
      </c>
    </row>
    <row r="280" spans="1:28" x14ac:dyDescent="0.3">
      <c r="A280">
        <v>100</v>
      </c>
      <c r="B280" t="s">
        <v>139</v>
      </c>
      <c r="C280" t="s">
        <v>280</v>
      </c>
      <c r="D280" t="s">
        <v>280</v>
      </c>
      <c r="E280" t="s">
        <v>280</v>
      </c>
      <c r="F280" t="s">
        <v>154</v>
      </c>
      <c r="G280" t="s">
        <v>219</v>
      </c>
      <c r="H280">
        <v>434.58103604934854</v>
      </c>
      <c r="I280">
        <v>62</v>
      </c>
      <c r="J280">
        <v>1475527.1236027793</v>
      </c>
      <c r="K280">
        <v>57882.692999999999</v>
      </c>
      <c r="L280">
        <v>265594882.24850026</v>
      </c>
      <c r="M280">
        <v>6125429.5227272725</v>
      </c>
      <c r="N280">
        <v>2213290685.4041686</v>
      </c>
      <c r="O280">
        <v>115568000</v>
      </c>
      <c r="P280">
        <v>26.710609100000003</v>
      </c>
      <c r="Q280">
        <v>22059.130497861548</v>
      </c>
      <c r="R280">
        <v>265652764.94150025</v>
      </c>
      <c r="S280">
        <v>2334.9841149268959</v>
      </c>
      <c r="T280">
        <v>22085.841106961547</v>
      </c>
      <c r="U280">
        <f>Net_Zero_Table[[#This Row],[Total Energy(MJ)]]*AHP!$Q$23/TOPSIS!$B$20</f>
        <v>2.3901798967421613E-2</v>
      </c>
      <c r="V280">
        <f>Net_Zero_Table[[#This Row],[Capital Cost (LKR)]]*AHP!$Q$24/TOPSIS!$C$20</f>
        <v>4.6297699846505154E-3</v>
      </c>
      <c r="W280">
        <f>Net_Zero_Table[[#This Row],[System Cost (LKR)]]*AHP!$Q$25/TOPSIS!$D$20</f>
        <v>2.6183576340097778E-3</v>
      </c>
      <c r="X280">
        <f>Net_Zero_Table[[#This Row],[Embodied Carbon (Metric T)]]*AHP!$Q$26/TOPSIS!$E$20</f>
        <v>1.2040527036133453E-2</v>
      </c>
      <c r="Y2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4.2248700985559927E-3</v>
      </c>
      <c r="Z2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3.5682660237764496E-3</v>
      </c>
      <c r="AA280">
        <f>Net_Zero_Table[[#This Row],[S- Worst-Euclidean Distance]]/(Net_Zero_Table[[#This Row],[S+ Best-Euclidean Distance]]+Net_Zero_Table[[#This Row],[S- Worst-Euclidean Distance]])</f>
        <v>0.45787292404030122</v>
      </c>
      <c r="AB280">
        <v>279</v>
      </c>
    </row>
    <row r="281" spans="1:28" x14ac:dyDescent="0.3">
      <c r="A281">
        <v>102</v>
      </c>
      <c r="B281" t="s">
        <v>139</v>
      </c>
      <c r="C281" t="s">
        <v>280</v>
      </c>
      <c r="D281" t="s">
        <v>280</v>
      </c>
      <c r="E281" t="s">
        <v>280</v>
      </c>
      <c r="F281" t="s">
        <v>154</v>
      </c>
      <c r="G281" t="s">
        <v>218</v>
      </c>
      <c r="H281">
        <v>434.58103604934854</v>
      </c>
      <c r="I281">
        <v>31</v>
      </c>
      <c r="J281">
        <v>1475527.1236027793</v>
      </c>
      <c r="K281">
        <v>57882.692999999999</v>
      </c>
      <c r="L281">
        <v>265594882.24850026</v>
      </c>
      <c r="M281">
        <v>6125429.5227272725</v>
      </c>
      <c r="N281">
        <v>2213290685.4041686</v>
      </c>
      <c r="O281">
        <v>116132200</v>
      </c>
      <c r="P281">
        <v>26.710609100000003</v>
      </c>
      <c r="Q281">
        <v>22059.130497861548</v>
      </c>
      <c r="R281">
        <v>265652764.94150025</v>
      </c>
      <c r="S281">
        <v>2335.5483149268962</v>
      </c>
      <c r="T281">
        <v>22085.841106961547</v>
      </c>
      <c r="U281">
        <f>Net_Zero_Table[[#This Row],[Total Energy(MJ)]]*AHP!$Q$23/TOPSIS!$B$20</f>
        <v>2.3901798967421613E-2</v>
      </c>
      <c r="V281">
        <f>Net_Zero_Table[[#This Row],[Capital Cost (LKR)]]*AHP!$Q$24/TOPSIS!$C$20</f>
        <v>4.6297699846505154E-3</v>
      </c>
      <c r="W281">
        <f>Net_Zero_Table[[#This Row],[System Cost (LKR)]]*AHP!$Q$25/TOPSIS!$D$20</f>
        <v>2.6311403885534951E-3</v>
      </c>
      <c r="X281">
        <f>Net_Zero_Table[[#This Row],[Embodied Carbon (Metric T)]]*AHP!$Q$26/TOPSIS!$E$20</f>
        <v>1.2040527036133453E-2</v>
      </c>
      <c r="Y2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4.2261669945193496E-3</v>
      </c>
      <c r="Z2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3.5669062910017109E-3</v>
      </c>
      <c r="AA281">
        <f>Net_Zero_Table[[#This Row],[S- Worst-Euclidean Distance]]/(Net_Zero_Table[[#This Row],[S+ Best-Euclidean Distance]]+Net_Zero_Table[[#This Row],[S- Worst-Euclidean Distance]])</f>
        <v>0.45770213628412199</v>
      </c>
      <c r="AB281">
        <v>280</v>
      </c>
    </row>
    <row r="282" spans="1:28" x14ac:dyDescent="0.3">
      <c r="A282">
        <v>361</v>
      </c>
      <c r="B282" t="s">
        <v>142</v>
      </c>
      <c r="C282" t="s">
        <v>148</v>
      </c>
      <c r="D282" t="s">
        <v>151</v>
      </c>
      <c r="E282" t="s">
        <v>152</v>
      </c>
      <c r="F282" t="s">
        <v>154</v>
      </c>
      <c r="G282" t="s">
        <v>219</v>
      </c>
      <c r="H282">
        <v>453.03192264499262</v>
      </c>
      <c r="I282">
        <v>65</v>
      </c>
      <c r="J282">
        <v>1628216.8149532259</v>
      </c>
      <c r="K282">
        <v>36685.609763636356</v>
      </c>
      <c r="L282">
        <v>293079026.69158065</v>
      </c>
      <c r="M282">
        <v>5511880.9422727264</v>
      </c>
      <c r="N282">
        <v>2442325222.4298387</v>
      </c>
      <c r="O282">
        <v>121160000</v>
      </c>
      <c r="P282">
        <v>22.251500668181812</v>
      </c>
      <c r="Q282">
        <v>24341.841383550727</v>
      </c>
      <c r="R282">
        <v>293115712.30134428</v>
      </c>
      <c r="S282">
        <v>2568.9971033721113</v>
      </c>
      <c r="T282">
        <v>24364.09288421891</v>
      </c>
      <c r="U282">
        <f>Net_Zero_Table[[#This Row],[Total Energy(MJ)]]*AHP!$Q$23/TOPSIS!$B$20</f>
        <v>2.6372745757651424E-2</v>
      </c>
      <c r="V282">
        <f>Net_Zero_Table[[#This Row],[Capital Cost (LKR)]]*AHP!$Q$24/TOPSIS!$C$20</f>
        <v>4.1660329044386039E-3</v>
      </c>
      <c r="W282">
        <f>Net_Zero_Table[[#This Row],[System Cost (LKR)]]*AHP!$Q$25/TOPSIS!$D$20</f>
        <v>2.7450523582360576E-3</v>
      </c>
      <c r="X282">
        <f>Net_Zero_Table[[#This Row],[Embodied Carbon (Metric T)]]*AHP!$Q$26/TOPSIS!$E$20</f>
        <v>1.0030463715250307E-2</v>
      </c>
      <c r="Y2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4.8226259483097169E-3</v>
      </c>
      <c r="Z2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4.0574217984930272E-3</v>
      </c>
      <c r="AA282">
        <f>Net_Zero_Table[[#This Row],[S- Worst-Euclidean Distance]]/(Net_Zero_Table[[#This Row],[S+ Best-Euclidean Distance]]+Net_Zero_Table[[#This Row],[S- Worst-Euclidean Distance]])</f>
        <v>0.45691441242012465</v>
      </c>
      <c r="AB282">
        <v>281</v>
      </c>
    </row>
    <row r="283" spans="1:28" x14ac:dyDescent="0.3">
      <c r="A283">
        <v>379</v>
      </c>
      <c r="B283" t="s">
        <v>142</v>
      </c>
      <c r="C283" t="s">
        <v>148</v>
      </c>
      <c r="D283" t="s">
        <v>280</v>
      </c>
      <c r="E283" t="s">
        <v>152</v>
      </c>
      <c r="F283" t="s">
        <v>154</v>
      </c>
      <c r="G283" t="s">
        <v>219</v>
      </c>
      <c r="H283">
        <v>453.49638498340255</v>
      </c>
      <c r="I283">
        <v>65</v>
      </c>
      <c r="J283">
        <v>1628666.4144968074</v>
      </c>
      <c r="K283">
        <v>36685.609763636356</v>
      </c>
      <c r="L283">
        <v>293159954.60942537</v>
      </c>
      <c r="M283">
        <v>5516486.0172727266</v>
      </c>
      <c r="N283">
        <v>2442999621.7452111</v>
      </c>
      <c r="O283">
        <v>121160000</v>
      </c>
      <c r="P283">
        <v>22.242290518181814</v>
      </c>
      <c r="Q283">
        <v>24348.562896727271</v>
      </c>
      <c r="R283">
        <v>293196640.21918899</v>
      </c>
      <c r="S283">
        <v>2569.6761077624842</v>
      </c>
      <c r="T283">
        <v>24370.805187245453</v>
      </c>
      <c r="U283">
        <f>Net_Zero_Table[[#This Row],[Total Energy(MJ)]]*AHP!$Q$23/TOPSIS!$B$20</f>
        <v>2.638002715306096E-2</v>
      </c>
      <c r="V283">
        <f>Net_Zero_Table[[#This Row],[Capital Cost (LKR)]]*AHP!$Q$24/TOPSIS!$C$20</f>
        <v>4.1695135481931295E-3</v>
      </c>
      <c r="W283">
        <f>Net_Zero_Table[[#This Row],[System Cost (LKR)]]*AHP!$Q$25/TOPSIS!$D$20</f>
        <v>2.7450523582360576E-3</v>
      </c>
      <c r="X283">
        <f>Net_Zero_Table[[#This Row],[Embodied Carbon (Metric T)]]*AHP!$Q$26/TOPSIS!$E$20</f>
        <v>1.002631199187827E-2</v>
      </c>
      <c r="Y2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4.8284078053029145E-3</v>
      </c>
      <c r="Z2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4.0594470617407591E-3</v>
      </c>
      <c r="AA283">
        <f>Net_Zero_Table[[#This Row],[S- Worst-Euclidean Distance]]/(Net_Zero_Table[[#This Row],[S+ Best-Euclidean Distance]]+Net_Zero_Table[[#This Row],[S- Worst-Euclidean Distance]])</f>
        <v>0.45674092595652771</v>
      </c>
      <c r="AB283">
        <v>282</v>
      </c>
    </row>
    <row r="284" spans="1:28" x14ac:dyDescent="0.3">
      <c r="A284">
        <v>83</v>
      </c>
      <c r="B284" t="s">
        <v>139</v>
      </c>
      <c r="C284" t="s">
        <v>280</v>
      </c>
      <c r="D284" t="s">
        <v>151</v>
      </c>
      <c r="E284" t="s">
        <v>280</v>
      </c>
      <c r="F284" t="s">
        <v>154</v>
      </c>
      <c r="G284" t="s">
        <v>220</v>
      </c>
      <c r="H284">
        <v>434.11657371093844</v>
      </c>
      <c r="I284">
        <v>31</v>
      </c>
      <c r="J284">
        <v>1475077.5240591981</v>
      </c>
      <c r="K284">
        <v>57882.692999999999</v>
      </c>
      <c r="L284">
        <v>265513954.33065569</v>
      </c>
      <c r="M284">
        <v>6120824.4477272723</v>
      </c>
      <c r="N284">
        <v>2212616286.0887971</v>
      </c>
      <c r="O284">
        <v>120900000</v>
      </c>
      <c r="P284">
        <v>26.71981925</v>
      </c>
      <c r="Q284">
        <v>22052.408984685011</v>
      </c>
      <c r="R284">
        <v>265571837.02365568</v>
      </c>
      <c r="S284">
        <v>2339.6371105365242</v>
      </c>
      <c r="T284">
        <v>22079.128803935011</v>
      </c>
      <c r="U284">
        <f>Net_Zero_Table[[#This Row],[Total Energy(MJ)]]*AHP!$Q$23/TOPSIS!$B$20</f>
        <v>2.3894517572012088E-2</v>
      </c>
      <c r="V284">
        <f>Net_Zero_Table[[#This Row],[Capital Cost (LKR)]]*AHP!$Q$24/TOPSIS!$C$20</f>
        <v>4.6262893408959907E-3</v>
      </c>
      <c r="W284">
        <f>Net_Zero_Table[[#This Row],[System Cost (LKR)]]*AHP!$Q$25/TOPSIS!$D$20</f>
        <v>2.7391616879394137E-3</v>
      </c>
      <c r="X284">
        <f>Net_Zero_Table[[#This Row],[Embodied Carbon (Metric T)]]*AHP!$Q$26/TOPSIS!$E$20</f>
        <v>1.2044678759505489E-2</v>
      </c>
      <c r="Y2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4.2379199909165872E-3</v>
      </c>
      <c r="Z2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3.5618892954081037E-3</v>
      </c>
      <c r="AA284">
        <f>Net_Zero_Table[[#This Row],[S- Worst-Euclidean Distance]]/(Net_Zero_Table[[#This Row],[S+ Best-Euclidean Distance]]+Net_Zero_Table[[#This Row],[S- Worst-Euclidean Distance]])</f>
        <v>0.45666363941143023</v>
      </c>
      <c r="AB284">
        <v>283</v>
      </c>
    </row>
    <row r="285" spans="1:28" x14ac:dyDescent="0.3">
      <c r="A285">
        <v>363</v>
      </c>
      <c r="B285" t="s">
        <v>142</v>
      </c>
      <c r="C285" t="s">
        <v>148</v>
      </c>
      <c r="D285" t="s">
        <v>151</v>
      </c>
      <c r="E285" t="s">
        <v>152</v>
      </c>
      <c r="F285" t="s">
        <v>154</v>
      </c>
      <c r="G285" t="s">
        <v>218</v>
      </c>
      <c r="H285">
        <v>453.03192264499262</v>
      </c>
      <c r="I285">
        <v>33</v>
      </c>
      <c r="J285">
        <v>1628216.8149532259</v>
      </c>
      <c r="K285">
        <v>36685.609763636356</v>
      </c>
      <c r="L285">
        <v>293079026.69158065</v>
      </c>
      <c r="M285">
        <v>5511880.9422727264</v>
      </c>
      <c r="N285">
        <v>2442325222.4298387</v>
      </c>
      <c r="O285">
        <v>123624600</v>
      </c>
      <c r="P285">
        <v>22.251500668181812</v>
      </c>
      <c r="Q285">
        <v>24341.841383550727</v>
      </c>
      <c r="R285">
        <v>293115712.30134428</v>
      </c>
      <c r="S285">
        <v>2571.4617033721115</v>
      </c>
      <c r="T285">
        <v>24364.09288421891</v>
      </c>
      <c r="U285">
        <f>Net_Zero_Table[[#This Row],[Total Energy(MJ)]]*AHP!$Q$23/TOPSIS!$B$20</f>
        <v>2.6372745757651424E-2</v>
      </c>
      <c r="V285">
        <f>Net_Zero_Table[[#This Row],[Capital Cost (LKR)]]*AHP!$Q$24/TOPSIS!$C$20</f>
        <v>4.1660329044386039E-3</v>
      </c>
      <c r="W285">
        <f>Net_Zero_Table[[#This Row],[System Cost (LKR)]]*AHP!$Q$25/TOPSIS!$D$20</f>
        <v>2.8008913813633981E-3</v>
      </c>
      <c r="X285">
        <f>Net_Zero_Table[[#This Row],[Embodied Carbon (Metric T)]]*AHP!$Q$26/TOPSIS!$E$20</f>
        <v>1.0030463715250307E-2</v>
      </c>
      <c r="Y2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4.829301341877615E-3</v>
      </c>
      <c r="Z2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4.0542377669786928E-3</v>
      </c>
      <c r="AA285">
        <f>Net_Zero_Table[[#This Row],[S- Worst-Euclidean Distance]]/(Net_Zero_Table[[#This Row],[S+ Best-Euclidean Distance]]+Net_Zero_Table[[#This Row],[S- Worst-Euclidean Distance]])</f>
        <v>0.45637641904867421</v>
      </c>
      <c r="AB285">
        <v>284</v>
      </c>
    </row>
    <row r="286" spans="1:28" x14ac:dyDescent="0.3">
      <c r="A286">
        <v>101</v>
      </c>
      <c r="B286" t="s">
        <v>139</v>
      </c>
      <c r="C286" t="s">
        <v>280</v>
      </c>
      <c r="D286" t="s">
        <v>280</v>
      </c>
      <c r="E286" t="s">
        <v>280</v>
      </c>
      <c r="F286" t="s">
        <v>154</v>
      </c>
      <c r="G286" t="s">
        <v>220</v>
      </c>
      <c r="H286">
        <v>434.58103604934854</v>
      </c>
      <c r="I286">
        <v>31</v>
      </c>
      <c r="J286">
        <v>1475527.1236027793</v>
      </c>
      <c r="K286">
        <v>57882.692999999999</v>
      </c>
      <c r="L286">
        <v>265594882.24850026</v>
      </c>
      <c r="M286">
        <v>6125429.5227272725</v>
      </c>
      <c r="N286">
        <v>2213290685.4041686</v>
      </c>
      <c r="O286">
        <v>120900000</v>
      </c>
      <c r="P286">
        <v>26.710609100000003</v>
      </c>
      <c r="Q286">
        <v>22059.130497861548</v>
      </c>
      <c r="R286">
        <v>265652764.94150025</v>
      </c>
      <c r="S286">
        <v>2340.3161149268963</v>
      </c>
      <c r="T286">
        <v>22085.841106961547</v>
      </c>
      <c r="U286">
        <f>Net_Zero_Table[[#This Row],[Total Energy(MJ)]]*AHP!$Q$23/TOPSIS!$B$20</f>
        <v>2.3901798967421613E-2</v>
      </c>
      <c r="V286">
        <f>Net_Zero_Table[[#This Row],[Capital Cost (LKR)]]*AHP!$Q$24/TOPSIS!$C$20</f>
        <v>4.6297699846505154E-3</v>
      </c>
      <c r="W286">
        <f>Net_Zero_Table[[#This Row],[System Cost (LKR)]]*AHP!$Q$25/TOPSIS!$D$20</f>
        <v>2.7391616879394137E-3</v>
      </c>
      <c r="X286">
        <f>Net_Zero_Table[[#This Row],[Embodied Carbon (Metric T)]]*AHP!$Q$26/TOPSIS!$E$20</f>
        <v>1.2040527036133453E-2</v>
      </c>
      <c r="Y2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4.2386502424441568E-3</v>
      </c>
      <c r="Z2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3.5572297199216395E-3</v>
      </c>
      <c r="AA286">
        <f>Net_Zero_Table[[#This Row],[S- Worst-Euclidean Distance]]/(Net_Zero_Table[[#This Row],[S+ Best-Euclidean Distance]]+Net_Zero_Table[[#This Row],[S- Worst-Euclidean Distance]])</f>
        <v>0.45629611244580215</v>
      </c>
      <c r="AB286">
        <v>285</v>
      </c>
    </row>
    <row r="287" spans="1:28" x14ac:dyDescent="0.3">
      <c r="A287">
        <v>381</v>
      </c>
      <c r="B287" t="s">
        <v>142</v>
      </c>
      <c r="C287" t="s">
        <v>148</v>
      </c>
      <c r="D287" t="s">
        <v>280</v>
      </c>
      <c r="E287" t="s">
        <v>152</v>
      </c>
      <c r="F287" t="s">
        <v>154</v>
      </c>
      <c r="G287" t="s">
        <v>218</v>
      </c>
      <c r="H287">
        <v>453.49638498340255</v>
      </c>
      <c r="I287">
        <v>33</v>
      </c>
      <c r="J287">
        <v>1628666.4144968074</v>
      </c>
      <c r="K287">
        <v>36685.609763636356</v>
      </c>
      <c r="L287">
        <v>293159954.60942537</v>
      </c>
      <c r="M287">
        <v>5516486.0172727266</v>
      </c>
      <c r="N287">
        <v>2442999621.7452111</v>
      </c>
      <c r="O287">
        <v>123624600</v>
      </c>
      <c r="P287">
        <v>22.242290518181814</v>
      </c>
      <c r="Q287">
        <v>24348.562896727271</v>
      </c>
      <c r="R287">
        <v>293196640.21918899</v>
      </c>
      <c r="S287">
        <v>2572.140707762484</v>
      </c>
      <c r="T287">
        <v>24370.805187245453</v>
      </c>
      <c r="U287">
        <f>Net_Zero_Table[[#This Row],[Total Energy(MJ)]]*AHP!$Q$23/TOPSIS!$B$20</f>
        <v>2.638002715306096E-2</v>
      </c>
      <c r="V287">
        <f>Net_Zero_Table[[#This Row],[Capital Cost (LKR)]]*AHP!$Q$24/TOPSIS!$C$20</f>
        <v>4.1695135481931295E-3</v>
      </c>
      <c r="W287">
        <f>Net_Zero_Table[[#This Row],[System Cost (LKR)]]*AHP!$Q$25/TOPSIS!$D$20</f>
        <v>2.8008913813633981E-3</v>
      </c>
      <c r="X287">
        <f>Net_Zero_Table[[#This Row],[Embodied Carbon (Metric T)]]*AHP!$Q$26/TOPSIS!$E$20</f>
        <v>1.002631199187827E-2</v>
      </c>
      <c r="Y2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4.8350752163395395E-3</v>
      </c>
      <c r="Z2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4.0562646199903763E-3</v>
      </c>
      <c r="AA287">
        <f>Net_Zero_Table[[#This Row],[S- Worst-Euclidean Distance]]/(Net_Zero_Table[[#This Row],[S+ Best-Euclidean Distance]]+Net_Zero_Table[[#This Row],[S- Worst-Euclidean Distance]])</f>
        <v>0.45620397990149064</v>
      </c>
      <c r="AB287">
        <v>286</v>
      </c>
    </row>
    <row r="288" spans="1:28" x14ac:dyDescent="0.3">
      <c r="A288">
        <v>362</v>
      </c>
      <c r="B288" t="s">
        <v>142</v>
      </c>
      <c r="C288" t="s">
        <v>148</v>
      </c>
      <c r="D288" t="s">
        <v>151</v>
      </c>
      <c r="E288" t="s">
        <v>152</v>
      </c>
      <c r="F288" t="s">
        <v>154</v>
      </c>
      <c r="G288" t="s">
        <v>220</v>
      </c>
      <c r="H288">
        <v>453.03192264499262</v>
      </c>
      <c r="I288">
        <v>33</v>
      </c>
      <c r="J288">
        <v>1628216.8149532259</v>
      </c>
      <c r="K288">
        <v>36685.609763636356</v>
      </c>
      <c r="L288">
        <v>293079026.69158065</v>
      </c>
      <c r="M288">
        <v>5511880.9422727264</v>
      </c>
      <c r="N288">
        <v>2442325222.4298387</v>
      </c>
      <c r="O288">
        <v>128700000</v>
      </c>
      <c r="P288">
        <v>22.251500668181812</v>
      </c>
      <c r="Q288">
        <v>24341.841383550727</v>
      </c>
      <c r="R288">
        <v>293115712.30134428</v>
      </c>
      <c r="S288">
        <v>2576.5371033721112</v>
      </c>
      <c r="T288">
        <v>24364.09288421891</v>
      </c>
      <c r="U288">
        <f>Net_Zero_Table[[#This Row],[Total Energy(MJ)]]*AHP!$Q$23/TOPSIS!$B$20</f>
        <v>2.6372745757651424E-2</v>
      </c>
      <c r="V288">
        <f>Net_Zero_Table[[#This Row],[Capital Cost (LKR)]]*AHP!$Q$24/TOPSIS!$C$20</f>
        <v>4.1660329044386039E-3</v>
      </c>
      <c r="W288">
        <f>Net_Zero_Table[[#This Row],[System Cost (LKR)]]*AHP!$Q$25/TOPSIS!$D$20</f>
        <v>2.9158817968387304E-3</v>
      </c>
      <c r="X288">
        <f>Net_Zero_Table[[#This Row],[Embodied Carbon (Metric T)]]*AHP!$Q$26/TOPSIS!$E$20</f>
        <v>1.0030463715250307E-2</v>
      </c>
      <c r="Y2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4.8450467526867545E-3</v>
      </c>
      <c r="Z2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4.0500987588946531E-3</v>
      </c>
      <c r="AA288">
        <f>Net_Zero_Table[[#This Row],[S- Worst-Euclidean Distance]]/(Net_Zero_Table[[#This Row],[S+ Best-Euclidean Distance]]+Net_Zero_Table[[#This Row],[S- Worst-Euclidean Distance]])</f>
        <v>0.455315627340942</v>
      </c>
      <c r="AB288">
        <v>287</v>
      </c>
    </row>
    <row r="289" spans="1:28" x14ac:dyDescent="0.3">
      <c r="A289">
        <v>380</v>
      </c>
      <c r="B289" t="s">
        <v>142</v>
      </c>
      <c r="C289" t="s">
        <v>148</v>
      </c>
      <c r="D289" t="s">
        <v>280</v>
      </c>
      <c r="E289" t="s">
        <v>152</v>
      </c>
      <c r="F289" t="s">
        <v>154</v>
      </c>
      <c r="G289" t="s">
        <v>220</v>
      </c>
      <c r="H289">
        <v>453.49638498340255</v>
      </c>
      <c r="I289">
        <v>33</v>
      </c>
      <c r="J289">
        <v>1628666.4144968074</v>
      </c>
      <c r="K289">
        <v>36685.609763636356</v>
      </c>
      <c r="L289">
        <v>293159954.60942537</v>
      </c>
      <c r="M289">
        <v>5516486.0172727266</v>
      </c>
      <c r="N289">
        <v>2442999621.7452111</v>
      </c>
      <c r="O289">
        <v>128700000</v>
      </c>
      <c r="P289">
        <v>22.242290518181814</v>
      </c>
      <c r="Q289">
        <v>24348.562896727271</v>
      </c>
      <c r="R289">
        <v>293196640.21918899</v>
      </c>
      <c r="S289">
        <v>2577.2161077624842</v>
      </c>
      <c r="T289">
        <v>24370.805187245453</v>
      </c>
      <c r="U289">
        <f>Net_Zero_Table[[#This Row],[Total Energy(MJ)]]*AHP!$Q$23/TOPSIS!$B$20</f>
        <v>2.638002715306096E-2</v>
      </c>
      <c r="V289">
        <f>Net_Zero_Table[[#This Row],[Capital Cost (LKR)]]*AHP!$Q$24/TOPSIS!$C$20</f>
        <v>4.1695135481931295E-3</v>
      </c>
      <c r="W289">
        <f>Net_Zero_Table[[#This Row],[System Cost (LKR)]]*AHP!$Q$25/TOPSIS!$D$20</f>
        <v>2.9158817968387304E-3</v>
      </c>
      <c r="X289">
        <f>Net_Zero_Table[[#This Row],[Embodied Carbon (Metric T)]]*AHP!$Q$26/TOPSIS!$E$20</f>
        <v>1.002631199187827E-2</v>
      </c>
      <c r="Y2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4.8508018855360786E-3</v>
      </c>
      <c r="Z2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4.052127682216999E-3</v>
      </c>
      <c r="AA289">
        <f>Net_Zero_Table[[#This Row],[S- Worst-Euclidean Distance]]/(Net_Zero_Table[[#This Row],[S+ Best-Euclidean Distance]]+Net_Zero_Table[[#This Row],[S- Worst-Euclidean Distance]])</f>
        <v>0.455145427286546</v>
      </c>
      <c r="AB289">
        <v>288</v>
      </c>
    </row>
    <row r="290" spans="1:28" x14ac:dyDescent="0.3">
      <c r="A290">
        <v>10</v>
      </c>
      <c r="B290" t="s">
        <v>139</v>
      </c>
      <c r="C290" t="s">
        <v>147</v>
      </c>
      <c r="D290" t="s">
        <v>151</v>
      </c>
      <c r="E290" t="s">
        <v>280</v>
      </c>
      <c r="F290" t="s">
        <v>154</v>
      </c>
      <c r="G290" t="s">
        <v>219</v>
      </c>
      <c r="H290">
        <v>392.15646121646745</v>
      </c>
      <c r="I290">
        <v>56</v>
      </c>
      <c r="J290">
        <v>1381693.8170459191</v>
      </c>
      <c r="K290">
        <v>59716.414199999999</v>
      </c>
      <c r="L290">
        <v>248704887.06826544</v>
      </c>
      <c r="M290">
        <v>6732064.8477272717</v>
      </c>
      <c r="N290">
        <v>2072540725.5688784</v>
      </c>
      <c r="O290">
        <v>104384000</v>
      </c>
      <c r="P290">
        <v>30.387261649999996</v>
      </c>
      <c r="Q290">
        <v>20656.322564836486</v>
      </c>
      <c r="R290">
        <v>248764603.48246545</v>
      </c>
      <c r="S290">
        <v>2183.6567904166059</v>
      </c>
      <c r="T290">
        <v>20686.709826486487</v>
      </c>
      <c r="U290">
        <f>Net_Zero_Table[[#This Row],[Total Energy(MJ)]]*AHP!$Q$23/TOPSIS!$B$20</f>
        <v>2.238230625590364E-2</v>
      </c>
      <c r="V290">
        <f>Net_Zero_Table[[#This Row],[Capital Cost (LKR)]]*AHP!$Q$24/TOPSIS!$C$20</f>
        <v>5.0882818341286603E-3</v>
      </c>
      <c r="W290">
        <f>Net_Zero_Table[[#This Row],[System Cost (LKR)]]*AHP!$Q$25/TOPSIS!$D$20</f>
        <v>2.3649681855572187E-3</v>
      </c>
      <c r="X290">
        <f>Net_Zero_Table[[#This Row],[Embodied Carbon (Metric T)]]*AHP!$Q$26/TOPSIS!$E$20</f>
        <v>1.3697877277193434E-2</v>
      </c>
      <c r="Y2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5.4221186838305244E-3</v>
      </c>
      <c r="Z2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4.5264547388353229E-3</v>
      </c>
      <c r="AA290">
        <f>Net_Zero_Table[[#This Row],[S- Worst-Euclidean Distance]]/(Net_Zero_Table[[#This Row],[S+ Best-Euclidean Distance]]+Net_Zero_Table[[#This Row],[S- Worst-Euclidean Distance]])</f>
        <v>0.45498530759422207</v>
      </c>
      <c r="AB290">
        <v>289</v>
      </c>
    </row>
    <row r="291" spans="1:28" x14ac:dyDescent="0.3">
      <c r="A291">
        <v>12</v>
      </c>
      <c r="B291" t="s">
        <v>139</v>
      </c>
      <c r="C291" t="s">
        <v>147</v>
      </c>
      <c r="D291" t="s">
        <v>151</v>
      </c>
      <c r="E291" t="s">
        <v>280</v>
      </c>
      <c r="F291" t="s">
        <v>154</v>
      </c>
      <c r="G291" t="s">
        <v>218</v>
      </c>
      <c r="H291">
        <v>392.15646121646745</v>
      </c>
      <c r="I291">
        <v>28</v>
      </c>
      <c r="J291">
        <v>1381693.8170459191</v>
      </c>
      <c r="K291">
        <v>59716.414199999999</v>
      </c>
      <c r="L291">
        <v>248704887.06826544</v>
      </c>
      <c r="M291">
        <v>6732064.8477272717</v>
      </c>
      <c r="N291">
        <v>2072540725.5688784</v>
      </c>
      <c r="O291">
        <v>104893600</v>
      </c>
      <c r="P291">
        <v>30.387261649999996</v>
      </c>
      <c r="Q291">
        <v>20656.322564836486</v>
      </c>
      <c r="R291">
        <v>248764603.48246545</v>
      </c>
      <c r="S291">
        <v>2184.1663904166057</v>
      </c>
      <c r="T291">
        <v>20686.709826486487</v>
      </c>
      <c r="U291">
        <f>Net_Zero_Table[[#This Row],[Total Energy(MJ)]]*AHP!$Q$23/TOPSIS!$B$20</f>
        <v>2.238230625590364E-2</v>
      </c>
      <c r="V291">
        <f>Net_Zero_Table[[#This Row],[Capital Cost (LKR)]]*AHP!$Q$24/TOPSIS!$C$20</f>
        <v>5.0882818341286603E-3</v>
      </c>
      <c r="W291">
        <f>Net_Zero_Table[[#This Row],[System Cost (LKR)]]*AHP!$Q$25/TOPSIS!$D$20</f>
        <v>2.3765138993386407E-3</v>
      </c>
      <c r="X291">
        <f>Net_Zero_Table[[#This Row],[Embodied Carbon (Metric T)]]*AHP!$Q$26/TOPSIS!$E$20</f>
        <v>1.3697877277193434E-2</v>
      </c>
      <c r="Y2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5.4224906707570153E-3</v>
      </c>
      <c r="Z2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4.5248385678039842E-3</v>
      </c>
      <c r="AA291">
        <f>Net_Zero_Table[[#This Row],[S- Worst-Euclidean Distance]]/(Net_Zero_Table[[#This Row],[S+ Best-Euclidean Distance]]+Net_Zero_Table[[#This Row],[S- Worst-Euclidean Distance]])</f>
        <v>0.45487974302321943</v>
      </c>
      <c r="AB291">
        <v>290</v>
      </c>
    </row>
    <row r="292" spans="1:28" x14ac:dyDescent="0.3">
      <c r="A292">
        <v>28</v>
      </c>
      <c r="B292" t="s">
        <v>139</v>
      </c>
      <c r="C292" t="s">
        <v>147</v>
      </c>
      <c r="D292" t="s">
        <v>280</v>
      </c>
      <c r="E292" t="s">
        <v>280</v>
      </c>
      <c r="F292" t="s">
        <v>154</v>
      </c>
      <c r="G292" t="s">
        <v>219</v>
      </c>
      <c r="H292">
        <v>392.62092355487738</v>
      </c>
      <c r="I292">
        <v>56</v>
      </c>
      <c r="J292">
        <v>1382143.4165895001</v>
      </c>
      <c r="K292">
        <v>59716.414199999999</v>
      </c>
      <c r="L292">
        <v>248785814.98611</v>
      </c>
      <c r="M292">
        <v>6736669.9227272719</v>
      </c>
      <c r="N292">
        <v>2073215124.8842499</v>
      </c>
      <c r="O292">
        <v>104384000</v>
      </c>
      <c r="P292">
        <v>30.378051499999998</v>
      </c>
      <c r="Q292">
        <v>20663.044078013027</v>
      </c>
      <c r="R292">
        <v>248845531.40031001</v>
      </c>
      <c r="S292">
        <v>2184.3357948069774</v>
      </c>
      <c r="T292">
        <v>20693.422129513026</v>
      </c>
      <c r="U292">
        <f>Net_Zero_Table[[#This Row],[Total Energy(MJ)]]*AHP!$Q$23/TOPSIS!$B$20</f>
        <v>2.2389587651313162E-2</v>
      </c>
      <c r="V292">
        <f>Net_Zero_Table[[#This Row],[Capital Cost (LKR)]]*AHP!$Q$24/TOPSIS!$C$20</f>
        <v>5.091762477883185E-3</v>
      </c>
      <c r="W292">
        <f>Net_Zero_Table[[#This Row],[System Cost (LKR)]]*AHP!$Q$25/TOPSIS!$D$20</f>
        <v>2.3649681855572187E-3</v>
      </c>
      <c r="X292">
        <f>Net_Zero_Table[[#This Row],[Embodied Carbon (Metric T)]]*AHP!$Q$26/TOPSIS!$E$20</f>
        <v>1.3693725553821395E-2</v>
      </c>
      <c r="Y2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5.4196889070829719E-3</v>
      </c>
      <c r="Z2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4.5191909928579532E-3</v>
      </c>
      <c r="AA292">
        <f>Net_Zero_Table[[#This Row],[S- Worst-Euclidean Distance]]/(Net_Zero_Table[[#This Row],[S+ Best-Euclidean Distance]]+Net_Zero_Table[[#This Row],[S- Worst-Euclidean Distance]])</f>
        <v>0.45469821935214394</v>
      </c>
      <c r="AB292">
        <v>291</v>
      </c>
    </row>
    <row r="293" spans="1:28" x14ac:dyDescent="0.3">
      <c r="A293">
        <v>30</v>
      </c>
      <c r="B293" t="s">
        <v>139</v>
      </c>
      <c r="C293" t="s">
        <v>147</v>
      </c>
      <c r="D293" t="s">
        <v>280</v>
      </c>
      <c r="E293" t="s">
        <v>280</v>
      </c>
      <c r="F293" t="s">
        <v>154</v>
      </c>
      <c r="G293" t="s">
        <v>218</v>
      </c>
      <c r="H293">
        <v>392.62092355487738</v>
      </c>
      <c r="I293">
        <v>28</v>
      </c>
      <c r="J293">
        <v>1382143.4165895001</v>
      </c>
      <c r="K293">
        <v>59716.414199999999</v>
      </c>
      <c r="L293">
        <v>248785814.98611</v>
      </c>
      <c r="M293">
        <v>6736669.9227272719</v>
      </c>
      <c r="N293">
        <v>2073215124.8842499</v>
      </c>
      <c r="O293">
        <v>104893600</v>
      </c>
      <c r="P293">
        <v>30.378051499999998</v>
      </c>
      <c r="Q293">
        <v>20663.044078013027</v>
      </c>
      <c r="R293">
        <v>248845531.40031001</v>
      </c>
      <c r="S293">
        <v>2184.8453948069773</v>
      </c>
      <c r="T293">
        <v>20693.422129513026</v>
      </c>
      <c r="U293">
        <f>Net_Zero_Table[[#This Row],[Total Energy(MJ)]]*AHP!$Q$23/TOPSIS!$B$20</f>
        <v>2.2389587651313162E-2</v>
      </c>
      <c r="V293">
        <f>Net_Zero_Table[[#This Row],[Capital Cost (LKR)]]*AHP!$Q$24/TOPSIS!$C$20</f>
        <v>5.091762477883185E-3</v>
      </c>
      <c r="W293">
        <f>Net_Zero_Table[[#This Row],[System Cost (LKR)]]*AHP!$Q$25/TOPSIS!$D$20</f>
        <v>2.3765138993386407E-3</v>
      </c>
      <c r="X293">
        <f>Net_Zero_Table[[#This Row],[Embodied Carbon (Metric T)]]*AHP!$Q$26/TOPSIS!$E$20</f>
        <v>1.3693725553821395E-2</v>
      </c>
      <c r="Y2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5.4200610607686907E-3</v>
      </c>
      <c r="Z2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4.5175722232068533E-3</v>
      </c>
      <c r="AA293">
        <f>Net_Zero_Table[[#This Row],[S- Worst-Euclidean Distance]]/(Net_Zero_Table[[#This Row],[S+ Best-Euclidean Distance]]+Net_Zero_Table[[#This Row],[S- Worst-Euclidean Distance]])</f>
        <v>0.4545923656180238</v>
      </c>
      <c r="AB293">
        <v>292</v>
      </c>
    </row>
    <row r="294" spans="1:28" x14ac:dyDescent="0.3">
      <c r="A294">
        <v>11</v>
      </c>
      <c r="B294" t="s">
        <v>139</v>
      </c>
      <c r="C294" t="s">
        <v>147</v>
      </c>
      <c r="D294" t="s">
        <v>151</v>
      </c>
      <c r="E294" t="s">
        <v>280</v>
      </c>
      <c r="F294" t="s">
        <v>154</v>
      </c>
      <c r="G294" t="s">
        <v>220</v>
      </c>
      <c r="H294">
        <v>392.15646121646745</v>
      </c>
      <c r="I294">
        <v>28</v>
      </c>
      <c r="J294">
        <v>1381693.8170459191</v>
      </c>
      <c r="K294">
        <v>59716.414199999999</v>
      </c>
      <c r="L294">
        <v>248704887.06826544</v>
      </c>
      <c r="M294">
        <v>6732064.8477272717</v>
      </c>
      <c r="N294">
        <v>2072540725.5688784</v>
      </c>
      <c r="O294">
        <v>109200000</v>
      </c>
      <c r="P294">
        <v>30.387261649999996</v>
      </c>
      <c r="Q294">
        <v>20656.322564836486</v>
      </c>
      <c r="R294">
        <v>248764603.48246545</v>
      </c>
      <c r="S294">
        <v>2188.4727904166061</v>
      </c>
      <c r="T294">
        <v>20686.709826486487</v>
      </c>
      <c r="U294">
        <f>Net_Zero_Table[[#This Row],[Total Energy(MJ)]]*AHP!$Q$23/TOPSIS!$B$20</f>
        <v>2.238230625590364E-2</v>
      </c>
      <c r="V294">
        <f>Net_Zero_Table[[#This Row],[Capital Cost (LKR)]]*AHP!$Q$24/TOPSIS!$C$20</f>
        <v>5.0882818341286603E-3</v>
      </c>
      <c r="W294">
        <f>Net_Zero_Table[[#This Row],[System Cost (LKR)]]*AHP!$Q$25/TOPSIS!$D$20</f>
        <v>2.4740815245904379E-3</v>
      </c>
      <c r="X294">
        <f>Net_Zero_Table[[#This Row],[Embodied Carbon (Metric T)]]*AHP!$Q$26/TOPSIS!$E$20</f>
        <v>1.3697877277193434E-2</v>
      </c>
      <c r="Y2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5.4266141347400921E-3</v>
      </c>
      <c r="Z2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4.5123377150909109E-3</v>
      </c>
      <c r="AA294">
        <f>Net_Zero_Table[[#This Row],[S- Worst-Euclidean Distance]]/(Net_Zero_Table[[#This Row],[S+ Best-Euclidean Distance]]+Net_Zero_Table[[#This Row],[S- Worst-Euclidean Distance]])</f>
        <v>0.45400539043436827</v>
      </c>
      <c r="AB294">
        <v>293</v>
      </c>
    </row>
    <row r="295" spans="1:28" x14ac:dyDescent="0.3">
      <c r="A295">
        <v>29</v>
      </c>
      <c r="B295" t="s">
        <v>139</v>
      </c>
      <c r="C295" t="s">
        <v>147</v>
      </c>
      <c r="D295" t="s">
        <v>280</v>
      </c>
      <c r="E295" t="s">
        <v>280</v>
      </c>
      <c r="F295" t="s">
        <v>154</v>
      </c>
      <c r="G295" t="s">
        <v>220</v>
      </c>
      <c r="H295">
        <v>392.62092355487738</v>
      </c>
      <c r="I295">
        <v>28</v>
      </c>
      <c r="J295">
        <v>1382143.4165895001</v>
      </c>
      <c r="K295">
        <v>59716.414199999999</v>
      </c>
      <c r="L295">
        <v>248785814.98611</v>
      </c>
      <c r="M295">
        <v>6736669.9227272719</v>
      </c>
      <c r="N295">
        <v>2073215124.8842499</v>
      </c>
      <c r="O295">
        <v>109200000</v>
      </c>
      <c r="P295">
        <v>30.378051499999998</v>
      </c>
      <c r="Q295">
        <v>20663.044078013027</v>
      </c>
      <c r="R295">
        <v>248845531.40031001</v>
      </c>
      <c r="S295">
        <v>2189.1517948069773</v>
      </c>
      <c r="T295">
        <v>20693.422129513026</v>
      </c>
      <c r="U295">
        <f>Net_Zero_Table[[#This Row],[Total Energy(MJ)]]*AHP!$Q$23/TOPSIS!$B$20</f>
        <v>2.2389587651313162E-2</v>
      </c>
      <c r="V295">
        <f>Net_Zero_Table[[#This Row],[Capital Cost (LKR)]]*AHP!$Q$24/TOPSIS!$C$20</f>
        <v>5.091762477883185E-3</v>
      </c>
      <c r="W295">
        <f>Net_Zero_Table[[#This Row],[System Cost (LKR)]]*AHP!$Q$25/TOPSIS!$D$20</f>
        <v>2.4740815245904379E-3</v>
      </c>
      <c r="X295">
        <f>Net_Zero_Table[[#This Row],[Embodied Carbon (Metric T)]]*AHP!$Q$26/TOPSIS!$E$20</f>
        <v>1.3693725553821395E-2</v>
      </c>
      <c r="Y2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5.4241863717404771E-3</v>
      </c>
      <c r="Z2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4.5050512075042572E-3</v>
      </c>
      <c r="AA295">
        <f>Net_Zero_Table[[#This Row],[S- Worst-Euclidean Distance]]/(Net_Zero_Table[[#This Row],[S+ Best-Euclidean Distance]]+Net_Zero_Table[[#This Row],[S- Worst-Euclidean Distance]])</f>
        <v>0.45371572304013025</v>
      </c>
      <c r="AB295">
        <v>294</v>
      </c>
    </row>
    <row r="296" spans="1:28" x14ac:dyDescent="0.3">
      <c r="A296">
        <v>229</v>
      </c>
      <c r="B296" t="s">
        <v>141</v>
      </c>
      <c r="C296" t="s">
        <v>147</v>
      </c>
      <c r="D296" t="s">
        <v>151</v>
      </c>
      <c r="E296" t="s">
        <v>280</v>
      </c>
      <c r="F296" t="s">
        <v>155</v>
      </c>
      <c r="G296" t="s">
        <v>219</v>
      </c>
      <c r="H296">
        <v>400.70916366325287</v>
      </c>
      <c r="I296">
        <v>57</v>
      </c>
      <c r="J296">
        <v>1412095.6675181873</v>
      </c>
      <c r="K296">
        <v>53274.353972727273</v>
      </c>
      <c r="L296">
        <v>254177220.1532737</v>
      </c>
      <c r="M296">
        <v>6850118.0068181809</v>
      </c>
      <c r="N296">
        <v>2118143501.2772808</v>
      </c>
      <c r="O296">
        <v>106248000</v>
      </c>
      <c r="P296">
        <v>29.025209059090905</v>
      </c>
      <c r="Q296">
        <v>21110.830229396899</v>
      </c>
      <c r="R296">
        <v>254230494.50724643</v>
      </c>
      <c r="S296">
        <v>2231.2416192840992</v>
      </c>
      <c r="T296">
        <v>21139.85543845599</v>
      </c>
      <c r="U296">
        <f>Net_Zero_Table[[#This Row],[Total Energy(MJ)]]*AHP!$Q$23/TOPSIS!$B$20</f>
        <v>2.2874093452174372E-2</v>
      </c>
      <c r="V296">
        <f>Net_Zero_Table[[#This Row],[Capital Cost (LKR)]]*AHP!$Q$24/TOPSIS!$C$20</f>
        <v>5.177509694889176E-3</v>
      </c>
      <c r="W296">
        <f>Net_Zero_Table[[#This Row],[System Cost (LKR)]]*AHP!$Q$25/TOPSIS!$D$20</f>
        <v>2.4071997602993118E-3</v>
      </c>
      <c r="X296">
        <f>Net_Zero_Table[[#This Row],[Embodied Carbon (Metric T)]]*AHP!$Q$26/TOPSIS!$E$20</f>
        <v>1.3083895357721724E-2</v>
      </c>
      <c r="Y2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4.9376015392362353E-3</v>
      </c>
      <c r="Z2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4.1007700159246549E-3</v>
      </c>
      <c r="AA296">
        <f>Net_Zero_Table[[#This Row],[S- Worst-Euclidean Distance]]/(Net_Zero_Table[[#This Row],[S+ Best-Euclidean Distance]]+Net_Zero_Table[[#This Row],[S- Worst-Euclidean Distance]])</f>
        <v>0.45370673145021623</v>
      </c>
      <c r="AB296">
        <v>295</v>
      </c>
    </row>
    <row r="297" spans="1:28" x14ac:dyDescent="0.3">
      <c r="A297">
        <v>231</v>
      </c>
      <c r="B297" t="s">
        <v>141</v>
      </c>
      <c r="C297" t="s">
        <v>147</v>
      </c>
      <c r="D297" t="s">
        <v>151</v>
      </c>
      <c r="E297" t="s">
        <v>280</v>
      </c>
      <c r="F297" t="s">
        <v>155</v>
      </c>
      <c r="G297" t="s">
        <v>218</v>
      </c>
      <c r="H297">
        <v>400.70916366325287</v>
      </c>
      <c r="I297">
        <v>29</v>
      </c>
      <c r="J297">
        <v>1412095.6675181873</v>
      </c>
      <c r="K297">
        <v>53274.353972727273</v>
      </c>
      <c r="L297">
        <v>254177220.1532737</v>
      </c>
      <c r="M297">
        <v>6850118.0068181809</v>
      </c>
      <c r="N297">
        <v>2118143501.2772808</v>
      </c>
      <c r="O297">
        <v>108639800</v>
      </c>
      <c r="P297">
        <v>29.025209059090905</v>
      </c>
      <c r="Q297">
        <v>21110.830229396899</v>
      </c>
      <c r="R297">
        <v>254230494.50724643</v>
      </c>
      <c r="S297">
        <v>2233.6334192840991</v>
      </c>
      <c r="T297">
        <v>21139.85543845599</v>
      </c>
      <c r="U297">
        <f>Net_Zero_Table[[#This Row],[Total Energy(MJ)]]*AHP!$Q$23/TOPSIS!$B$20</f>
        <v>2.2874093452174372E-2</v>
      </c>
      <c r="V297">
        <f>Net_Zero_Table[[#This Row],[Capital Cost (LKR)]]*AHP!$Q$24/TOPSIS!$C$20</f>
        <v>5.177509694889176E-3</v>
      </c>
      <c r="W297">
        <f>Net_Zero_Table[[#This Row],[System Cost (LKR)]]*AHP!$Q$25/TOPSIS!$D$20</f>
        <v>2.4613893957435924E-3</v>
      </c>
      <c r="X297">
        <f>Net_Zero_Table[[#This Row],[Embodied Carbon (Metric T)]]*AHP!$Q$26/TOPSIS!$E$20</f>
        <v>1.3083895357721724E-2</v>
      </c>
      <c r="Y2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4.9402156444079189E-3</v>
      </c>
      <c r="Z2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4.0932315172226823E-3</v>
      </c>
      <c r="AA297">
        <f>Net_Zero_Table[[#This Row],[S- Worst-Euclidean Distance]]/(Net_Zero_Table[[#This Row],[S+ Best-Euclidean Distance]]+Net_Zero_Table[[#This Row],[S- Worst-Euclidean Distance]])</f>
        <v>0.453119550486619</v>
      </c>
      <c r="AB297">
        <v>296</v>
      </c>
    </row>
    <row r="298" spans="1:28" x14ac:dyDescent="0.3">
      <c r="A298">
        <v>247</v>
      </c>
      <c r="B298" t="s">
        <v>141</v>
      </c>
      <c r="C298" t="s">
        <v>147</v>
      </c>
      <c r="D298" t="s">
        <v>280</v>
      </c>
      <c r="E298" t="s">
        <v>280</v>
      </c>
      <c r="F298" t="s">
        <v>155</v>
      </c>
      <c r="G298" t="s">
        <v>219</v>
      </c>
      <c r="H298">
        <v>401.17362600166291</v>
      </c>
      <c r="I298">
        <v>58</v>
      </c>
      <c r="J298">
        <v>1412545.2670617683</v>
      </c>
      <c r="K298">
        <v>53274.353972727273</v>
      </c>
      <c r="L298">
        <v>254258148.07111832</v>
      </c>
      <c r="M298">
        <v>6854723.0818181802</v>
      </c>
      <c r="N298">
        <v>2118817900.5926528</v>
      </c>
      <c r="O298">
        <v>108112000</v>
      </c>
      <c r="P298">
        <v>29.015998909090907</v>
      </c>
      <c r="Q298">
        <v>21117.551742573436</v>
      </c>
      <c r="R298">
        <v>254311422.42509106</v>
      </c>
      <c r="S298">
        <v>2233.7846236744708</v>
      </c>
      <c r="T298">
        <v>21146.567741482526</v>
      </c>
      <c r="U298">
        <f>Net_Zero_Table[[#This Row],[Total Energy(MJ)]]*AHP!$Q$23/TOPSIS!$B$20</f>
        <v>2.2881374847583905E-2</v>
      </c>
      <c r="V298">
        <f>Net_Zero_Table[[#This Row],[Capital Cost (LKR)]]*AHP!$Q$24/TOPSIS!$C$20</f>
        <v>5.1809903386436998E-3</v>
      </c>
      <c r="W298">
        <f>Net_Zero_Table[[#This Row],[System Cost (LKR)]]*AHP!$Q$25/TOPSIS!$D$20</f>
        <v>2.449431335041405E-3</v>
      </c>
      <c r="X298">
        <f>Net_Zero_Table[[#This Row],[Embodied Carbon (Metric T)]]*AHP!$Q$26/TOPSIS!$E$20</f>
        <v>1.3079743634349687E-2</v>
      </c>
      <c r="Y2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4.9382249294932807E-3</v>
      </c>
      <c r="Z2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4.0883793858037991E-3</v>
      </c>
      <c r="AA298">
        <f>Net_Zero_Table[[#This Row],[S- Worst-Euclidean Distance]]/(Net_Zero_Table[[#This Row],[S+ Best-Euclidean Distance]]+Net_Zero_Table[[#This Row],[S- Worst-Euclidean Distance]])</f>
        <v>0.45292551251807517</v>
      </c>
      <c r="AB298">
        <v>297</v>
      </c>
    </row>
    <row r="299" spans="1:28" x14ac:dyDescent="0.3">
      <c r="A299">
        <v>249</v>
      </c>
      <c r="B299" t="s">
        <v>141</v>
      </c>
      <c r="C299" t="s">
        <v>147</v>
      </c>
      <c r="D299" t="s">
        <v>280</v>
      </c>
      <c r="E299" t="s">
        <v>280</v>
      </c>
      <c r="F299" t="s">
        <v>155</v>
      </c>
      <c r="G299" t="s">
        <v>218</v>
      </c>
      <c r="H299">
        <v>401.17362600166291</v>
      </c>
      <c r="I299">
        <v>29</v>
      </c>
      <c r="J299">
        <v>1412545.2670617683</v>
      </c>
      <c r="K299">
        <v>53274.353972727273</v>
      </c>
      <c r="L299">
        <v>254258148.07111832</v>
      </c>
      <c r="M299">
        <v>6854723.0818181802</v>
      </c>
      <c r="N299">
        <v>2118817900.5926528</v>
      </c>
      <c r="O299">
        <v>108639800</v>
      </c>
      <c r="P299">
        <v>29.015998909090907</v>
      </c>
      <c r="Q299">
        <v>21117.551742573436</v>
      </c>
      <c r="R299">
        <v>254311422.42509106</v>
      </c>
      <c r="S299">
        <v>2234.3124236744711</v>
      </c>
      <c r="T299">
        <v>21146.567741482526</v>
      </c>
      <c r="U299">
        <f>Net_Zero_Table[[#This Row],[Total Energy(MJ)]]*AHP!$Q$23/TOPSIS!$B$20</f>
        <v>2.2881374847583905E-2</v>
      </c>
      <c r="V299">
        <f>Net_Zero_Table[[#This Row],[Capital Cost (LKR)]]*AHP!$Q$24/TOPSIS!$C$20</f>
        <v>5.1809903386436998E-3</v>
      </c>
      <c r="W299">
        <f>Net_Zero_Table[[#This Row],[System Cost (LKR)]]*AHP!$Q$25/TOPSIS!$D$20</f>
        <v>2.4613893957435924E-3</v>
      </c>
      <c r="X299">
        <f>Net_Zero_Table[[#This Row],[Embodied Carbon (Metric T)]]*AHP!$Q$26/TOPSIS!$E$20</f>
        <v>1.3079743634349687E-2</v>
      </c>
      <c r="Y2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4.9388529581570299E-3</v>
      </c>
      <c r="Z2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4.0867737987094694E-3</v>
      </c>
      <c r="AA299">
        <f>Net_Zero_Table[[#This Row],[S- Worst-Euclidean Distance]]/(Net_Zero_Table[[#This Row],[S+ Best-Euclidean Distance]]+Net_Zero_Table[[#This Row],[S- Worst-Euclidean Distance]])</f>
        <v>0.45279667648569022</v>
      </c>
      <c r="AB299">
        <v>298</v>
      </c>
    </row>
    <row r="300" spans="1:28" x14ac:dyDescent="0.3">
      <c r="A300">
        <v>230</v>
      </c>
      <c r="B300" t="s">
        <v>141</v>
      </c>
      <c r="C300" t="s">
        <v>147</v>
      </c>
      <c r="D300" t="s">
        <v>151</v>
      </c>
      <c r="E300" t="s">
        <v>280</v>
      </c>
      <c r="F300" t="s">
        <v>155</v>
      </c>
      <c r="G300" t="s">
        <v>220</v>
      </c>
      <c r="H300">
        <v>400.70916366325287</v>
      </c>
      <c r="I300">
        <v>29</v>
      </c>
      <c r="J300">
        <v>1412095.6675181873</v>
      </c>
      <c r="K300">
        <v>53274.353972727273</v>
      </c>
      <c r="L300">
        <v>254177220.1532737</v>
      </c>
      <c r="M300">
        <v>6850118.0068181809</v>
      </c>
      <c r="N300">
        <v>2118143501.2772808</v>
      </c>
      <c r="O300">
        <v>113100000</v>
      </c>
      <c r="P300">
        <v>29.025209059090905</v>
      </c>
      <c r="Q300">
        <v>21110.830229396899</v>
      </c>
      <c r="R300">
        <v>254230494.50724643</v>
      </c>
      <c r="S300">
        <v>2238.0936192840991</v>
      </c>
      <c r="T300">
        <v>21139.85543845599</v>
      </c>
      <c r="U300">
        <f>Net_Zero_Table[[#This Row],[Total Energy(MJ)]]*AHP!$Q$23/TOPSIS!$B$20</f>
        <v>2.2874093452174372E-2</v>
      </c>
      <c r="V300">
        <f>Net_Zero_Table[[#This Row],[Capital Cost (LKR)]]*AHP!$Q$24/TOPSIS!$C$20</f>
        <v>5.177509694889176E-3</v>
      </c>
      <c r="W300">
        <f>Net_Zero_Table[[#This Row],[System Cost (LKR)]]*AHP!$Q$25/TOPSIS!$D$20</f>
        <v>2.5624415790400966E-3</v>
      </c>
      <c r="X300">
        <f>Net_Zero_Table[[#This Row],[Embodied Carbon (Metric T)]]*AHP!$Q$26/TOPSIS!$E$20</f>
        <v>1.3083895357721724E-2</v>
      </c>
      <c r="Y3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4.946672623821642E-3</v>
      </c>
      <c r="Z3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4.0810590470676542E-3</v>
      </c>
      <c r="AA300">
        <f>Net_Zero_Table[[#This Row],[S- Worst-Euclidean Distance]]/(Net_Zero_Table[[#This Row],[S+ Best-Euclidean Distance]]+Net_Zero_Table[[#This Row],[S- Worst-Euclidean Distance]])</f>
        <v>0.452058080129628</v>
      </c>
      <c r="AB300">
        <v>299</v>
      </c>
    </row>
    <row r="301" spans="1:28" x14ac:dyDescent="0.3">
      <c r="A301">
        <v>248</v>
      </c>
      <c r="B301" t="s">
        <v>141</v>
      </c>
      <c r="C301" t="s">
        <v>147</v>
      </c>
      <c r="D301" t="s">
        <v>280</v>
      </c>
      <c r="E301" t="s">
        <v>280</v>
      </c>
      <c r="F301" t="s">
        <v>155</v>
      </c>
      <c r="G301" t="s">
        <v>220</v>
      </c>
      <c r="H301">
        <v>401.17362600166291</v>
      </c>
      <c r="I301">
        <v>29</v>
      </c>
      <c r="J301">
        <v>1412545.2670617683</v>
      </c>
      <c r="K301">
        <v>53274.353972727273</v>
      </c>
      <c r="L301">
        <v>254258148.07111832</v>
      </c>
      <c r="M301">
        <v>6854723.0818181802</v>
      </c>
      <c r="N301">
        <v>2118817900.5926528</v>
      </c>
      <c r="O301">
        <v>113100000</v>
      </c>
      <c r="P301">
        <v>29.015998909090907</v>
      </c>
      <c r="Q301">
        <v>21117.551742573436</v>
      </c>
      <c r="R301">
        <v>254311422.42509106</v>
      </c>
      <c r="S301">
        <v>2238.7726236744711</v>
      </c>
      <c r="T301">
        <v>21146.567741482526</v>
      </c>
      <c r="U301">
        <f>Net_Zero_Table[[#This Row],[Total Energy(MJ)]]*AHP!$Q$23/TOPSIS!$B$20</f>
        <v>2.2881374847583905E-2</v>
      </c>
      <c r="V301">
        <f>Net_Zero_Table[[#This Row],[Capital Cost (LKR)]]*AHP!$Q$24/TOPSIS!$C$20</f>
        <v>5.1809903386436998E-3</v>
      </c>
      <c r="W301">
        <f>Net_Zero_Table[[#This Row],[System Cost (LKR)]]*AHP!$Q$25/TOPSIS!$D$20</f>
        <v>2.5624415790400966E-3</v>
      </c>
      <c r="X301">
        <f>Net_Zero_Table[[#This Row],[Embodied Carbon (Metric T)]]*AHP!$Q$26/TOPSIS!$E$20</f>
        <v>1.3079743634349687E-2</v>
      </c>
      <c r="Y3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4.9453117167990723E-3</v>
      </c>
      <c r="Z3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4.074582036710744E-3</v>
      </c>
      <c r="AA301">
        <f>Net_Zero_Table[[#This Row],[S- Worst-Euclidean Distance]]/(Net_Zero_Table[[#This Row],[S+ Best-Euclidean Distance]]+Net_Zero_Table[[#This Row],[S- Worst-Euclidean Distance]])</f>
        <v>0.45173281948307259</v>
      </c>
      <c r="AB301">
        <v>300</v>
      </c>
    </row>
    <row r="302" spans="1:28" x14ac:dyDescent="0.3">
      <c r="A302">
        <v>367</v>
      </c>
      <c r="B302" t="s">
        <v>142</v>
      </c>
      <c r="C302" t="s">
        <v>148</v>
      </c>
      <c r="D302" t="s">
        <v>151</v>
      </c>
      <c r="E302" t="s">
        <v>152</v>
      </c>
      <c r="F302" t="s">
        <v>280</v>
      </c>
      <c r="G302" t="s">
        <v>219</v>
      </c>
      <c r="H302">
        <v>455.63001184066167</v>
      </c>
      <c r="I302">
        <v>65</v>
      </c>
      <c r="J302">
        <v>1636047.1547908343</v>
      </c>
      <c r="K302">
        <v>38869.02249090909</v>
      </c>
      <c r="L302">
        <v>294488487.86235017</v>
      </c>
      <c r="M302">
        <v>5500963.878636363</v>
      </c>
      <c r="N302">
        <v>2454070732.1862512</v>
      </c>
      <c r="O302">
        <v>121160000</v>
      </c>
      <c r="P302">
        <v>22.251500668181812</v>
      </c>
      <c r="Q302">
        <v>24458.904964122969</v>
      </c>
      <c r="R302">
        <v>294527356.88484108</v>
      </c>
      <c r="S302">
        <v>2580.7316960648877</v>
      </c>
      <c r="T302">
        <v>24481.156464791151</v>
      </c>
      <c r="U302">
        <f>Net_Zero_Table[[#This Row],[Total Energy(MJ)]]*AHP!$Q$23/TOPSIS!$B$20</f>
        <v>2.6499756839413063E-2</v>
      </c>
      <c r="V302">
        <f>Net_Zero_Table[[#This Row],[Capital Cost (LKR)]]*AHP!$Q$24/TOPSIS!$C$20</f>
        <v>4.1577814841330359E-3</v>
      </c>
      <c r="W302">
        <f>Net_Zero_Table[[#This Row],[System Cost (LKR)]]*AHP!$Q$25/TOPSIS!$D$20</f>
        <v>2.7450523582360576E-3</v>
      </c>
      <c r="X302">
        <f>Net_Zero_Table[[#This Row],[Embodied Carbon (Metric T)]]*AHP!$Q$26/TOPSIS!$E$20</f>
        <v>1.0030463715250307E-2</v>
      </c>
      <c r="Y3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4.9409508332845858E-3</v>
      </c>
      <c r="Z3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4.0469336709836124E-3</v>
      </c>
      <c r="AA302">
        <f>Net_Zero_Table[[#This Row],[S- Worst-Euclidean Distance]]/(Net_Zero_Table[[#This Row],[S+ Best-Euclidean Distance]]+Net_Zero_Table[[#This Row],[S- Worst-Euclidean Distance]])</f>
        <v>0.45026542887392357</v>
      </c>
      <c r="AB302">
        <v>301</v>
      </c>
    </row>
    <row r="303" spans="1:28" x14ac:dyDescent="0.3">
      <c r="A303">
        <v>385</v>
      </c>
      <c r="B303" t="s">
        <v>142</v>
      </c>
      <c r="C303" t="s">
        <v>148</v>
      </c>
      <c r="D303" t="s">
        <v>280</v>
      </c>
      <c r="E303" t="s">
        <v>152</v>
      </c>
      <c r="F303" t="s">
        <v>280</v>
      </c>
      <c r="G303" t="s">
        <v>219</v>
      </c>
      <c r="H303">
        <v>456.0944741790716</v>
      </c>
      <c r="I303">
        <v>65</v>
      </c>
      <c r="J303">
        <v>1636496.7543344153</v>
      </c>
      <c r="K303">
        <v>38869.02249090909</v>
      </c>
      <c r="L303">
        <v>294569415.78019476</v>
      </c>
      <c r="M303">
        <v>5505568.9536363631</v>
      </c>
      <c r="N303">
        <v>2454745131.5016227</v>
      </c>
      <c r="O303">
        <v>121160000</v>
      </c>
      <c r="P303">
        <v>22.242290518181814</v>
      </c>
      <c r="Q303">
        <v>24465.626477299509</v>
      </c>
      <c r="R303">
        <v>294608284.80268568</v>
      </c>
      <c r="S303">
        <v>2581.4107004552588</v>
      </c>
      <c r="T303">
        <v>24487.86876781769</v>
      </c>
      <c r="U303">
        <f>Net_Zero_Table[[#This Row],[Total Energy(MJ)]]*AHP!$Q$23/TOPSIS!$B$20</f>
        <v>2.6507038234822589E-2</v>
      </c>
      <c r="V303">
        <f>Net_Zero_Table[[#This Row],[Capital Cost (LKR)]]*AHP!$Q$24/TOPSIS!$C$20</f>
        <v>4.1612621278875623E-3</v>
      </c>
      <c r="W303">
        <f>Net_Zero_Table[[#This Row],[System Cost (LKR)]]*AHP!$Q$25/TOPSIS!$D$20</f>
        <v>2.7450523582360576E-3</v>
      </c>
      <c r="X303">
        <f>Net_Zero_Table[[#This Row],[Embodied Carbon (Metric T)]]*AHP!$Q$26/TOPSIS!$E$20</f>
        <v>1.002631199187827E-2</v>
      </c>
      <c r="Y3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4.9467755385949903E-3</v>
      </c>
      <c r="Z3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4.0491854895566941E-3</v>
      </c>
      <c r="AA303">
        <f>Net_Zero_Table[[#This Row],[S- Worst-Euclidean Distance]]/(Net_Zero_Table[[#This Row],[S+ Best-Euclidean Distance]]+Net_Zero_Table[[#This Row],[S- Worst-Euclidean Distance]])</f>
        <v>0.45011149746928619</v>
      </c>
      <c r="AB303">
        <v>302</v>
      </c>
    </row>
    <row r="304" spans="1:28" x14ac:dyDescent="0.3">
      <c r="A304">
        <v>369</v>
      </c>
      <c r="B304" t="s">
        <v>142</v>
      </c>
      <c r="C304" t="s">
        <v>148</v>
      </c>
      <c r="D304" t="s">
        <v>151</v>
      </c>
      <c r="E304" t="s">
        <v>152</v>
      </c>
      <c r="F304" t="s">
        <v>280</v>
      </c>
      <c r="G304" t="s">
        <v>218</v>
      </c>
      <c r="H304">
        <v>455.63001184066167</v>
      </c>
      <c r="I304">
        <v>33</v>
      </c>
      <c r="J304">
        <v>1636047.1547908343</v>
      </c>
      <c r="K304">
        <v>38869.02249090909</v>
      </c>
      <c r="L304">
        <v>294488487.86235017</v>
      </c>
      <c r="M304">
        <v>5500963.878636363</v>
      </c>
      <c r="N304">
        <v>2454070732.1862512</v>
      </c>
      <c r="O304">
        <v>123624600</v>
      </c>
      <c r="P304">
        <v>22.251500668181812</v>
      </c>
      <c r="Q304">
        <v>24458.904964122969</v>
      </c>
      <c r="R304">
        <v>294527356.88484108</v>
      </c>
      <c r="S304">
        <v>2583.1962960648875</v>
      </c>
      <c r="T304">
        <v>24481.156464791151</v>
      </c>
      <c r="U304">
        <f>Net_Zero_Table[[#This Row],[Total Energy(MJ)]]*AHP!$Q$23/TOPSIS!$B$20</f>
        <v>2.6499756839413063E-2</v>
      </c>
      <c r="V304">
        <f>Net_Zero_Table[[#This Row],[Capital Cost (LKR)]]*AHP!$Q$24/TOPSIS!$C$20</f>
        <v>4.1577814841330359E-3</v>
      </c>
      <c r="W304">
        <f>Net_Zero_Table[[#This Row],[System Cost (LKR)]]*AHP!$Q$25/TOPSIS!$D$20</f>
        <v>2.8008913813633981E-3</v>
      </c>
      <c r="X304">
        <f>Net_Zero_Table[[#This Row],[Embodied Carbon (Metric T)]]*AHP!$Q$26/TOPSIS!$E$20</f>
        <v>1.0030463715250307E-2</v>
      </c>
      <c r="Y3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4.947466578996404E-3</v>
      </c>
      <c r="Z3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4.0437413811532123E-3</v>
      </c>
      <c r="AA304">
        <f>Net_Zero_Table[[#This Row],[S- Worst-Euclidean Distance]]/(Net_Zero_Table[[#This Row],[S+ Best-Euclidean Distance]]+Net_Zero_Table[[#This Row],[S- Worst-Euclidean Distance]])</f>
        <v>0.44974394976466797</v>
      </c>
      <c r="AB304">
        <v>303</v>
      </c>
    </row>
    <row r="305" spans="1:28" x14ac:dyDescent="0.3">
      <c r="A305">
        <v>387</v>
      </c>
      <c r="B305" t="s">
        <v>142</v>
      </c>
      <c r="C305" t="s">
        <v>148</v>
      </c>
      <c r="D305" t="s">
        <v>280</v>
      </c>
      <c r="E305" t="s">
        <v>152</v>
      </c>
      <c r="F305" t="s">
        <v>280</v>
      </c>
      <c r="G305" t="s">
        <v>218</v>
      </c>
      <c r="H305">
        <v>456.0944741790716</v>
      </c>
      <c r="I305">
        <v>33</v>
      </c>
      <c r="J305">
        <v>1636496.7543344153</v>
      </c>
      <c r="K305">
        <v>38869.02249090909</v>
      </c>
      <c r="L305">
        <v>294569415.78019476</v>
      </c>
      <c r="M305">
        <v>5505568.9536363631</v>
      </c>
      <c r="N305">
        <v>2454745131.5016227</v>
      </c>
      <c r="O305">
        <v>123624600</v>
      </c>
      <c r="P305">
        <v>22.242290518181814</v>
      </c>
      <c r="Q305">
        <v>24465.626477299509</v>
      </c>
      <c r="R305">
        <v>294608284.80268568</v>
      </c>
      <c r="S305">
        <v>2583.8753004552586</v>
      </c>
      <c r="T305">
        <v>24487.86876781769</v>
      </c>
      <c r="U305">
        <f>Net_Zero_Table[[#This Row],[Total Energy(MJ)]]*AHP!$Q$23/TOPSIS!$B$20</f>
        <v>2.6507038234822589E-2</v>
      </c>
      <c r="V305">
        <f>Net_Zero_Table[[#This Row],[Capital Cost (LKR)]]*AHP!$Q$24/TOPSIS!$C$20</f>
        <v>4.1612621278875623E-3</v>
      </c>
      <c r="W305">
        <f>Net_Zero_Table[[#This Row],[System Cost (LKR)]]*AHP!$Q$25/TOPSIS!$D$20</f>
        <v>2.8008913813633981E-3</v>
      </c>
      <c r="X305">
        <f>Net_Zero_Table[[#This Row],[Embodied Carbon (Metric T)]]*AHP!$Q$26/TOPSIS!$E$20</f>
        <v>1.002631199187827E-2</v>
      </c>
      <c r="Y3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4.9532836222643756E-3</v>
      </c>
      <c r="Z3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4.0459949764114237E-3</v>
      </c>
      <c r="AA305">
        <f>Net_Zero_Table[[#This Row],[S- Worst-Euclidean Distance]]/(Net_Zero_Table[[#This Row],[S+ Best-Euclidean Distance]]+Net_Zero_Table[[#This Row],[S- Worst-Euclidean Distance]])</f>
        <v>0.44959103466435324</v>
      </c>
      <c r="AB305">
        <v>304</v>
      </c>
    </row>
    <row r="306" spans="1:28" x14ac:dyDescent="0.3">
      <c r="A306">
        <v>368</v>
      </c>
      <c r="B306" t="s">
        <v>142</v>
      </c>
      <c r="C306" t="s">
        <v>148</v>
      </c>
      <c r="D306" t="s">
        <v>151</v>
      </c>
      <c r="E306" t="s">
        <v>152</v>
      </c>
      <c r="F306" t="s">
        <v>280</v>
      </c>
      <c r="G306" t="s">
        <v>220</v>
      </c>
      <c r="H306">
        <v>455.63001184066167</v>
      </c>
      <c r="I306">
        <v>33</v>
      </c>
      <c r="J306">
        <v>1636047.1547908343</v>
      </c>
      <c r="K306">
        <v>38869.02249090909</v>
      </c>
      <c r="L306">
        <v>294488487.86235017</v>
      </c>
      <c r="M306">
        <v>5500963.878636363</v>
      </c>
      <c r="N306">
        <v>2454070732.1862512</v>
      </c>
      <c r="O306">
        <v>128700000</v>
      </c>
      <c r="P306">
        <v>22.251500668181812</v>
      </c>
      <c r="Q306">
        <v>24458.904964122969</v>
      </c>
      <c r="R306">
        <v>294527356.88484108</v>
      </c>
      <c r="S306">
        <v>2588.2716960648877</v>
      </c>
      <c r="T306">
        <v>24481.156464791151</v>
      </c>
      <c r="U306">
        <f>Net_Zero_Table[[#This Row],[Total Energy(MJ)]]*AHP!$Q$23/TOPSIS!$B$20</f>
        <v>2.6499756839413063E-2</v>
      </c>
      <c r="V306">
        <f>Net_Zero_Table[[#This Row],[Capital Cost (LKR)]]*AHP!$Q$24/TOPSIS!$C$20</f>
        <v>4.1577814841330359E-3</v>
      </c>
      <c r="W306">
        <f>Net_Zero_Table[[#This Row],[System Cost (LKR)]]*AHP!$Q$25/TOPSIS!$D$20</f>
        <v>2.9158817968387304E-3</v>
      </c>
      <c r="X306">
        <f>Net_Zero_Table[[#This Row],[Embodied Carbon (Metric T)]]*AHP!$Q$26/TOPSIS!$E$20</f>
        <v>1.0030463715250307E-2</v>
      </c>
      <c r="Y3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4.9628371054615435E-3</v>
      </c>
      <c r="Z3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4.0395916183761102E-3</v>
      </c>
      <c r="AA306">
        <f>Net_Zero_Table[[#This Row],[S- Worst-Euclidean Distance]]/(Net_Zero_Table[[#This Row],[S+ Best-Euclidean Distance]]+Net_Zero_Table[[#This Row],[S- Worst-Euclidean Distance]])</f>
        <v>0.44872242172599724</v>
      </c>
      <c r="AB306">
        <v>305</v>
      </c>
    </row>
    <row r="307" spans="1:28" x14ac:dyDescent="0.3">
      <c r="A307">
        <v>386</v>
      </c>
      <c r="B307" t="s">
        <v>142</v>
      </c>
      <c r="C307" t="s">
        <v>148</v>
      </c>
      <c r="D307" t="s">
        <v>280</v>
      </c>
      <c r="E307" t="s">
        <v>152</v>
      </c>
      <c r="F307" t="s">
        <v>280</v>
      </c>
      <c r="G307" t="s">
        <v>220</v>
      </c>
      <c r="H307">
        <v>456.0944741790716</v>
      </c>
      <c r="I307">
        <v>33</v>
      </c>
      <c r="J307">
        <v>1636496.7543344153</v>
      </c>
      <c r="K307">
        <v>38869.02249090909</v>
      </c>
      <c r="L307">
        <v>294569415.78019476</v>
      </c>
      <c r="M307">
        <v>5505568.9536363631</v>
      </c>
      <c r="N307">
        <v>2454745131.5016227</v>
      </c>
      <c r="O307">
        <v>128700000</v>
      </c>
      <c r="P307">
        <v>22.242290518181814</v>
      </c>
      <c r="Q307">
        <v>24465.626477299509</v>
      </c>
      <c r="R307">
        <v>294608284.80268568</v>
      </c>
      <c r="S307">
        <v>2588.9507004552588</v>
      </c>
      <c r="T307">
        <v>24487.86876781769</v>
      </c>
      <c r="U307">
        <f>Net_Zero_Table[[#This Row],[Total Energy(MJ)]]*AHP!$Q$23/TOPSIS!$B$20</f>
        <v>2.6507038234822589E-2</v>
      </c>
      <c r="V307">
        <f>Net_Zero_Table[[#This Row],[Capital Cost (LKR)]]*AHP!$Q$24/TOPSIS!$C$20</f>
        <v>4.1612621278875623E-3</v>
      </c>
      <c r="W307">
        <f>Net_Zero_Table[[#This Row],[System Cost (LKR)]]*AHP!$Q$25/TOPSIS!$D$20</f>
        <v>2.9158817968387304E-3</v>
      </c>
      <c r="X307">
        <f>Net_Zero_Table[[#This Row],[Embodied Carbon (Metric T)]]*AHP!$Q$26/TOPSIS!$E$20</f>
        <v>1.002631199187827E-2</v>
      </c>
      <c r="Y3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4.9686361536796014E-3</v>
      </c>
      <c r="Z3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4.0418475274000762E-3</v>
      </c>
      <c r="AA307">
        <f>Net_Zero_Table[[#This Row],[S- Worst-Euclidean Distance]]/(Net_Zero_Table[[#This Row],[S+ Best-Euclidean Distance]]+Net_Zero_Table[[#This Row],[S- Worst-Euclidean Distance]])</f>
        <v>0.44857164947617584</v>
      </c>
      <c r="AB307">
        <v>306</v>
      </c>
    </row>
    <row r="308" spans="1:28" x14ac:dyDescent="0.3">
      <c r="A308">
        <v>16</v>
      </c>
      <c r="B308" t="s">
        <v>139</v>
      </c>
      <c r="C308" t="s">
        <v>147</v>
      </c>
      <c r="D308" t="s">
        <v>151</v>
      </c>
      <c r="E308" t="s">
        <v>280</v>
      </c>
      <c r="F308" t="s">
        <v>280</v>
      </c>
      <c r="G308" t="s">
        <v>219</v>
      </c>
      <c r="H308">
        <v>394.7545504121365</v>
      </c>
      <c r="I308">
        <v>57</v>
      </c>
      <c r="J308">
        <v>1389524.1568835275</v>
      </c>
      <c r="K308">
        <v>61899.826927272719</v>
      </c>
      <c r="L308">
        <v>250114348.23903498</v>
      </c>
      <c r="M308">
        <v>6721147.7840909082</v>
      </c>
      <c r="N308">
        <v>2084286235.3252914</v>
      </c>
      <c r="O308">
        <v>106248000</v>
      </c>
      <c r="P308">
        <v>30.387261649999996</v>
      </c>
      <c r="Q308">
        <v>20773.386145408738</v>
      </c>
      <c r="R308">
        <v>250176248.06596226</v>
      </c>
      <c r="S308">
        <v>2197.2553831093828</v>
      </c>
      <c r="T308">
        <v>20803.773407058739</v>
      </c>
      <c r="U308">
        <f>Net_Zero_Table[[#This Row],[Total Energy(MJ)]]*AHP!$Q$23/TOPSIS!$B$20</f>
        <v>2.2509317337665279E-2</v>
      </c>
      <c r="V308">
        <f>Net_Zero_Table[[#This Row],[Capital Cost (LKR)]]*AHP!$Q$24/TOPSIS!$C$20</f>
        <v>5.0800304138230922E-3</v>
      </c>
      <c r="W308">
        <f>Net_Zero_Table[[#This Row],[System Cost (LKR)]]*AHP!$Q$25/TOPSIS!$D$20</f>
        <v>2.4071997602993118E-3</v>
      </c>
      <c r="X308">
        <f>Net_Zero_Table[[#This Row],[Embodied Carbon (Metric T)]]*AHP!$Q$26/TOPSIS!$E$20</f>
        <v>1.3697877277193434E-2</v>
      </c>
      <c r="Y3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5.4352384374177264E-3</v>
      </c>
      <c r="Z3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4.3957595049275971E-3</v>
      </c>
      <c r="AA308">
        <f>Net_Zero_Table[[#This Row],[S- Worst-Euclidean Distance]]/(Net_Zero_Table[[#This Row],[S+ Best-Euclidean Distance]]+Net_Zero_Table[[#This Row],[S- Worst-Euclidean Distance]])</f>
        <v>0.44713258315248167</v>
      </c>
      <c r="AB308">
        <v>307</v>
      </c>
    </row>
    <row r="309" spans="1:28" x14ac:dyDescent="0.3">
      <c r="A309">
        <v>88</v>
      </c>
      <c r="B309" t="s">
        <v>139</v>
      </c>
      <c r="C309" t="s">
        <v>280</v>
      </c>
      <c r="D309" t="s">
        <v>151</v>
      </c>
      <c r="E309" t="s">
        <v>280</v>
      </c>
      <c r="F309" t="s">
        <v>280</v>
      </c>
      <c r="G309" t="s">
        <v>219</v>
      </c>
      <c r="H309">
        <v>436.7146629066076</v>
      </c>
      <c r="I309">
        <v>63</v>
      </c>
      <c r="J309">
        <v>1482907.8638968065</v>
      </c>
      <c r="K309">
        <v>60066.105727272719</v>
      </c>
      <c r="L309">
        <v>266923415.50142518</v>
      </c>
      <c r="M309">
        <v>6109907.3840909088</v>
      </c>
      <c r="N309">
        <v>2224361795.8452096</v>
      </c>
      <c r="O309">
        <v>117432000</v>
      </c>
      <c r="P309">
        <v>26.71981925</v>
      </c>
      <c r="Q309">
        <v>22169.47256525726</v>
      </c>
      <c r="R309">
        <v>266983481.60715246</v>
      </c>
      <c r="S309">
        <v>2347.9037032293004</v>
      </c>
      <c r="T309">
        <v>22196.19238450726</v>
      </c>
      <c r="U309">
        <f>Net_Zero_Table[[#This Row],[Total Energy(MJ)]]*AHP!$Q$23/TOPSIS!$B$20</f>
        <v>2.402152865377372E-2</v>
      </c>
      <c r="V309">
        <f>Net_Zero_Table[[#This Row],[Capital Cost (LKR)]]*AHP!$Q$24/TOPSIS!$C$20</f>
        <v>4.6180379205904227E-3</v>
      </c>
      <c r="W309">
        <f>Net_Zero_Table[[#This Row],[System Cost (LKR)]]*AHP!$Q$25/TOPSIS!$D$20</f>
        <v>2.6605892087518709E-3</v>
      </c>
      <c r="X309">
        <f>Net_Zero_Table[[#This Row],[Embodied Carbon (Metric T)]]*AHP!$Q$26/TOPSIS!$E$20</f>
        <v>1.2044678759505489E-2</v>
      </c>
      <c r="Y3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4.2893990978823656E-3</v>
      </c>
      <c r="Z3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3.4659436032467433E-3</v>
      </c>
      <c r="AA309">
        <f>Net_Zero_Table[[#This Row],[S- Worst-Euclidean Distance]]/(Net_Zero_Table[[#This Row],[S+ Best-Euclidean Distance]]+Net_Zero_Table[[#This Row],[S- Worst-Euclidean Distance]])</f>
        <v>0.44691043798001767</v>
      </c>
      <c r="AB309">
        <v>308</v>
      </c>
    </row>
    <row r="310" spans="1:28" x14ac:dyDescent="0.3">
      <c r="A310">
        <v>34</v>
      </c>
      <c r="B310" t="s">
        <v>139</v>
      </c>
      <c r="C310" t="s">
        <v>147</v>
      </c>
      <c r="D310" t="s">
        <v>280</v>
      </c>
      <c r="E310" t="s">
        <v>280</v>
      </c>
      <c r="F310" t="s">
        <v>280</v>
      </c>
      <c r="G310" t="s">
        <v>219</v>
      </c>
      <c r="H310">
        <v>395.21901275054643</v>
      </c>
      <c r="I310">
        <v>57</v>
      </c>
      <c r="J310">
        <v>1389973.7564271083</v>
      </c>
      <c r="K310">
        <v>61899.826927272719</v>
      </c>
      <c r="L310">
        <v>250195276.15687951</v>
      </c>
      <c r="M310">
        <v>6725752.8590909084</v>
      </c>
      <c r="N310">
        <v>2084960634.6406624</v>
      </c>
      <c r="O310">
        <v>106248000</v>
      </c>
      <c r="P310">
        <v>30.378051499999998</v>
      </c>
      <c r="Q310">
        <v>20780.107658585268</v>
      </c>
      <c r="R310">
        <v>250257175.98380679</v>
      </c>
      <c r="S310">
        <v>2197.934387499753</v>
      </c>
      <c r="T310">
        <v>20810.485710085268</v>
      </c>
      <c r="U310">
        <f>Net_Zero_Table[[#This Row],[Total Energy(MJ)]]*AHP!$Q$23/TOPSIS!$B$20</f>
        <v>2.2516598733074801E-2</v>
      </c>
      <c r="V310">
        <f>Net_Zero_Table[[#This Row],[Capital Cost (LKR)]]*AHP!$Q$24/TOPSIS!$C$20</f>
        <v>5.0835110575776178E-3</v>
      </c>
      <c r="W310">
        <f>Net_Zero_Table[[#This Row],[System Cost (LKR)]]*AHP!$Q$25/TOPSIS!$D$20</f>
        <v>2.4071997602993118E-3</v>
      </c>
      <c r="X310">
        <f>Net_Zero_Table[[#This Row],[Embodied Carbon (Metric T)]]*AHP!$Q$26/TOPSIS!$E$20</f>
        <v>1.3693725553821395E-2</v>
      </c>
      <c r="Y3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5.4329794675576993E-3</v>
      </c>
      <c r="Z3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4.3884836273673511E-3</v>
      </c>
      <c r="AA310">
        <f>Net_Zero_Table[[#This Row],[S- Worst-Euclidean Distance]]/(Net_Zero_Table[[#This Row],[S+ Best-Euclidean Distance]]+Net_Zero_Table[[#This Row],[S- Worst-Euclidean Distance]])</f>
        <v>0.44682585323107005</v>
      </c>
      <c r="AB310">
        <v>309</v>
      </c>
    </row>
    <row r="311" spans="1:28" x14ac:dyDescent="0.3">
      <c r="A311">
        <v>18</v>
      </c>
      <c r="B311" t="s">
        <v>139</v>
      </c>
      <c r="C311" t="s">
        <v>147</v>
      </c>
      <c r="D311" t="s">
        <v>151</v>
      </c>
      <c r="E311" t="s">
        <v>280</v>
      </c>
      <c r="F311" t="s">
        <v>280</v>
      </c>
      <c r="G311" t="s">
        <v>218</v>
      </c>
      <c r="H311">
        <v>394.7545504121365</v>
      </c>
      <c r="I311">
        <v>29</v>
      </c>
      <c r="J311">
        <v>1389524.1568835275</v>
      </c>
      <c r="K311">
        <v>61899.826927272719</v>
      </c>
      <c r="L311">
        <v>250114348.23903498</v>
      </c>
      <c r="M311">
        <v>6721147.7840909082</v>
      </c>
      <c r="N311">
        <v>2084286235.3252914</v>
      </c>
      <c r="O311">
        <v>108639800</v>
      </c>
      <c r="P311">
        <v>30.387261649999996</v>
      </c>
      <c r="Q311">
        <v>20773.386145408738</v>
      </c>
      <c r="R311">
        <v>250176248.06596226</v>
      </c>
      <c r="S311">
        <v>2199.6471831093827</v>
      </c>
      <c r="T311">
        <v>20803.773407058739</v>
      </c>
      <c r="U311">
        <f>Net_Zero_Table[[#This Row],[Total Energy(MJ)]]*AHP!$Q$23/TOPSIS!$B$20</f>
        <v>2.2509317337665279E-2</v>
      </c>
      <c r="V311">
        <f>Net_Zero_Table[[#This Row],[Capital Cost (LKR)]]*AHP!$Q$24/TOPSIS!$C$20</f>
        <v>5.0800304138230922E-3</v>
      </c>
      <c r="W311">
        <f>Net_Zero_Table[[#This Row],[System Cost (LKR)]]*AHP!$Q$25/TOPSIS!$D$20</f>
        <v>2.4613893957435924E-3</v>
      </c>
      <c r="X311">
        <f>Net_Zero_Table[[#This Row],[Embodied Carbon (Metric T)]]*AHP!$Q$26/TOPSIS!$E$20</f>
        <v>1.3697877277193434E-2</v>
      </c>
      <c r="Y3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5.4376133114232934E-3</v>
      </c>
      <c r="Z3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4.3887277376524186E-3</v>
      </c>
      <c r="AA311">
        <f>Net_Zero_Table[[#This Row],[S- Worst-Euclidean Distance]]/(Net_Zero_Table[[#This Row],[S+ Best-Euclidean Distance]]+Net_Zero_Table[[#This Row],[S- Worst-Euclidean Distance]])</f>
        <v>0.44662888411197904</v>
      </c>
      <c r="AB311">
        <v>310</v>
      </c>
    </row>
    <row r="312" spans="1:28" x14ac:dyDescent="0.3">
      <c r="A312">
        <v>106</v>
      </c>
      <c r="B312" t="s">
        <v>139</v>
      </c>
      <c r="C312" t="s">
        <v>280</v>
      </c>
      <c r="D312" t="s">
        <v>280</v>
      </c>
      <c r="E312" t="s">
        <v>280</v>
      </c>
      <c r="F312" t="s">
        <v>280</v>
      </c>
      <c r="G312" t="s">
        <v>219</v>
      </c>
      <c r="H312">
        <v>437.17912524501759</v>
      </c>
      <c r="I312">
        <v>63</v>
      </c>
      <c r="J312">
        <v>1483357.4634403873</v>
      </c>
      <c r="K312">
        <v>60066.105727272719</v>
      </c>
      <c r="L312">
        <v>267004343.41926971</v>
      </c>
      <c r="M312">
        <v>6114512.459090909</v>
      </c>
      <c r="N312">
        <v>2225036195.1605806</v>
      </c>
      <c r="O312">
        <v>117432000</v>
      </c>
      <c r="P312">
        <v>26.710609100000003</v>
      </c>
      <c r="Q312">
        <v>22176.194078433789</v>
      </c>
      <c r="R312">
        <v>267064409.524997</v>
      </c>
      <c r="S312">
        <v>2348.5827076196715</v>
      </c>
      <c r="T312">
        <v>22202.904687533788</v>
      </c>
      <c r="U312">
        <f>Net_Zero_Table[[#This Row],[Total Energy(MJ)]]*AHP!$Q$23/TOPSIS!$B$20</f>
        <v>2.4028810049183249E-2</v>
      </c>
      <c r="V312">
        <f>Net_Zero_Table[[#This Row],[Capital Cost (LKR)]]*AHP!$Q$24/TOPSIS!$C$20</f>
        <v>4.6215185643449482E-3</v>
      </c>
      <c r="W312">
        <f>Net_Zero_Table[[#This Row],[System Cost (LKR)]]*AHP!$Q$25/TOPSIS!$D$20</f>
        <v>2.6605892087518709E-3</v>
      </c>
      <c r="X312">
        <f>Net_Zero_Table[[#This Row],[Embodied Carbon (Metric T)]]*AHP!$Q$26/TOPSIS!$E$20</f>
        <v>1.2040527036133453E-2</v>
      </c>
      <c r="Y3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4.2903294564149526E-3</v>
      </c>
      <c r="Z3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3.4614137550637073E-3</v>
      </c>
      <c r="AA312">
        <f>Net_Zero_Table[[#This Row],[S- Worst-Euclidean Distance]]/(Net_Zero_Table[[#This Row],[S+ Best-Euclidean Distance]]+Net_Zero_Table[[#This Row],[S- Worst-Euclidean Distance]])</f>
        <v>0.44653359388093511</v>
      </c>
      <c r="AB312">
        <v>311</v>
      </c>
    </row>
    <row r="313" spans="1:28" x14ac:dyDescent="0.3">
      <c r="A313">
        <v>36</v>
      </c>
      <c r="B313" t="s">
        <v>139</v>
      </c>
      <c r="C313" t="s">
        <v>147</v>
      </c>
      <c r="D313" t="s">
        <v>280</v>
      </c>
      <c r="E313" t="s">
        <v>280</v>
      </c>
      <c r="F313" t="s">
        <v>280</v>
      </c>
      <c r="G313" t="s">
        <v>218</v>
      </c>
      <c r="H313">
        <v>395.21901275054643</v>
      </c>
      <c r="I313">
        <v>29</v>
      </c>
      <c r="J313">
        <v>1389973.7564271083</v>
      </c>
      <c r="K313">
        <v>61899.826927272719</v>
      </c>
      <c r="L313">
        <v>250195276.15687951</v>
      </c>
      <c r="M313">
        <v>6725752.8590909084</v>
      </c>
      <c r="N313">
        <v>2084960634.6406624</v>
      </c>
      <c r="O313">
        <v>108639800</v>
      </c>
      <c r="P313">
        <v>30.378051499999998</v>
      </c>
      <c r="Q313">
        <v>20780.107658585268</v>
      </c>
      <c r="R313">
        <v>250257175.98380679</v>
      </c>
      <c r="S313">
        <v>2200.3261874997529</v>
      </c>
      <c r="T313">
        <v>20810.485710085268</v>
      </c>
      <c r="U313">
        <f>Net_Zero_Table[[#This Row],[Total Energy(MJ)]]*AHP!$Q$23/TOPSIS!$B$20</f>
        <v>2.2516598733074801E-2</v>
      </c>
      <c r="V313">
        <f>Net_Zero_Table[[#This Row],[Capital Cost (LKR)]]*AHP!$Q$24/TOPSIS!$C$20</f>
        <v>5.0835110575776178E-3</v>
      </c>
      <c r="W313">
        <f>Net_Zero_Table[[#This Row],[System Cost (LKR)]]*AHP!$Q$25/TOPSIS!$D$20</f>
        <v>2.4613893957435924E-3</v>
      </c>
      <c r="X313">
        <f>Net_Zero_Table[[#This Row],[Embodied Carbon (Metric T)]]*AHP!$Q$26/TOPSIS!$E$20</f>
        <v>1.3693725553821395E-2</v>
      </c>
      <c r="Y3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5.4353553285768031E-3</v>
      </c>
      <c r="Z3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4.3814401830619245E-3</v>
      </c>
      <c r="AA313">
        <f>Net_Zero_Table[[#This Row],[S- Worst-Euclidean Distance]]/(Net_Zero_Table[[#This Row],[S+ Best-Euclidean Distance]]+Net_Zero_Table[[#This Row],[S- Worst-Euclidean Distance]])</f>
        <v>0.44632081597984985</v>
      </c>
      <c r="AB313">
        <v>312</v>
      </c>
    </row>
    <row r="314" spans="1:28" x14ac:dyDescent="0.3">
      <c r="A314">
        <v>90</v>
      </c>
      <c r="B314" t="s">
        <v>139</v>
      </c>
      <c r="C314" t="s">
        <v>280</v>
      </c>
      <c r="D314" t="s">
        <v>151</v>
      </c>
      <c r="E314" t="s">
        <v>280</v>
      </c>
      <c r="F314" t="s">
        <v>280</v>
      </c>
      <c r="G314" t="s">
        <v>218</v>
      </c>
      <c r="H314">
        <v>436.7146629066076</v>
      </c>
      <c r="I314">
        <v>32</v>
      </c>
      <c r="J314">
        <v>1482907.8638968065</v>
      </c>
      <c r="K314">
        <v>60066.105727272719</v>
      </c>
      <c r="L314">
        <v>266923415.50142518</v>
      </c>
      <c r="M314">
        <v>6109907.3840909088</v>
      </c>
      <c r="N314">
        <v>2224361795.8452096</v>
      </c>
      <c r="O314">
        <v>119878400</v>
      </c>
      <c r="P314">
        <v>26.71981925</v>
      </c>
      <c r="Q314">
        <v>22169.47256525726</v>
      </c>
      <c r="R314">
        <v>266983481.60715246</v>
      </c>
      <c r="S314">
        <v>2350.3501032293007</v>
      </c>
      <c r="T314">
        <v>22196.19238450726</v>
      </c>
      <c r="U314">
        <f>Net_Zero_Table[[#This Row],[Total Energy(MJ)]]*AHP!$Q$23/TOPSIS!$B$20</f>
        <v>2.402152865377372E-2</v>
      </c>
      <c r="V314">
        <f>Net_Zero_Table[[#This Row],[Capital Cost (LKR)]]*AHP!$Q$24/TOPSIS!$C$20</f>
        <v>4.6180379205904227E-3</v>
      </c>
      <c r="W314">
        <f>Net_Zero_Table[[#This Row],[System Cost (LKR)]]*AHP!$Q$25/TOPSIS!$D$20</f>
        <v>2.7160158849584464E-3</v>
      </c>
      <c r="X314">
        <f>Net_Zero_Table[[#This Row],[Embodied Carbon (Metric T)]]*AHP!$Q$26/TOPSIS!$E$20</f>
        <v>1.2044678759505489E-2</v>
      </c>
      <c r="Y3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4.2957552729835161E-3</v>
      </c>
      <c r="Z3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3.4608874771988058E-3</v>
      </c>
      <c r="AA314">
        <f>Net_Zero_Table[[#This Row],[S- Worst-Euclidean Distance]]/(Net_Zero_Table[[#This Row],[S+ Best-Euclidean Distance]]+Net_Zero_Table[[#This Row],[S- Worst-Euclidean Distance]])</f>
        <v>0.44618368908603617</v>
      </c>
      <c r="AB314">
        <v>313</v>
      </c>
    </row>
    <row r="315" spans="1:28" x14ac:dyDescent="0.3">
      <c r="A315">
        <v>108</v>
      </c>
      <c r="B315" t="s">
        <v>139</v>
      </c>
      <c r="C315" t="s">
        <v>280</v>
      </c>
      <c r="D315" t="s">
        <v>280</v>
      </c>
      <c r="E315" t="s">
        <v>280</v>
      </c>
      <c r="F315" t="s">
        <v>280</v>
      </c>
      <c r="G315" t="s">
        <v>218</v>
      </c>
      <c r="H315">
        <v>437.17912524501759</v>
      </c>
      <c r="I315">
        <v>32</v>
      </c>
      <c r="J315">
        <v>1483357.4634403873</v>
      </c>
      <c r="K315">
        <v>60066.105727272719</v>
      </c>
      <c r="L315">
        <v>267004343.41926971</v>
      </c>
      <c r="M315">
        <v>6114512.459090909</v>
      </c>
      <c r="N315">
        <v>2225036195.1605806</v>
      </c>
      <c r="O315">
        <v>119878400</v>
      </c>
      <c r="P315">
        <v>26.710609100000003</v>
      </c>
      <c r="Q315">
        <v>22176.194078433789</v>
      </c>
      <c r="R315">
        <v>267064409.524997</v>
      </c>
      <c r="S315">
        <v>2351.0291076196713</v>
      </c>
      <c r="T315">
        <v>22202.904687533788</v>
      </c>
      <c r="U315">
        <f>Net_Zero_Table[[#This Row],[Total Energy(MJ)]]*AHP!$Q$23/TOPSIS!$B$20</f>
        <v>2.4028810049183249E-2</v>
      </c>
      <c r="V315">
        <f>Net_Zero_Table[[#This Row],[Capital Cost (LKR)]]*AHP!$Q$24/TOPSIS!$C$20</f>
        <v>4.6215185643449482E-3</v>
      </c>
      <c r="W315">
        <f>Net_Zero_Table[[#This Row],[System Cost (LKR)]]*AHP!$Q$25/TOPSIS!$D$20</f>
        <v>2.7160158849584464E-3</v>
      </c>
      <c r="X315">
        <f>Net_Zero_Table[[#This Row],[Embodied Carbon (Metric T)]]*AHP!$Q$26/TOPSIS!$E$20</f>
        <v>1.2040527036133453E-2</v>
      </c>
      <c r="Y3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4.2966842552174403E-3</v>
      </c>
      <c r="Z3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3.456351002529797E-3</v>
      </c>
      <c r="AA315">
        <f>Net_Zero_Table[[#This Row],[S- Worst-Euclidean Distance]]/(Net_Zero_Table[[#This Row],[S+ Best-Euclidean Distance]]+Net_Zero_Table[[#This Row],[S- Worst-Euclidean Distance]])</f>
        <v>0.44580617624252783</v>
      </c>
      <c r="AB315">
        <v>314</v>
      </c>
    </row>
    <row r="316" spans="1:28" x14ac:dyDescent="0.3">
      <c r="A316">
        <v>17</v>
      </c>
      <c r="B316" t="s">
        <v>139</v>
      </c>
      <c r="C316" t="s">
        <v>147</v>
      </c>
      <c r="D316" t="s">
        <v>151</v>
      </c>
      <c r="E316" t="s">
        <v>280</v>
      </c>
      <c r="F316" t="s">
        <v>280</v>
      </c>
      <c r="G316" t="s">
        <v>220</v>
      </c>
      <c r="H316">
        <v>394.7545504121365</v>
      </c>
      <c r="I316">
        <v>29</v>
      </c>
      <c r="J316">
        <v>1389524.1568835275</v>
      </c>
      <c r="K316">
        <v>61899.826927272719</v>
      </c>
      <c r="L316">
        <v>250114348.23903498</v>
      </c>
      <c r="M316">
        <v>6721147.7840909082</v>
      </c>
      <c r="N316">
        <v>2084286235.3252914</v>
      </c>
      <c r="O316">
        <v>113100000</v>
      </c>
      <c r="P316">
        <v>30.387261649999996</v>
      </c>
      <c r="Q316">
        <v>20773.386145408738</v>
      </c>
      <c r="R316">
        <v>250176248.06596226</v>
      </c>
      <c r="S316">
        <v>2204.1073831093827</v>
      </c>
      <c r="T316">
        <v>20803.773407058739</v>
      </c>
      <c r="U316">
        <f>Net_Zero_Table[[#This Row],[Total Energy(MJ)]]*AHP!$Q$23/TOPSIS!$B$20</f>
        <v>2.2509317337665279E-2</v>
      </c>
      <c r="V316">
        <f>Net_Zero_Table[[#This Row],[Capital Cost (LKR)]]*AHP!$Q$24/TOPSIS!$C$20</f>
        <v>5.0800304138230922E-3</v>
      </c>
      <c r="W316">
        <f>Net_Zero_Table[[#This Row],[System Cost (LKR)]]*AHP!$Q$25/TOPSIS!$D$20</f>
        <v>2.5624415790400966E-3</v>
      </c>
      <c r="X316">
        <f>Net_Zero_Table[[#This Row],[Embodied Carbon (Metric T)]]*AHP!$Q$26/TOPSIS!$E$20</f>
        <v>1.3697877277193434E-2</v>
      </c>
      <c r="Y3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5.4434803167258301E-3</v>
      </c>
      <c r="Z3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4.3773770510783473E-3</v>
      </c>
      <c r="AA316">
        <f>Net_Zero_Table[[#This Row],[S- Worst-Euclidean Distance]]/(Net_Zero_Table[[#This Row],[S+ Best-Euclidean Distance]]+Net_Zero_Table[[#This Row],[S- Worst-Euclidean Distance]])</f>
        <v>0.44572249520991408</v>
      </c>
      <c r="AB316">
        <v>315</v>
      </c>
    </row>
    <row r="317" spans="1:28" x14ac:dyDescent="0.3">
      <c r="A317">
        <v>35</v>
      </c>
      <c r="B317" t="s">
        <v>139</v>
      </c>
      <c r="C317" t="s">
        <v>147</v>
      </c>
      <c r="D317" t="s">
        <v>280</v>
      </c>
      <c r="E317" t="s">
        <v>280</v>
      </c>
      <c r="F317" t="s">
        <v>280</v>
      </c>
      <c r="G317" t="s">
        <v>220</v>
      </c>
      <c r="H317">
        <v>395.21901275054643</v>
      </c>
      <c r="I317">
        <v>29</v>
      </c>
      <c r="J317">
        <v>1389973.7564271083</v>
      </c>
      <c r="K317">
        <v>61899.826927272719</v>
      </c>
      <c r="L317">
        <v>250195276.15687951</v>
      </c>
      <c r="M317">
        <v>6725752.8590909084</v>
      </c>
      <c r="N317">
        <v>2084960634.6406624</v>
      </c>
      <c r="O317">
        <v>113100000</v>
      </c>
      <c r="P317">
        <v>30.378051499999998</v>
      </c>
      <c r="Q317">
        <v>20780.107658585268</v>
      </c>
      <c r="R317">
        <v>250257175.98380679</v>
      </c>
      <c r="S317">
        <v>2204.7863874997529</v>
      </c>
      <c r="T317">
        <v>20810.485710085268</v>
      </c>
      <c r="U317">
        <f>Net_Zero_Table[[#This Row],[Total Energy(MJ)]]*AHP!$Q$23/TOPSIS!$B$20</f>
        <v>2.2516598733074801E-2</v>
      </c>
      <c r="V317">
        <f>Net_Zero_Table[[#This Row],[Capital Cost (LKR)]]*AHP!$Q$24/TOPSIS!$C$20</f>
        <v>5.0835110575776178E-3</v>
      </c>
      <c r="W317">
        <f>Net_Zero_Table[[#This Row],[System Cost (LKR)]]*AHP!$Q$25/TOPSIS!$D$20</f>
        <v>2.5624415790400966E-3</v>
      </c>
      <c r="X317">
        <f>Net_Zero_Table[[#This Row],[Embodied Carbon (Metric T)]]*AHP!$Q$26/TOPSIS!$E$20</f>
        <v>1.3693725553821395E-2</v>
      </c>
      <c r="Y3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5.4412247685518373E-3</v>
      </c>
      <c r="Z3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4.370070568059211E-3</v>
      </c>
      <c r="AA317">
        <f>Net_Zero_Table[[#This Row],[S- Worst-Euclidean Distance]]/(Net_Zero_Table[[#This Row],[S+ Best-Euclidean Distance]]+Net_Zero_Table[[#This Row],[S- Worst-Euclidean Distance]])</f>
        <v>0.44541219259318421</v>
      </c>
      <c r="AB317">
        <v>316</v>
      </c>
    </row>
    <row r="318" spans="1:28" x14ac:dyDescent="0.3">
      <c r="A318">
        <v>89</v>
      </c>
      <c r="B318" t="s">
        <v>139</v>
      </c>
      <c r="C318" t="s">
        <v>280</v>
      </c>
      <c r="D318" t="s">
        <v>151</v>
      </c>
      <c r="E318" t="s">
        <v>280</v>
      </c>
      <c r="F318" t="s">
        <v>280</v>
      </c>
      <c r="G318" t="s">
        <v>220</v>
      </c>
      <c r="H318">
        <v>436.7146629066076</v>
      </c>
      <c r="I318">
        <v>32</v>
      </c>
      <c r="J318">
        <v>1482907.8638968065</v>
      </c>
      <c r="K318">
        <v>60066.105727272719</v>
      </c>
      <c r="L318">
        <v>266923415.50142518</v>
      </c>
      <c r="M318">
        <v>6109907.3840909088</v>
      </c>
      <c r="N318">
        <v>2224361795.8452096</v>
      </c>
      <c r="O318">
        <v>124800000</v>
      </c>
      <c r="P318">
        <v>26.71981925</v>
      </c>
      <c r="Q318">
        <v>22169.47256525726</v>
      </c>
      <c r="R318">
        <v>266983481.60715246</v>
      </c>
      <c r="S318">
        <v>2355.2717032293003</v>
      </c>
      <c r="T318">
        <v>22196.19238450726</v>
      </c>
      <c r="U318">
        <f>Net_Zero_Table[[#This Row],[Total Energy(MJ)]]*AHP!$Q$23/TOPSIS!$B$20</f>
        <v>2.402152865377372E-2</v>
      </c>
      <c r="V318">
        <f>Net_Zero_Table[[#This Row],[Capital Cost (LKR)]]*AHP!$Q$24/TOPSIS!$C$20</f>
        <v>4.6180379205904227E-3</v>
      </c>
      <c r="W318">
        <f>Net_Zero_Table[[#This Row],[System Cost (LKR)]]*AHP!$Q$25/TOPSIS!$D$20</f>
        <v>2.827521742389072E-3</v>
      </c>
      <c r="X318">
        <f>Net_Zero_Table[[#This Row],[Embodied Carbon (Metric T)]]*AHP!$Q$26/TOPSIS!$E$20</f>
        <v>1.2044678759505489E-2</v>
      </c>
      <c r="Y3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4.3106736381529386E-3</v>
      </c>
      <c r="Z3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3.4533893378902521E-3</v>
      </c>
      <c r="AA318">
        <f>Net_Zero_Table[[#This Row],[S- Worst-Euclidean Distance]]/(Net_Zero_Table[[#This Row],[S+ Best-Euclidean Distance]]+Net_Zero_Table[[#This Row],[S- Worst-Euclidean Distance]])</f>
        <v>0.44479151554360613</v>
      </c>
      <c r="AB318">
        <v>317</v>
      </c>
    </row>
    <row r="319" spans="1:28" x14ac:dyDescent="0.3">
      <c r="A319">
        <v>107</v>
      </c>
      <c r="B319" t="s">
        <v>139</v>
      </c>
      <c r="C319" t="s">
        <v>280</v>
      </c>
      <c r="D319" t="s">
        <v>280</v>
      </c>
      <c r="E319" t="s">
        <v>280</v>
      </c>
      <c r="F319" t="s">
        <v>280</v>
      </c>
      <c r="G319" t="s">
        <v>220</v>
      </c>
      <c r="H319">
        <v>437.17912524501759</v>
      </c>
      <c r="I319">
        <v>32</v>
      </c>
      <c r="J319">
        <v>1483357.4634403873</v>
      </c>
      <c r="K319">
        <v>60066.105727272719</v>
      </c>
      <c r="L319">
        <v>267004343.41926971</v>
      </c>
      <c r="M319">
        <v>6114512.459090909</v>
      </c>
      <c r="N319">
        <v>2225036195.1605806</v>
      </c>
      <c r="O319">
        <v>124800000</v>
      </c>
      <c r="P319">
        <v>26.710609100000003</v>
      </c>
      <c r="Q319">
        <v>22176.194078433789</v>
      </c>
      <c r="R319">
        <v>267064409.524997</v>
      </c>
      <c r="S319">
        <v>2355.9507076196714</v>
      </c>
      <c r="T319">
        <v>22202.904687533788</v>
      </c>
      <c r="U319">
        <f>Net_Zero_Table[[#This Row],[Total Energy(MJ)]]*AHP!$Q$23/TOPSIS!$B$20</f>
        <v>2.4028810049183249E-2</v>
      </c>
      <c r="V319">
        <f>Net_Zero_Table[[#This Row],[Capital Cost (LKR)]]*AHP!$Q$24/TOPSIS!$C$20</f>
        <v>4.6215185643449482E-3</v>
      </c>
      <c r="W319">
        <f>Net_Zero_Table[[#This Row],[System Cost (LKR)]]*AHP!$Q$25/TOPSIS!$D$20</f>
        <v>2.827521742389072E-3</v>
      </c>
      <c r="X319">
        <f>Net_Zero_Table[[#This Row],[Embodied Carbon (Metric T)]]*AHP!$Q$26/TOPSIS!$E$20</f>
        <v>1.2040527036133453E-2</v>
      </c>
      <c r="Y3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4.3115994060597112E-3</v>
      </c>
      <c r="Z3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3.4488430004729542E-3</v>
      </c>
      <c r="AA319">
        <f>Net_Zero_Table[[#This Row],[S- Worst-Euclidean Distance]]/(Net_Zero_Table[[#This Row],[S+ Best-Euclidean Distance]]+Net_Zero_Table[[#This Row],[S- Worst-Euclidean Distance]])</f>
        <v>0.44441319448099398</v>
      </c>
      <c r="AB319">
        <v>318</v>
      </c>
    </row>
    <row r="320" spans="1:28" x14ac:dyDescent="0.3">
      <c r="A320">
        <v>121</v>
      </c>
      <c r="B320" t="s">
        <v>140</v>
      </c>
      <c r="C320" t="s">
        <v>147</v>
      </c>
      <c r="D320" t="s">
        <v>151</v>
      </c>
      <c r="E320" t="s">
        <v>280</v>
      </c>
      <c r="F320" t="s">
        <v>155</v>
      </c>
      <c r="G320" t="s">
        <v>219</v>
      </c>
      <c r="H320">
        <v>393.0503357460251</v>
      </c>
      <c r="I320">
        <v>56</v>
      </c>
      <c r="J320">
        <v>1388494.3451619574</v>
      </c>
      <c r="K320">
        <v>56904.773972727271</v>
      </c>
      <c r="L320">
        <v>249928982.12915236</v>
      </c>
      <c r="M320">
        <v>7122399.5068181809</v>
      </c>
      <c r="N320">
        <v>2082741517.7429361</v>
      </c>
      <c r="O320">
        <v>104384000</v>
      </c>
      <c r="P320">
        <v>30.477377059090909</v>
      </c>
      <c r="Q320">
        <v>20757.990460171262</v>
      </c>
      <c r="R320">
        <v>249985886.90312508</v>
      </c>
      <c r="S320">
        <v>2194.2479172497542</v>
      </c>
      <c r="T320">
        <v>20788.467837230353</v>
      </c>
      <c r="U320">
        <f>Net_Zero_Table[[#This Row],[Total Energy(MJ)]]*AHP!$Q$23/TOPSIS!$B$20</f>
        <v>2.2492189813145283E-2</v>
      </c>
      <c r="V320">
        <f>Net_Zero_Table[[#This Row],[Capital Cost (LKR)]]*AHP!$Q$24/TOPSIS!$C$20</f>
        <v>5.3833076248789658E-3</v>
      </c>
      <c r="W320">
        <f>Net_Zero_Table[[#This Row],[System Cost (LKR)]]*AHP!$Q$25/TOPSIS!$D$20</f>
        <v>2.3649681855572187E-3</v>
      </c>
      <c r="X320">
        <f>Net_Zero_Table[[#This Row],[Embodied Carbon (Metric T)]]*AHP!$Q$26/TOPSIS!$E$20</f>
        <v>1.3738499226901475E-2</v>
      </c>
      <c r="Y3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5.5527155136235479E-3</v>
      </c>
      <c r="Z3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4.4066061996071498E-3</v>
      </c>
      <c r="AA320">
        <f>Net_Zero_Table[[#This Row],[S- Worst-Euclidean Distance]]/(Net_Zero_Table[[#This Row],[S+ Best-Euclidean Distance]]+Net_Zero_Table[[#This Row],[S- Worst-Euclidean Distance]])</f>
        <v>0.44246047336266781</v>
      </c>
      <c r="AB320">
        <v>319</v>
      </c>
    </row>
    <row r="321" spans="1:28" x14ac:dyDescent="0.3">
      <c r="A321">
        <v>123</v>
      </c>
      <c r="B321" t="s">
        <v>140</v>
      </c>
      <c r="C321" t="s">
        <v>147</v>
      </c>
      <c r="D321" t="s">
        <v>151</v>
      </c>
      <c r="E321" t="s">
        <v>280</v>
      </c>
      <c r="F321" t="s">
        <v>155</v>
      </c>
      <c r="G321" t="s">
        <v>218</v>
      </c>
      <c r="H321">
        <v>393.0503357460251</v>
      </c>
      <c r="I321">
        <v>28</v>
      </c>
      <c r="J321">
        <v>1388494.3451619574</v>
      </c>
      <c r="K321">
        <v>56904.773972727271</v>
      </c>
      <c r="L321">
        <v>249928982.12915236</v>
      </c>
      <c r="M321">
        <v>7122399.5068181809</v>
      </c>
      <c r="N321">
        <v>2082741517.7429361</v>
      </c>
      <c r="O321">
        <v>104893600</v>
      </c>
      <c r="P321">
        <v>30.477377059090909</v>
      </c>
      <c r="Q321">
        <v>20757.990460171262</v>
      </c>
      <c r="R321">
        <v>249985886.90312508</v>
      </c>
      <c r="S321">
        <v>2194.7575172497545</v>
      </c>
      <c r="T321">
        <v>20788.467837230353</v>
      </c>
      <c r="U321">
        <f>Net_Zero_Table[[#This Row],[Total Energy(MJ)]]*AHP!$Q$23/TOPSIS!$B$20</f>
        <v>2.2492189813145283E-2</v>
      </c>
      <c r="V321">
        <f>Net_Zero_Table[[#This Row],[Capital Cost (LKR)]]*AHP!$Q$24/TOPSIS!$C$20</f>
        <v>5.3833076248789658E-3</v>
      </c>
      <c r="W321">
        <f>Net_Zero_Table[[#This Row],[System Cost (LKR)]]*AHP!$Q$25/TOPSIS!$D$20</f>
        <v>2.3765138993386407E-3</v>
      </c>
      <c r="X321">
        <f>Net_Zero_Table[[#This Row],[Embodied Carbon (Metric T)]]*AHP!$Q$26/TOPSIS!$E$20</f>
        <v>1.3738499226901475E-2</v>
      </c>
      <c r="Y3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5.5530787522002989E-3</v>
      </c>
      <c r="Z3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4.4049460564662794E-3</v>
      </c>
      <c r="AA321">
        <f>Net_Zero_Table[[#This Row],[S- Worst-Euclidean Distance]]/(Net_Zero_Table[[#This Row],[S+ Best-Euclidean Distance]]+Net_Zero_Table[[#This Row],[S- Worst-Euclidean Distance]])</f>
        <v>0.4423513840448165</v>
      </c>
      <c r="AB321">
        <v>320</v>
      </c>
    </row>
    <row r="322" spans="1:28" x14ac:dyDescent="0.3">
      <c r="A322">
        <v>139</v>
      </c>
      <c r="B322" t="s">
        <v>140</v>
      </c>
      <c r="C322" t="s">
        <v>147</v>
      </c>
      <c r="D322" t="s">
        <v>280</v>
      </c>
      <c r="E322" t="s">
        <v>280</v>
      </c>
      <c r="F322" t="s">
        <v>155</v>
      </c>
      <c r="G322" t="s">
        <v>219</v>
      </c>
      <c r="H322">
        <v>393.51479808443514</v>
      </c>
      <c r="I322">
        <v>56</v>
      </c>
      <c r="J322">
        <v>1388943.9447055385</v>
      </c>
      <c r="K322">
        <v>56904.773972727271</v>
      </c>
      <c r="L322">
        <v>250009910.04699692</v>
      </c>
      <c r="M322">
        <v>7127004.5818181802</v>
      </c>
      <c r="N322">
        <v>2083415917.0583076</v>
      </c>
      <c r="O322">
        <v>104384000</v>
      </c>
      <c r="P322">
        <v>30.468166909090904</v>
      </c>
      <c r="Q322">
        <v>20764.711973347799</v>
      </c>
      <c r="R322">
        <v>250066814.82096964</v>
      </c>
      <c r="S322">
        <v>2194.9269216401258</v>
      </c>
      <c r="T322">
        <v>20795.180140256889</v>
      </c>
      <c r="U322">
        <f>Net_Zero_Table[[#This Row],[Total Energy(MJ)]]*AHP!$Q$23/TOPSIS!$B$20</f>
        <v>2.2499471208554812E-2</v>
      </c>
      <c r="V322">
        <f>Net_Zero_Table[[#This Row],[Capital Cost (LKR)]]*AHP!$Q$24/TOPSIS!$C$20</f>
        <v>5.3867882686334904E-3</v>
      </c>
      <c r="W322">
        <f>Net_Zero_Table[[#This Row],[System Cost (LKR)]]*AHP!$Q$25/TOPSIS!$D$20</f>
        <v>2.3649681855572187E-3</v>
      </c>
      <c r="X322">
        <f>Net_Zero_Table[[#This Row],[Embodied Carbon (Metric T)]]*AHP!$Q$26/TOPSIS!$E$20</f>
        <v>1.3734347503529434E-2</v>
      </c>
      <c r="Y3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5.5506416810729457E-3</v>
      </c>
      <c r="Z3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4.3995215187602309E-3</v>
      </c>
      <c r="AA322">
        <f>Net_Zero_Table[[#This Row],[S- Worst-Euclidean Distance]]/(Net_Zero_Table[[#This Row],[S+ Best-Euclidean Distance]]+Net_Zero_Table[[#This Row],[S- Worst-Euclidean Distance]])</f>
        <v>0.44215571447451163</v>
      </c>
      <c r="AB322">
        <v>321</v>
      </c>
    </row>
    <row r="323" spans="1:28" x14ac:dyDescent="0.3">
      <c r="A323">
        <v>141</v>
      </c>
      <c r="B323" t="s">
        <v>140</v>
      </c>
      <c r="C323" t="s">
        <v>147</v>
      </c>
      <c r="D323" t="s">
        <v>280</v>
      </c>
      <c r="E323" t="s">
        <v>280</v>
      </c>
      <c r="F323" t="s">
        <v>155</v>
      </c>
      <c r="G323" t="s">
        <v>218</v>
      </c>
      <c r="H323">
        <v>393.51479808443514</v>
      </c>
      <c r="I323">
        <v>28</v>
      </c>
      <c r="J323">
        <v>1388943.9447055385</v>
      </c>
      <c r="K323">
        <v>56904.773972727271</v>
      </c>
      <c r="L323">
        <v>250009910.04699692</v>
      </c>
      <c r="M323">
        <v>7127004.5818181802</v>
      </c>
      <c r="N323">
        <v>2083415917.0583076</v>
      </c>
      <c r="O323">
        <v>104893600</v>
      </c>
      <c r="P323">
        <v>30.468166909090904</v>
      </c>
      <c r="Q323">
        <v>20764.711973347799</v>
      </c>
      <c r="R323">
        <v>250066814.82096964</v>
      </c>
      <c r="S323">
        <v>2195.4365216401256</v>
      </c>
      <c r="T323">
        <v>20795.180140256889</v>
      </c>
      <c r="U323">
        <f>Net_Zero_Table[[#This Row],[Total Energy(MJ)]]*AHP!$Q$23/TOPSIS!$B$20</f>
        <v>2.2499471208554812E-2</v>
      </c>
      <c r="V323">
        <f>Net_Zero_Table[[#This Row],[Capital Cost (LKR)]]*AHP!$Q$24/TOPSIS!$C$20</f>
        <v>5.3867882686334904E-3</v>
      </c>
      <c r="W323">
        <f>Net_Zero_Table[[#This Row],[System Cost (LKR)]]*AHP!$Q$25/TOPSIS!$D$20</f>
        <v>2.3765138993386407E-3</v>
      </c>
      <c r="X323">
        <f>Net_Zero_Table[[#This Row],[Embodied Carbon (Metric T)]]*AHP!$Q$26/TOPSIS!$E$20</f>
        <v>1.3734347503529434E-2</v>
      </c>
      <c r="Y3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5.5510050553541296E-3</v>
      </c>
      <c r="Z3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4.3978587012313154E-3</v>
      </c>
      <c r="AA323">
        <f>Net_Zero_Table[[#This Row],[S- Worst-Euclidean Distance]]/(Net_Zero_Table[[#This Row],[S+ Best-Euclidean Distance]]+Net_Zero_Table[[#This Row],[S- Worst-Euclidean Distance]])</f>
        <v>0.44204632899111151</v>
      </c>
      <c r="AB323">
        <v>322</v>
      </c>
    </row>
    <row r="324" spans="1:28" x14ac:dyDescent="0.3">
      <c r="A324">
        <v>122</v>
      </c>
      <c r="B324" t="s">
        <v>140</v>
      </c>
      <c r="C324" t="s">
        <v>147</v>
      </c>
      <c r="D324" t="s">
        <v>151</v>
      </c>
      <c r="E324" t="s">
        <v>280</v>
      </c>
      <c r="F324" t="s">
        <v>155</v>
      </c>
      <c r="G324" t="s">
        <v>220</v>
      </c>
      <c r="H324">
        <v>393.0503357460251</v>
      </c>
      <c r="I324">
        <v>28</v>
      </c>
      <c r="J324">
        <v>1388494.3451619574</v>
      </c>
      <c r="K324">
        <v>56904.773972727271</v>
      </c>
      <c r="L324">
        <v>249928982.12915236</v>
      </c>
      <c r="M324">
        <v>7122399.5068181809</v>
      </c>
      <c r="N324">
        <v>2082741517.7429361</v>
      </c>
      <c r="O324">
        <v>109200000</v>
      </c>
      <c r="P324">
        <v>30.477377059090909</v>
      </c>
      <c r="Q324">
        <v>20757.990460171262</v>
      </c>
      <c r="R324">
        <v>249985886.90312508</v>
      </c>
      <c r="S324">
        <v>2199.0639172497545</v>
      </c>
      <c r="T324">
        <v>20788.467837230353</v>
      </c>
      <c r="U324">
        <f>Net_Zero_Table[[#This Row],[Total Energy(MJ)]]*AHP!$Q$23/TOPSIS!$B$20</f>
        <v>2.2492189813145283E-2</v>
      </c>
      <c r="V324">
        <f>Net_Zero_Table[[#This Row],[Capital Cost (LKR)]]*AHP!$Q$24/TOPSIS!$C$20</f>
        <v>5.3833076248789658E-3</v>
      </c>
      <c r="W324">
        <f>Net_Zero_Table[[#This Row],[System Cost (LKR)]]*AHP!$Q$25/TOPSIS!$D$20</f>
        <v>2.4740815245904379E-3</v>
      </c>
      <c r="X324">
        <f>Net_Zero_Table[[#This Row],[Embodied Carbon (Metric T)]]*AHP!$Q$26/TOPSIS!$E$20</f>
        <v>1.3738499226901475E-2</v>
      </c>
      <c r="Y3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5.5571053185136344E-3</v>
      </c>
      <c r="Z3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4.3921039776766762E-3</v>
      </c>
      <c r="AA324">
        <f>Net_Zero_Table[[#This Row],[S- Worst-Euclidean Distance]]/(Net_Zero_Table[[#This Row],[S+ Best-Euclidean Distance]]+Net_Zero_Table[[#This Row],[S- Worst-Euclidean Distance]])</f>
        <v>0.44145256642238628</v>
      </c>
      <c r="AB324">
        <v>323</v>
      </c>
    </row>
    <row r="325" spans="1:28" x14ac:dyDescent="0.3">
      <c r="A325">
        <v>140</v>
      </c>
      <c r="B325" t="s">
        <v>140</v>
      </c>
      <c r="C325" t="s">
        <v>147</v>
      </c>
      <c r="D325" t="s">
        <v>280</v>
      </c>
      <c r="E325" t="s">
        <v>280</v>
      </c>
      <c r="F325" t="s">
        <v>155</v>
      </c>
      <c r="G325" t="s">
        <v>220</v>
      </c>
      <c r="H325">
        <v>393.51479808443514</v>
      </c>
      <c r="I325">
        <v>28</v>
      </c>
      <c r="J325">
        <v>1388943.9447055385</v>
      </c>
      <c r="K325">
        <v>56904.773972727271</v>
      </c>
      <c r="L325">
        <v>250009910.04699692</v>
      </c>
      <c r="M325">
        <v>7127004.5818181802</v>
      </c>
      <c r="N325">
        <v>2083415917.0583076</v>
      </c>
      <c r="O325">
        <v>109200000</v>
      </c>
      <c r="P325">
        <v>30.468166909090904</v>
      </c>
      <c r="Q325">
        <v>20764.711973347799</v>
      </c>
      <c r="R325">
        <v>250066814.82096964</v>
      </c>
      <c r="S325">
        <v>2199.7429216401256</v>
      </c>
      <c r="T325">
        <v>20795.180140256889</v>
      </c>
      <c r="U325">
        <f>Net_Zero_Table[[#This Row],[Total Energy(MJ)]]*AHP!$Q$23/TOPSIS!$B$20</f>
        <v>2.2499471208554812E-2</v>
      </c>
      <c r="V325">
        <f>Net_Zero_Table[[#This Row],[Capital Cost (LKR)]]*AHP!$Q$24/TOPSIS!$C$20</f>
        <v>5.3867882686334904E-3</v>
      </c>
      <c r="W325">
        <f>Net_Zero_Table[[#This Row],[System Cost (LKR)]]*AHP!$Q$25/TOPSIS!$D$20</f>
        <v>2.4740815245904379E-3</v>
      </c>
      <c r="X325">
        <f>Net_Zero_Table[[#This Row],[Embodied Carbon (Metric T)]]*AHP!$Q$26/TOPSIS!$E$20</f>
        <v>1.3734347503529434E-2</v>
      </c>
      <c r="Y3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5.555033124787034E-3</v>
      </c>
      <c r="Z3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4.3849958661715338E-3</v>
      </c>
      <c r="AA325">
        <f>Net_Zero_Table[[#This Row],[S- Worst-Euclidean Distance]]/(Net_Zero_Table[[#This Row],[S+ Best-Euclidean Distance]]+Net_Zero_Table[[#This Row],[S- Worst-Euclidean Distance]])</f>
        <v>0.44114517876759896</v>
      </c>
      <c r="AB325">
        <v>324</v>
      </c>
    </row>
    <row r="326" spans="1:28" x14ac:dyDescent="0.3">
      <c r="A326">
        <v>298</v>
      </c>
      <c r="B326" t="s">
        <v>141</v>
      </c>
      <c r="C326" t="s">
        <v>280</v>
      </c>
      <c r="D326" t="s">
        <v>151</v>
      </c>
      <c r="E326" t="s">
        <v>280</v>
      </c>
      <c r="F326" t="s">
        <v>154</v>
      </c>
      <c r="G326" t="s">
        <v>219</v>
      </c>
      <c r="H326">
        <v>447.79795382234533</v>
      </c>
      <c r="I326">
        <v>64</v>
      </c>
      <c r="J326">
        <v>1516460.4189274979</v>
      </c>
      <c r="K326">
        <v>50621.853000000003</v>
      </c>
      <c r="L326">
        <v>272962875.40694964</v>
      </c>
      <c r="M326">
        <v>6211584.9477272723</v>
      </c>
      <c r="N326">
        <v>2274690628.3912468</v>
      </c>
      <c r="O326">
        <v>119296000</v>
      </c>
      <c r="P326">
        <v>25.63069325</v>
      </c>
      <c r="Q326">
        <v>22671.083262966094</v>
      </c>
      <c r="R326">
        <v>273013497.25994962</v>
      </c>
      <c r="S326">
        <v>2400.1982133389738</v>
      </c>
      <c r="T326">
        <v>22696.713956216096</v>
      </c>
      <c r="U326">
        <f>Net_Zero_Table[[#This Row],[Total Energy(MJ)]]*AHP!$Q$23/TOPSIS!$B$20</f>
        <v>2.4564072308214144E-2</v>
      </c>
      <c r="V326">
        <f>Net_Zero_Table[[#This Row],[Capital Cost (LKR)]]*AHP!$Q$24/TOPSIS!$C$20</f>
        <v>4.6948886508925867E-3</v>
      </c>
      <c r="W326">
        <f>Net_Zero_Table[[#This Row],[System Cost (LKR)]]*AHP!$Q$25/TOPSIS!$D$20</f>
        <v>2.702820783493964E-3</v>
      </c>
      <c r="X326">
        <f>Net_Zero_Table[[#This Row],[Embodied Carbon (Metric T)]]*AHP!$Q$26/TOPSIS!$E$20</f>
        <v>1.1553725857620677E-2</v>
      </c>
      <c r="Y3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4.2371796490826494E-3</v>
      </c>
      <c r="Z3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3.335118647350083E-3</v>
      </c>
      <c r="AA326">
        <f>Net_Zero_Table[[#This Row],[S- Worst-Euclidean Distance]]/(Net_Zero_Table[[#This Row],[S+ Best-Euclidean Distance]]+Net_Zero_Table[[#This Row],[S- Worst-Euclidean Distance]])</f>
        <v>0.44043677583610763</v>
      </c>
      <c r="AB326">
        <v>325</v>
      </c>
    </row>
    <row r="327" spans="1:28" x14ac:dyDescent="0.3">
      <c r="A327">
        <v>300</v>
      </c>
      <c r="B327" t="s">
        <v>141</v>
      </c>
      <c r="C327" t="s">
        <v>280</v>
      </c>
      <c r="D327" t="s">
        <v>151</v>
      </c>
      <c r="E327" t="s">
        <v>280</v>
      </c>
      <c r="F327" t="s">
        <v>154</v>
      </c>
      <c r="G327" t="s">
        <v>218</v>
      </c>
      <c r="H327">
        <v>447.79795382234533</v>
      </c>
      <c r="I327">
        <v>32</v>
      </c>
      <c r="J327">
        <v>1516460.4189274979</v>
      </c>
      <c r="K327">
        <v>50621.853000000003</v>
      </c>
      <c r="L327">
        <v>272962875.40694964</v>
      </c>
      <c r="M327">
        <v>6211584.9477272723</v>
      </c>
      <c r="N327">
        <v>2274690628.3912468</v>
      </c>
      <c r="O327">
        <v>119878400</v>
      </c>
      <c r="P327">
        <v>25.63069325</v>
      </c>
      <c r="Q327">
        <v>22671.083262966094</v>
      </c>
      <c r="R327">
        <v>273013497.25994962</v>
      </c>
      <c r="S327">
        <v>2400.780613338974</v>
      </c>
      <c r="T327">
        <v>22696.713956216096</v>
      </c>
      <c r="U327">
        <f>Net_Zero_Table[[#This Row],[Total Energy(MJ)]]*AHP!$Q$23/TOPSIS!$B$20</f>
        <v>2.4564072308214144E-2</v>
      </c>
      <c r="V327">
        <f>Net_Zero_Table[[#This Row],[Capital Cost (LKR)]]*AHP!$Q$24/TOPSIS!$C$20</f>
        <v>4.6948886508925867E-3</v>
      </c>
      <c r="W327">
        <f>Net_Zero_Table[[#This Row],[System Cost (LKR)]]*AHP!$Q$25/TOPSIS!$D$20</f>
        <v>2.7160158849584464E-3</v>
      </c>
      <c r="X327">
        <f>Net_Zero_Table[[#This Row],[Embodied Carbon (Metric T)]]*AHP!$Q$26/TOPSIS!$E$20</f>
        <v>1.1553725857620677E-2</v>
      </c>
      <c r="Y3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4.2387780653429198E-3</v>
      </c>
      <c r="Z3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3.3339520001731794E-3</v>
      </c>
      <c r="AA327">
        <f>Net_Zero_Table[[#This Row],[S- Worst-Euclidean Distance]]/(Net_Zero_Table[[#This Row],[S+ Best-Euclidean Distance]]+Net_Zero_Table[[#This Row],[S- Worst-Euclidean Distance]])</f>
        <v>0.440257604764625</v>
      </c>
      <c r="AB327">
        <v>326</v>
      </c>
    </row>
    <row r="328" spans="1:28" x14ac:dyDescent="0.3">
      <c r="A328">
        <v>316</v>
      </c>
      <c r="B328" t="s">
        <v>141</v>
      </c>
      <c r="C328" t="s">
        <v>280</v>
      </c>
      <c r="D328" t="s">
        <v>280</v>
      </c>
      <c r="E328" t="s">
        <v>280</v>
      </c>
      <c r="F328" t="s">
        <v>154</v>
      </c>
      <c r="G328" t="s">
        <v>219</v>
      </c>
      <c r="H328">
        <v>448.26241616075532</v>
      </c>
      <c r="I328">
        <v>64</v>
      </c>
      <c r="J328">
        <v>1516910.0184710789</v>
      </c>
      <c r="K328">
        <v>50621.853000000003</v>
      </c>
      <c r="L328">
        <v>273043803.32479423</v>
      </c>
      <c r="M328">
        <v>6216190.0227272725</v>
      </c>
      <c r="N328">
        <v>2275365027.7066183</v>
      </c>
      <c r="O328">
        <v>119296000</v>
      </c>
      <c r="P328">
        <v>25.621483100000003</v>
      </c>
      <c r="Q328">
        <v>22677.804776142628</v>
      </c>
      <c r="R328">
        <v>273094425.17779422</v>
      </c>
      <c r="S328">
        <v>2400.8772177293458</v>
      </c>
      <c r="T328">
        <v>22703.426259242628</v>
      </c>
      <c r="U328">
        <f>Net_Zero_Table[[#This Row],[Total Energy(MJ)]]*AHP!$Q$23/TOPSIS!$B$20</f>
        <v>2.457135370362367E-2</v>
      </c>
      <c r="V328">
        <f>Net_Zero_Table[[#This Row],[Capital Cost (LKR)]]*AHP!$Q$24/TOPSIS!$C$20</f>
        <v>4.6983692946471122E-3</v>
      </c>
      <c r="W328">
        <f>Net_Zero_Table[[#This Row],[System Cost (LKR)]]*AHP!$Q$25/TOPSIS!$D$20</f>
        <v>2.702820783493964E-3</v>
      </c>
      <c r="X328">
        <f>Net_Zero_Table[[#This Row],[Embodied Carbon (Metric T)]]*AHP!$Q$26/TOPSIS!$E$20</f>
        <v>1.154957413424864E-2</v>
      </c>
      <c r="Y3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4.2395974022684394E-3</v>
      </c>
      <c r="Z3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3.3322888598998836E-3</v>
      </c>
      <c r="AA328">
        <f>Net_Zero_Table[[#This Row],[S- Worst-Euclidean Distance]]/(Net_Zero_Table[[#This Row],[S+ Best-Euclidean Distance]]+Net_Zero_Table[[#This Row],[S- Worst-Euclidean Distance]])</f>
        <v>0.44008701986836668</v>
      </c>
      <c r="AB328">
        <v>327</v>
      </c>
    </row>
    <row r="329" spans="1:28" x14ac:dyDescent="0.3">
      <c r="A329">
        <v>318</v>
      </c>
      <c r="B329" t="s">
        <v>141</v>
      </c>
      <c r="C329" t="s">
        <v>280</v>
      </c>
      <c r="D329" t="s">
        <v>280</v>
      </c>
      <c r="E329" t="s">
        <v>280</v>
      </c>
      <c r="F329" t="s">
        <v>154</v>
      </c>
      <c r="G329" t="s">
        <v>218</v>
      </c>
      <c r="H329">
        <v>448.26241616075532</v>
      </c>
      <c r="I329">
        <v>32</v>
      </c>
      <c r="J329">
        <v>1516910.0184710789</v>
      </c>
      <c r="K329">
        <v>50621.853000000003</v>
      </c>
      <c r="L329">
        <v>273043803.32479423</v>
      </c>
      <c r="M329">
        <v>6216190.0227272725</v>
      </c>
      <c r="N329">
        <v>2275365027.7066183</v>
      </c>
      <c r="O329">
        <v>119878400</v>
      </c>
      <c r="P329">
        <v>25.621483100000003</v>
      </c>
      <c r="Q329">
        <v>22677.804776142628</v>
      </c>
      <c r="R329">
        <v>273094425.17779422</v>
      </c>
      <c r="S329">
        <v>2401.4596177293456</v>
      </c>
      <c r="T329">
        <v>22703.426259242628</v>
      </c>
      <c r="U329">
        <f>Net_Zero_Table[[#This Row],[Total Energy(MJ)]]*AHP!$Q$23/TOPSIS!$B$20</f>
        <v>2.457135370362367E-2</v>
      </c>
      <c r="V329">
        <f>Net_Zero_Table[[#This Row],[Capital Cost (LKR)]]*AHP!$Q$24/TOPSIS!$C$20</f>
        <v>4.6983692946471122E-3</v>
      </c>
      <c r="W329">
        <f>Net_Zero_Table[[#This Row],[System Cost (LKR)]]*AHP!$Q$25/TOPSIS!$D$20</f>
        <v>2.7160158849584464E-3</v>
      </c>
      <c r="X329">
        <f>Net_Zero_Table[[#This Row],[Embodied Carbon (Metric T)]]*AHP!$Q$26/TOPSIS!$E$20</f>
        <v>1.154957413424864E-2</v>
      </c>
      <c r="Y3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4.2411949073289943E-3</v>
      </c>
      <c r="Z3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3.3311212216563606E-3</v>
      </c>
      <c r="AA329">
        <f>Net_Zero_Table[[#This Row],[S- Worst-Euclidean Distance]]/(Net_Zero_Table[[#This Row],[S+ Best-Euclidean Distance]]+Net_Zero_Table[[#This Row],[S- Worst-Euclidean Distance]])</f>
        <v>0.4399078386209308</v>
      </c>
      <c r="AB329">
        <v>328</v>
      </c>
    </row>
    <row r="330" spans="1:28" x14ac:dyDescent="0.3">
      <c r="A330">
        <v>299</v>
      </c>
      <c r="B330" t="s">
        <v>141</v>
      </c>
      <c r="C330" t="s">
        <v>280</v>
      </c>
      <c r="D330" t="s">
        <v>151</v>
      </c>
      <c r="E330" t="s">
        <v>280</v>
      </c>
      <c r="F330" t="s">
        <v>154</v>
      </c>
      <c r="G330" t="s">
        <v>220</v>
      </c>
      <c r="H330">
        <v>447.79795382234533</v>
      </c>
      <c r="I330">
        <v>32</v>
      </c>
      <c r="J330">
        <v>1516460.4189274979</v>
      </c>
      <c r="K330">
        <v>50621.853000000003</v>
      </c>
      <c r="L330">
        <v>272962875.40694964</v>
      </c>
      <c r="M330">
        <v>6211584.9477272723</v>
      </c>
      <c r="N330">
        <v>2274690628.3912468</v>
      </c>
      <c r="O330">
        <v>124800000</v>
      </c>
      <c r="P330">
        <v>25.63069325</v>
      </c>
      <c r="Q330">
        <v>22671.083262966094</v>
      </c>
      <c r="R330">
        <v>273013497.25994962</v>
      </c>
      <c r="S330">
        <v>2405.7022133389742</v>
      </c>
      <c r="T330">
        <v>22696.713956216096</v>
      </c>
      <c r="U330">
        <f>Net_Zero_Table[[#This Row],[Total Energy(MJ)]]*AHP!$Q$23/TOPSIS!$B$20</f>
        <v>2.4564072308214144E-2</v>
      </c>
      <c r="V330">
        <f>Net_Zero_Table[[#This Row],[Capital Cost (LKR)]]*AHP!$Q$24/TOPSIS!$C$20</f>
        <v>4.6948886508925867E-3</v>
      </c>
      <c r="W330">
        <f>Net_Zero_Table[[#This Row],[System Cost (LKR)]]*AHP!$Q$25/TOPSIS!$D$20</f>
        <v>2.827521742389072E-3</v>
      </c>
      <c r="X330">
        <f>Net_Zero_Table[[#This Row],[Embodied Carbon (Metric T)]]*AHP!$Q$26/TOPSIS!$E$20</f>
        <v>1.1553725857620677E-2</v>
      </c>
      <c r="Y3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4.2538962536165913E-3</v>
      </c>
      <c r="Z3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3.3261677240754564E-3</v>
      </c>
      <c r="AA330">
        <f>Net_Zero_Table[[#This Row],[S- Worst-Euclidean Distance]]/(Net_Zero_Table[[#This Row],[S+ Best-Euclidean Distance]]+Net_Zero_Table[[#This Row],[S- Worst-Euclidean Distance]])</f>
        <v>0.43880470321415371</v>
      </c>
      <c r="AB330">
        <v>329</v>
      </c>
    </row>
    <row r="331" spans="1:28" x14ac:dyDescent="0.3">
      <c r="A331">
        <v>317</v>
      </c>
      <c r="B331" t="s">
        <v>141</v>
      </c>
      <c r="C331" t="s">
        <v>280</v>
      </c>
      <c r="D331" t="s">
        <v>280</v>
      </c>
      <c r="E331" t="s">
        <v>280</v>
      </c>
      <c r="F331" t="s">
        <v>154</v>
      </c>
      <c r="G331" t="s">
        <v>220</v>
      </c>
      <c r="H331">
        <v>448.26241616075532</v>
      </c>
      <c r="I331">
        <v>32</v>
      </c>
      <c r="J331">
        <v>1516910.0184710789</v>
      </c>
      <c r="K331">
        <v>50621.853000000003</v>
      </c>
      <c r="L331">
        <v>273043803.32479423</v>
      </c>
      <c r="M331">
        <v>6216190.0227272725</v>
      </c>
      <c r="N331">
        <v>2275365027.7066183</v>
      </c>
      <c r="O331">
        <v>124800000</v>
      </c>
      <c r="P331">
        <v>25.621483100000003</v>
      </c>
      <c r="Q331">
        <v>22677.804776142628</v>
      </c>
      <c r="R331">
        <v>273094425.17779422</v>
      </c>
      <c r="S331">
        <v>2406.3812177293457</v>
      </c>
      <c r="T331">
        <v>22703.426259242628</v>
      </c>
      <c r="U331">
        <f>Net_Zero_Table[[#This Row],[Total Energy(MJ)]]*AHP!$Q$23/TOPSIS!$B$20</f>
        <v>2.457135370362367E-2</v>
      </c>
      <c r="V331">
        <f>Net_Zero_Table[[#This Row],[Capital Cost (LKR)]]*AHP!$Q$24/TOPSIS!$C$20</f>
        <v>4.6983692946471122E-3</v>
      </c>
      <c r="W331">
        <f>Net_Zero_Table[[#This Row],[System Cost (LKR)]]*AHP!$Q$25/TOPSIS!$D$20</f>
        <v>2.827521742389072E-3</v>
      </c>
      <c r="X331">
        <f>Net_Zero_Table[[#This Row],[Embodied Carbon (Metric T)]]*AHP!$Q$26/TOPSIS!$E$20</f>
        <v>1.154957413424864E-2</v>
      </c>
      <c r="Y3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4.2563045111051918E-3</v>
      </c>
      <c r="Z3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3.3233303149990856E-3</v>
      </c>
      <c r="AA331">
        <f>Net_Zero_Table[[#This Row],[S- Worst-Euclidean Distance]]/(Net_Zero_Table[[#This Row],[S+ Best-Euclidean Distance]]+Net_Zero_Table[[#This Row],[S- Worst-Euclidean Distance]])</f>
        <v>0.43845520150304995</v>
      </c>
      <c r="AB331">
        <v>330</v>
      </c>
    </row>
    <row r="332" spans="1:28" x14ac:dyDescent="0.3">
      <c r="A332">
        <v>193</v>
      </c>
      <c r="B332" t="s">
        <v>140</v>
      </c>
      <c r="C332" t="s">
        <v>280</v>
      </c>
      <c r="D332" t="s">
        <v>151</v>
      </c>
      <c r="E332" t="s">
        <v>280</v>
      </c>
      <c r="F332" t="s">
        <v>155</v>
      </c>
      <c r="G332" t="s">
        <v>219</v>
      </c>
      <c r="H332">
        <v>435.0104482404962</v>
      </c>
      <c r="I332">
        <v>62</v>
      </c>
      <c r="J332">
        <v>1481878.0521752366</v>
      </c>
      <c r="K332">
        <v>55071.052772727271</v>
      </c>
      <c r="L332">
        <v>266738049.39154261</v>
      </c>
      <c r="M332">
        <v>6511159.1068181815</v>
      </c>
      <c r="N332">
        <v>2222817078.2628551</v>
      </c>
      <c r="O332">
        <v>115568000</v>
      </c>
      <c r="P332">
        <v>26.809934659090906</v>
      </c>
      <c r="Q332">
        <v>22154.076880019787</v>
      </c>
      <c r="R332">
        <v>266793120.44431534</v>
      </c>
      <c r="S332">
        <v>2344.8962373696731</v>
      </c>
      <c r="T332">
        <v>22180.886814678877</v>
      </c>
      <c r="U332">
        <f>Net_Zero_Table[[#This Row],[Total Energy(MJ)]]*AHP!$Q$23/TOPSIS!$B$20</f>
        <v>2.4004401129253738E-2</v>
      </c>
      <c r="V332">
        <f>Net_Zero_Table[[#This Row],[Capital Cost (LKR)]]*AHP!$Q$24/TOPSIS!$C$20</f>
        <v>4.9213151316462962E-3</v>
      </c>
      <c r="W332">
        <f>Net_Zero_Table[[#This Row],[System Cost (LKR)]]*AHP!$Q$25/TOPSIS!$D$20</f>
        <v>2.6183576340097778E-3</v>
      </c>
      <c r="X332">
        <f>Net_Zero_Table[[#This Row],[Embodied Carbon (Metric T)]]*AHP!$Q$26/TOPSIS!$E$20</f>
        <v>1.2085300709213528E-2</v>
      </c>
      <c r="Y3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4.3820130644571997E-3</v>
      </c>
      <c r="Z3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3.4088858600206545E-3</v>
      </c>
      <c r="AA332">
        <f>Net_Zero_Table[[#This Row],[S- Worst-Euclidean Distance]]/(Net_Zero_Table[[#This Row],[S+ Best-Euclidean Distance]]+Net_Zero_Table[[#This Row],[S- Worst-Euclidean Distance]])</f>
        <v>0.43754718076375476</v>
      </c>
      <c r="AB332">
        <v>331</v>
      </c>
    </row>
    <row r="333" spans="1:28" x14ac:dyDescent="0.3">
      <c r="A333">
        <v>195</v>
      </c>
      <c r="B333" t="s">
        <v>140</v>
      </c>
      <c r="C333" t="s">
        <v>280</v>
      </c>
      <c r="D333" t="s">
        <v>151</v>
      </c>
      <c r="E333" t="s">
        <v>280</v>
      </c>
      <c r="F333" t="s">
        <v>155</v>
      </c>
      <c r="G333" t="s">
        <v>218</v>
      </c>
      <c r="H333">
        <v>435.0104482404962</v>
      </c>
      <c r="I333">
        <v>31</v>
      </c>
      <c r="J333">
        <v>1481878.0521752366</v>
      </c>
      <c r="K333">
        <v>55071.052772727271</v>
      </c>
      <c r="L333">
        <v>266738049.39154261</v>
      </c>
      <c r="M333">
        <v>6511159.1068181815</v>
      </c>
      <c r="N333">
        <v>2222817078.2628551</v>
      </c>
      <c r="O333">
        <v>116132200</v>
      </c>
      <c r="P333">
        <v>26.809934659090906</v>
      </c>
      <c r="Q333">
        <v>22154.076880019787</v>
      </c>
      <c r="R333">
        <v>266793120.44431534</v>
      </c>
      <c r="S333">
        <v>2345.4604373696734</v>
      </c>
      <c r="T333">
        <v>22180.886814678877</v>
      </c>
      <c r="U333">
        <f>Net_Zero_Table[[#This Row],[Total Energy(MJ)]]*AHP!$Q$23/TOPSIS!$B$20</f>
        <v>2.4004401129253738E-2</v>
      </c>
      <c r="V333">
        <f>Net_Zero_Table[[#This Row],[Capital Cost (LKR)]]*AHP!$Q$24/TOPSIS!$C$20</f>
        <v>4.9213151316462962E-3</v>
      </c>
      <c r="W333">
        <f>Net_Zero_Table[[#This Row],[System Cost (LKR)]]*AHP!$Q$25/TOPSIS!$D$20</f>
        <v>2.6311403885534951E-3</v>
      </c>
      <c r="X333">
        <f>Net_Zero_Table[[#This Row],[Embodied Carbon (Metric T)]]*AHP!$Q$26/TOPSIS!$E$20</f>
        <v>1.2085300709213528E-2</v>
      </c>
      <c r="Y3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4.3832634660679205E-3</v>
      </c>
      <c r="Z3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3.407462527893586E-3</v>
      </c>
      <c r="AA333">
        <f>Net_Zero_Table[[#This Row],[S- Worst-Euclidean Distance]]/(Net_Zero_Table[[#This Row],[S+ Best-Euclidean Distance]]+Net_Zero_Table[[#This Row],[S- Worst-Euclidean Distance]])</f>
        <v>0.43737419728721905</v>
      </c>
      <c r="AB333">
        <v>332</v>
      </c>
    </row>
    <row r="334" spans="1:28" x14ac:dyDescent="0.3">
      <c r="A334">
        <v>211</v>
      </c>
      <c r="B334" t="s">
        <v>140</v>
      </c>
      <c r="C334" t="s">
        <v>280</v>
      </c>
      <c r="D334" t="s">
        <v>280</v>
      </c>
      <c r="E334" t="s">
        <v>280</v>
      </c>
      <c r="F334" t="s">
        <v>155</v>
      </c>
      <c r="G334" t="s">
        <v>219</v>
      </c>
      <c r="H334">
        <v>435.47491057890619</v>
      </c>
      <c r="I334">
        <v>62</v>
      </c>
      <c r="J334">
        <v>1482327.6517188174</v>
      </c>
      <c r="K334">
        <v>55071.052772727271</v>
      </c>
      <c r="L334">
        <v>266818977.30938712</v>
      </c>
      <c r="M334">
        <v>6515764.1818181816</v>
      </c>
      <c r="N334">
        <v>2223491477.5782261</v>
      </c>
      <c r="O334">
        <v>115568000</v>
      </c>
      <c r="P334">
        <v>26.800724509090909</v>
      </c>
      <c r="Q334">
        <v>22160.798393196317</v>
      </c>
      <c r="R334">
        <v>266874048.36215985</v>
      </c>
      <c r="S334">
        <v>2345.5752417600443</v>
      </c>
      <c r="T334">
        <v>22187.599117705409</v>
      </c>
      <c r="U334">
        <f>Net_Zero_Table[[#This Row],[Total Energy(MJ)]]*AHP!$Q$23/TOPSIS!$B$20</f>
        <v>2.401168252466326E-2</v>
      </c>
      <c r="V334">
        <f>Net_Zero_Table[[#This Row],[Capital Cost (LKR)]]*AHP!$Q$24/TOPSIS!$C$20</f>
        <v>4.9247957754008217E-3</v>
      </c>
      <c r="W334">
        <f>Net_Zero_Table[[#This Row],[System Cost (LKR)]]*AHP!$Q$25/TOPSIS!$D$20</f>
        <v>2.6183576340097778E-3</v>
      </c>
      <c r="X334">
        <f>Net_Zero_Table[[#This Row],[Embodied Carbon (Metric T)]]*AHP!$Q$26/TOPSIS!$E$20</f>
        <v>1.2081148985841492E-2</v>
      </c>
      <c r="Y3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4.3830976710369507E-3</v>
      </c>
      <c r="Z3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3.404503987751262E-3</v>
      </c>
      <c r="AA334">
        <f>Net_Zero_Table[[#This Row],[S- Worst-Euclidean Distance]]/(Net_Zero_Table[[#This Row],[S+ Best-Euclidean Distance]]+Net_Zero_Table[[#This Row],[S- Worst-Euclidean Distance]])</f>
        <v>0.43716976508541894</v>
      </c>
      <c r="AB334">
        <v>333</v>
      </c>
    </row>
    <row r="335" spans="1:28" x14ac:dyDescent="0.3">
      <c r="A335">
        <v>213</v>
      </c>
      <c r="B335" t="s">
        <v>140</v>
      </c>
      <c r="C335" t="s">
        <v>280</v>
      </c>
      <c r="D335" t="s">
        <v>280</v>
      </c>
      <c r="E335" t="s">
        <v>280</v>
      </c>
      <c r="F335" t="s">
        <v>155</v>
      </c>
      <c r="G335" t="s">
        <v>218</v>
      </c>
      <c r="H335">
        <v>435.47491057890619</v>
      </c>
      <c r="I335">
        <v>31</v>
      </c>
      <c r="J335">
        <v>1482327.6517188174</v>
      </c>
      <c r="K335">
        <v>55071.052772727271</v>
      </c>
      <c r="L335">
        <v>266818977.30938712</v>
      </c>
      <c r="M335">
        <v>6515764.1818181816</v>
      </c>
      <c r="N335">
        <v>2223491477.5782261</v>
      </c>
      <c r="O335">
        <v>116132200</v>
      </c>
      <c r="P335">
        <v>26.800724509090909</v>
      </c>
      <c r="Q335">
        <v>22160.798393196317</v>
      </c>
      <c r="R335">
        <v>266874048.36215985</v>
      </c>
      <c r="S335">
        <v>2346.1394417600441</v>
      </c>
      <c r="T335">
        <v>22187.599117705409</v>
      </c>
      <c r="U335">
        <f>Net_Zero_Table[[#This Row],[Total Energy(MJ)]]*AHP!$Q$23/TOPSIS!$B$20</f>
        <v>2.401168252466326E-2</v>
      </c>
      <c r="V335">
        <f>Net_Zero_Table[[#This Row],[Capital Cost (LKR)]]*AHP!$Q$24/TOPSIS!$C$20</f>
        <v>4.9247957754008217E-3</v>
      </c>
      <c r="W335">
        <f>Net_Zero_Table[[#This Row],[System Cost (LKR)]]*AHP!$Q$25/TOPSIS!$D$20</f>
        <v>2.6311403885534951E-3</v>
      </c>
      <c r="X335">
        <f>Net_Zero_Table[[#This Row],[Embodied Carbon (Metric T)]]*AHP!$Q$26/TOPSIS!$E$20</f>
        <v>1.2081148985841492E-2</v>
      </c>
      <c r="Y3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4.3843477633214419E-3</v>
      </c>
      <c r="Z3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3.4030788229138086E-3</v>
      </c>
      <c r="AA335">
        <f>Net_Zero_Table[[#This Row],[S- Worst-Euclidean Distance]]/(Net_Zero_Table[[#This Row],[S+ Best-Euclidean Distance]]+Net_Zero_Table[[#This Row],[S- Worst-Euclidean Distance]])</f>
        <v>0.43699658484472359</v>
      </c>
      <c r="AB335">
        <v>334</v>
      </c>
    </row>
    <row r="336" spans="1:28" x14ac:dyDescent="0.3">
      <c r="A336">
        <v>194</v>
      </c>
      <c r="B336" t="s">
        <v>140</v>
      </c>
      <c r="C336" t="s">
        <v>280</v>
      </c>
      <c r="D336" t="s">
        <v>151</v>
      </c>
      <c r="E336" t="s">
        <v>280</v>
      </c>
      <c r="F336" t="s">
        <v>155</v>
      </c>
      <c r="G336" t="s">
        <v>220</v>
      </c>
      <c r="H336">
        <v>435.0104482404962</v>
      </c>
      <c r="I336">
        <v>31</v>
      </c>
      <c r="J336">
        <v>1481878.0521752366</v>
      </c>
      <c r="K336">
        <v>55071.052772727271</v>
      </c>
      <c r="L336">
        <v>266738049.39154261</v>
      </c>
      <c r="M336">
        <v>6511159.1068181815</v>
      </c>
      <c r="N336">
        <v>2222817078.2628551</v>
      </c>
      <c r="O336">
        <v>120900000</v>
      </c>
      <c r="P336">
        <v>26.809934659090906</v>
      </c>
      <c r="Q336">
        <v>22154.076880019787</v>
      </c>
      <c r="R336">
        <v>266793120.44431534</v>
      </c>
      <c r="S336">
        <v>2350.2282373696735</v>
      </c>
      <c r="T336">
        <v>22180.886814678877</v>
      </c>
      <c r="U336">
        <f>Net_Zero_Table[[#This Row],[Total Energy(MJ)]]*AHP!$Q$23/TOPSIS!$B$20</f>
        <v>2.4004401129253738E-2</v>
      </c>
      <c r="V336">
        <f>Net_Zero_Table[[#This Row],[Capital Cost (LKR)]]*AHP!$Q$24/TOPSIS!$C$20</f>
        <v>4.9213151316462962E-3</v>
      </c>
      <c r="W336">
        <f>Net_Zero_Table[[#This Row],[System Cost (LKR)]]*AHP!$Q$25/TOPSIS!$D$20</f>
        <v>2.7391616879394137E-3</v>
      </c>
      <c r="X336">
        <f>Net_Zero_Table[[#This Row],[Embodied Carbon (Metric T)]]*AHP!$Q$26/TOPSIS!$E$20</f>
        <v>1.2085300709213528E-2</v>
      </c>
      <c r="Y3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4.3953005614147658E-3</v>
      </c>
      <c r="Z3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3.3973318458026952E-3</v>
      </c>
      <c r="AA336">
        <f>Net_Zero_Table[[#This Row],[S- Worst-Euclidean Distance]]/(Net_Zero_Table[[#This Row],[S+ Best-Euclidean Distance]]+Net_Zero_Table[[#This Row],[S- Worst-Euclidean Distance]])</f>
        <v>0.43596716337551339</v>
      </c>
      <c r="AB336">
        <v>335</v>
      </c>
    </row>
    <row r="337" spans="1:28" x14ac:dyDescent="0.3">
      <c r="A337">
        <v>212</v>
      </c>
      <c r="B337" t="s">
        <v>140</v>
      </c>
      <c r="C337" t="s">
        <v>280</v>
      </c>
      <c r="D337" t="s">
        <v>280</v>
      </c>
      <c r="E337" t="s">
        <v>280</v>
      </c>
      <c r="F337" t="s">
        <v>155</v>
      </c>
      <c r="G337" t="s">
        <v>220</v>
      </c>
      <c r="H337">
        <v>435.47491057890619</v>
      </c>
      <c r="I337">
        <v>31</v>
      </c>
      <c r="J337">
        <v>1482327.6517188174</v>
      </c>
      <c r="K337">
        <v>55071.052772727271</v>
      </c>
      <c r="L337">
        <v>266818977.30938712</v>
      </c>
      <c r="M337">
        <v>6515764.1818181816</v>
      </c>
      <c r="N337">
        <v>2223491477.5782261</v>
      </c>
      <c r="O337">
        <v>120900000</v>
      </c>
      <c r="P337">
        <v>26.800724509090909</v>
      </c>
      <c r="Q337">
        <v>22160.798393196317</v>
      </c>
      <c r="R337">
        <v>266874048.36215985</v>
      </c>
      <c r="S337">
        <v>2350.9072417600441</v>
      </c>
      <c r="T337">
        <v>22187.599117705409</v>
      </c>
      <c r="U337">
        <f>Net_Zero_Table[[#This Row],[Total Energy(MJ)]]*AHP!$Q$23/TOPSIS!$B$20</f>
        <v>2.401168252466326E-2</v>
      </c>
      <c r="V337">
        <f>Net_Zero_Table[[#This Row],[Capital Cost (LKR)]]*AHP!$Q$24/TOPSIS!$C$20</f>
        <v>4.9247957754008217E-3</v>
      </c>
      <c r="W337">
        <f>Net_Zero_Table[[#This Row],[System Cost (LKR)]]*AHP!$Q$25/TOPSIS!$D$20</f>
        <v>2.7391616879394137E-3</v>
      </c>
      <c r="X337">
        <f>Net_Zero_Table[[#This Row],[Embodied Carbon (Metric T)]]*AHP!$Q$26/TOPSIS!$E$20</f>
        <v>1.2081148985841492E-2</v>
      </c>
      <c r="Y3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4.3963818899123092E-3</v>
      </c>
      <c r="Z3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3.3929350519086919E-3</v>
      </c>
      <c r="AA337">
        <f>Net_Zero_Table[[#This Row],[S- Worst-Euclidean Distance]]/(Net_Zero_Table[[#This Row],[S+ Best-Euclidean Distance]]+Net_Zero_Table[[#This Row],[S- Worst-Euclidean Distance]])</f>
        <v>0.43558826495965963</v>
      </c>
      <c r="AB337">
        <v>336</v>
      </c>
    </row>
    <row r="338" spans="1:28" x14ac:dyDescent="0.3">
      <c r="A338">
        <v>226</v>
      </c>
      <c r="B338" t="s">
        <v>141</v>
      </c>
      <c r="C338" t="s">
        <v>147</v>
      </c>
      <c r="D338" t="s">
        <v>151</v>
      </c>
      <c r="E338" t="s">
        <v>280</v>
      </c>
      <c r="F338" t="s">
        <v>154</v>
      </c>
      <c r="G338" t="s">
        <v>219</v>
      </c>
      <c r="H338">
        <v>405.83784132787423</v>
      </c>
      <c r="I338">
        <v>58</v>
      </c>
      <c r="J338">
        <v>1423076.711914219</v>
      </c>
      <c r="K338">
        <v>52455.574200000003</v>
      </c>
      <c r="L338">
        <v>256153808.14455941</v>
      </c>
      <c r="M338">
        <v>6822825.3477272717</v>
      </c>
      <c r="N338">
        <v>2134615067.8713284</v>
      </c>
      <c r="O338">
        <v>108112000</v>
      </c>
      <c r="P338">
        <v>29.298135649999995</v>
      </c>
      <c r="Q338">
        <v>21274.996843117573</v>
      </c>
      <c r="R338">
        <v>256206263.71875942</v>
      </c>
      <c r="S338">
        <v>2249.5498932190558</v>
      </c>
      <c r="T338">
        <v>21304.294978767572</v>
      </c>
      <c r="U338">
        <f>Net_Zero_Table[[#This Row],[Total Energy(MJ)]]*AHP!$Q$23/TOPSIS!$B$20</f>
        <v>2.3051860992105697E-2</v>
      </c>
      <c r="V338">
        <f>Net_Zero_Table[[#This Row],[Capital Cost (LKR)]]*AHP!$Q$24/TOPSIS!$C$20</f>
        <v>5.1568811441252563E-3</v>
      </c>
      <c r="W338">
        <f>Net_Zero_Table[[#This Row],[System Cost (LKR)]]*AHP!$Q$25/TOPSIS!$D$20</f>
        <v>2.449431335041405E-3</v>
      </c>
      <c r="X338">
        <f>Net_Zero_Table[[#This Row],[Embodied Carbon (Metric T)]]*AHP!$Q$26/TOPSIS!$E$20</f>
        <v>1.3206924375308619E-2</v>
      </c>
      <c r="Y3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5.0874358917482676E-3</v>
      </c>
      <c r="Z3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3.901075913072689E-3</v>
      </c>
      <c r="AA338">
        <f>Net_Zero_Table[[#This Row],[S- Worst-Euclidean Distance]]/(Net_Zero_Table[[#This Row],[S+ Best-Euclidean Distance]]+Net_Zero_Table[[#This Row],[S- Worst-Euclidean Distance]])</f>
        <v>0.43400687430597357</v>
      </c>
      <c r="AB338">
        <v>337</v>
      </c>
    </row>
    <row r="339" spans="1:28" x14ac:dyDescent="0.3">
      <c r="A339">
        <v>228</v>
      </c>
      <c r="B339" t="s">
        <v>141</v>
      </c>
      <c r="C339" t="s">
        <v>147</v>
      </c>
      <c r="D339" t="s">
        <v>151</v>
      </c>
      <c r="E339" t="s">
        <v>280</v>
      </c>
      <c r="F339" t="s">
        <v>154</v>
      </c>
      <c r="G339" t="s">
        <v>218</v>
      </c>
      <c r="H339">
        <v>405.83784132787423</v>
      </c>
      <c r="I339">
        <v>29</v>
      </c>
      <c r="J339">
        <v>1423076.711914219</v>
      </c>
      <c r="K339">
        <v>52455.574200000003</v>
      </c>
      <c r="L339">
        <v>256153808.14455941</v>
      </c>
      <c r="M339">
        <v>6822825.3477272717</v>
      </c>
      <c r="N339">
        <v>2134615067.8713284</v>
      </c>
      <c r="O339">
        <v>108639800</v>
      </c>
      <c r="P339">
        <v>29.298135649999995</v>
      </c>
      <c r="Q339">
        <v>21274.996843117573</v>
      </c>
      <c r="R339">
        <v>256206263.71875942</v>
      </c>
      <c r="S339">
        <v>2250.0776932190556</v>
      </c>
      <c r="T339">
        <v>21304.294978767572</v>
      </c>
      <c r="U339">
        <f>Net_Zero_Table[[#This Row],[Total Energy(MJ)]]*AHP!$Q$23/TOPSIS!$B$20</f>
        <v>2.3051860992105697E-2</v>
      </c>
      <c r="V339">
        <f>Net_Zero_Table[[#This Row],[Capital Cost (LKR)]]*AHP!$Q$24/TOPSIS!$C$20</f>
        <v>5.1568811441252563E-3</v>
      </c>
      <c r="W339">
        <f>Net_Zero_Table[[#This Row],[System Cost (LKR)]]*AHP!$Q$25/TOPSIS!$D$20</f>
        <v>2.4613893957435924E-3</v>
      </c>
      <c r="X339">
        <f>Net_Zero_Table[[#This Row],[Embodied Carbon (Metric T)]]*AHP!$Q$26/TOPSIS!$E$20</f>
        <v>1.3206924375308619E-2</v>
      </c>
      <c r="Y3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5.0880455030076167E-3</v>
      </c>
      <c r="Z3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3.8993932039624686E-3</v>
      </c>
      <c r="AA339">
        <f>Net_Zero_Table[[#This Row],[S- Worst-Euclidean Distance]]/(Net_Zero_Table[[#This Row],[S+ Best-Euclidean Distance]]+Net_Zero_Table[[#This Row],[S- Worst-Euclidean Distance]])</f>
        <v>0.43387146561993767</v>
      </c>
      <c r="AB339">
        <v>338</v>
      </c>
    </row>
    <row r="340" spans="1:28" x14ac:dyDescent="0.3">
      <c r="A340">
        <v>244</v>
      </c>
      <c r="B340" t="s">
        <v>141</v>
      </c>
      <c r="C340" t="s">
        <v>147</v>
      </c>
      <c r="D340" t="s">
        <v>280</v>
      </c>
      <c r="E340" t="s">
        <v>280</v>
      </c>
      <c r="F340" t="s">
        <v>154</v>
      </c>
      <c r="G340" t="s">
        <v>219</v>
      </c>
      <c r="H340">
        <v>406.30230366628433</v>
      </c>
      <c r="I340">
        <v>58</v>
      </c>
      <c r="J340">
        <v>1423526.3114577997</v>
      </c>
      <c r="K340">
        <v>52455.574200000003</v>
      </c>
      <c r="L340">
        <v>256234736.06240395</v>
      </c>
      <c r="M340">
        <v>6827430.422727271</v>
      </c>
      <c r="N340">
        <v>2135289467.1866994</v>
      </c>
      <c r="O340">
        <v>108112000</v>
      </c>
      <c r="P340">
        <v>29.288925499999998</v>
      </c>
      <c r="Q340">
        <v>21281.718356294103</v>
      </c>
      <c r="R340">
        <v>256287191.63660395</v>
      </c>
      <c r="S340">
        <v>2250.2288976094264</v>
      </c>
      <c r="T340">
        <v>21311.007281794104</v>
      </c>
      <c r="U340">
        <f>Net_Zero_Table[[#This Row],[Total Energy(MJ)]]*AHP!$Q$23/TOPSIS!$B$20</f>
        <v>2.3059142387515219E-2</v>
      </c>
      <c r="V340">
        <f>Net_Zero_Table[[#This Row],[Capital Cost (LKR)]]*AHP!$Q$24/TOPSIS!$C$20</f>
        <v>5.160361787879781E-3</v>
      </c>
      <c r="W340">
        <f>Net_Zero_Table[[#This Row],[System Cost (LKR)]]*AHP!$Q$25/TOPSIS!$D$20</f>
        <v>2.449431335041405E-3</v>
      </c>
      <c r="X340">
        <f>Net_Zero_Table[[#This Row],[Embodied Carbon (Metric T)]]*AHP!$Q$26/TOPSIS!$E$20</f>
        <v>1.3202772651936583E-2</v>
      </c>
      <c r="Y3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5.0862525996083156E-3</v>
      </c>
      <c r="Z3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3.8944823446922039E-3</v>
      </c>
      <c r="AA340">
        <f>Net_Zero_Table[[#This Row],[S- Worst-Euclidean Distance]]/(Net_Zero_Table[[#This Row],[S+ Best-Euclidean Distance]]+Net_Zero_Table[[#This Row],[S- Worst-Euclidean Distance]])</f>
        <v>0.43364851193651749</v>
      </c>
      <c r="AB340">
        <v>339</v>
      </c>
    </row>
    <row r="341" spans="1:28" x14ac:dyDescent="0.3">
      <c r="A341">
        <v>246</v>
      </c>
      <c r="B341" t="s">
        <v>141</v>
      </c>
      <c r="C341" t="s">
        <v>147</v>
      </c>
      <c r="D341" t="s">
        <v>280</v>
      </c>
      <c r="E341" t="s">
        <v>280</v>
      </c>
      <c r="F341" t="s">
        <v>154</v>
      </c>
      <c r="G341" t="s">
        <v>218</v>
      </c>
      <c r="H341">
        <v>406.30230366628433</v>
      </c>
      <c r="I341">
        <v>29</v>
      </c>
      <c r="J341">
        <v>1423526.3114577997</v>
      </c>
      <c r="K341">
        <v>52455.574200000003</v>
      </c>
      <c r="L341">
        <v>256234736.06240395</v>
      </c>
      <c r="M341">
        <v>6827430.422727271</v>
      </c>
      <c r="N341">
        <v>2135289467.1866994</v>
      </c>
      <c r="O341">
        <v>108639800</v>
      </c>
      <c r="P341">
        <v>29.288925499999998</v>
      </c>
      <c r="Q341">
        <v>21281.718356294103</v>
      </c>
      <c r="R341">
        <v>256287191.63660395</v>
      </c>
      <c r="S341">
        <v>2250.7566976094263</v>
      </c>
      <c r="T341">
        <v>21311.007281794104</v>
      </c>
      <c r="U341">
        <f>Net_Zero_Table[[#This Row],[Total Energy(MJ)]]*AHP!$Q$23/TOPSIS!$B$20</f>
        <v>2.3059142387515219E-2</v>
      </c>
      <c r="V341">
        <f>Net_Zero_Table[[#This Row],[Capital Cost (LKR)]]*AHP!$Q$24/TOPSIS!$C$20</f>
        <v>5.160361787879781E-3</v>
      </c>
      <c r="W341">
        <f>Net_Zero_Table[[#This Row],[System Cost (LKR)]]*AHP!$Q$25/TOPSIS!$D$20</f>
        <v>2.4613893957435924E-3</v>
      </c>
      <c r="X341">
        <f>Net_Zero_Table[[#This Row],[Embodied Carbon (Metric T)]]*AHP!$Q$26/TOPSIS!$E$20</f>
        <v>1.3202772651936583E-2</v>
      </c>
      <c r="Y3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5.0868623526737853E-3</v>
      </c>
      <c r="Z3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3.8927967854323008E-3</v>
      </c>
      <c r="AA341">
        <f>Net_Zero_Table[[#This Row],[S- Worst-Euclidean Distance]]/(Net_Zero_Table[[#This Row],[S+ Best-Euclidean Distance]]+Net_Zero_Table[[#This Row],[S- Worst-Euclidean Distance]])</f>
        <v>0.43351275650462345</v>
      </c>
      <c r="AB341">
        <v>340</v>
      </c>
    </row>
    <row r="342" spans="1:28" x14ac:dyDescent="0.3">
      <c r="A342">
        <v>227</v>
      </c>
      <c r="B342" t="s">
        <v>141</v>
      </c>
      <c r="C342" t="s">
        <v>147</v>
      </c>
      <c r="D342" t="s">
        <v>151</v>
      </c>
      <c r="E342" t="s">
        <v>280</v>
      </c>
      <c r="F342" t="s">
        <v>154</v>
      </c>
      <c r="G342" t="s">
        <v>220</v>
      </c>
      <c r="H342">
        <v>405.83784132787423</v>
      </c>
      <c r="I342">
        <v>29</v>
      </c>
      <c r="J342">
        <v>1423076.711914219</v>
      </c>
      <c r="K342">
        <v>52455.574200000003</v>
      </c>
      <c r="L342">
        <v>256153808.14455941</v>
      </c>
      <c r="M342">
        <v>6822825.3477272717</v>
      </c>
      <c r="N342">
        <v>2134615067.8713284</v>
      </c>
      <c r="O342">
        <v>113100000</v>
      </c>
      <c r="P342">
        <v>29.298135649999995</v>
      </c>
      <c r="Q342">
        <v>21274.996843117573</v>
      </c>
      <c r="R342">
        <v>256206263.71875942</v>
      </c>
      <c r="S342">
        <v>2254.5378932190556</v>
      </c>
      <c r="T342">
        <v>21304.294978767572</v>
      </c>
      <c r="U342">
        <f>Net_Zero_Table[[#This Row],[Total Energy(MJ)]]*AHP!$Q$23/TOPSIS!$B$20</f>
        <v>2.3051860992105697E-2</v>
      </c>
      <c r="V342">
        <f>Net_Zero_Table[[#This Row],[Capital Cost (LKR)]]*AHP!$Q$24/TOPSIS!$C$20</f>
        <v>5.1568811441252563E-3</v>
      </c>
      <c r="W342">
        <f>Net_Zero_Table[[#This Row],[System Cost (LKR)]]*AHP!$Q$25/TOPSIS!$D$20</f>
        <v>2.5624415790400966E-3</v>
      </c>
      <c r="X342">
        <f>Net_Zero_Table[[#This Row],[Embodied Carbon (Metric T)]]*AHP!$Q$26/TOPSIS!$E$20</f>
        <v>1.3206924375308619E-2</v>
      </c>
      <c r="Y3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5.0943151134072752E-3</v>
      </c>
      <c r="Z3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3.8866136997618293E-3</v>
      </c>
      <c r="AA342">
        <f>Net_Zero_Table[[#This Row],[S- Worst-Euclidean Distance]]/(Net_Zero_Table[[#This Row],[S+ Best-Euclidean Distance]]+Net_Zero_Table[[#This Row],[S- Worst-Euclidean Distance]])</f>
        <v>0.4327630004218192</v>
      </c>
      <c r="AB342">
        <v>341</v>
      </c>
    </row>
    <row r="343" spans="1:28" x14ac:dyDescent="0.3">
      <c r="A343">
        <v>245</v>
      </c>
      <c r="B343" t="s">
        <v>141</v>
      </c>
      <c r="C343" t="s">
        <v>147</v>
      </c>
      <c r="D343" t="s">
        <v>280</v>
      </c>
      <c r="E343" t="s">
        <v>280</v>
      </c>
      <c r="F343" t="s">
        <v>154</v>
      </c>
      <c r="G343" t="s">
        <v>220</v>
      </c>
      <c r="H343">
        <v>406.30230366628433</v>
      </c>
      <c r="I343">
        <v>29</v>
      </c>
      <c r="J343">
        <v>1423526.3114577997</v>
      </c>
      <c r="K343">
        <v>52455.574200000003</v>
      </c>
      <c r="L343">
        <v>256234736.06240395</v>
      </c>
      <c r="M343">
        <v>6827430.422727271</v>
      </c>
      <c r="N343">
        <v>2135289467.1866994</v>
      </c>
      <c r="O343">
        <v>113100000</v>
      </c>
      <c r="P343">
        <v>29.288925499999998</v>
      </c>
      <c r="Q343">
        <v>21281.718356294103</v>
      </c>
      <c r="R343">
        <v>256287191.63660395</v>
      </c>
      <c r="S343">
        <v>2255.2168976094267</v>
      </c>
      <c r="T343">
        <v>21311.007281794104</v>
      </c>
      <c r="U343">
        <f>Net_Zero_Table[[#This Row],[Total Energy(MJ)]]*AHP!$Q$23/TOPSIS!$B$20</f>
        <v>2.3059142387515219E-2</v>
      </c>
      <c r="V343">
        <f>Net_Zero_Table[[#This Row],[Capital Cost (LKR)]]*AHP!$Q$24/TOPSIS!$C$20</f>
        <v>5.160361787879781E-3</v>
      </c>
      <c r="W343">
        <f>Net_Zero_Table[[#This Row],[System Cost (LKR)]]*AHP!$Q$25/TOPSIS!$D$20</f>
        <v>2.5624415790400966E-3</v>
      </c>
      <c r="X343">
        <f>Net_Zero_Table[[#This Row],[Embodied Carbon (Metric T)]]*AHP!$Q$26/TOPSIS!$E$20</f>
        <v>1.3202772651936583E-2</v>
      </c>
      <c r="Y3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5.0931334195231546E-3</v>
      </c>
      <c r="Z3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3.8799955547319516E-3</v>
      </c>
      <c r="AA343">
        <f>Net_Zero_Table[[#This Row],[S- Worst-Euclidean Distance]]/(Net_Zero_Table[[#This Row],[S+ Best-Euclidean Distance]]+Net_Zero_Table[[#This Row],[S- Worst-Euclidean Distance]])</f>
        <v>0.43240162554935807</v>
      </c>
      <c r="AB343">
        <v>342</v>
      </c>
    </row>
    <row r="344" spans="1:28" x14ac:dyDescent="0.3">
      <c r="A344">
        <v>304</v>
      </c>
      <c r="B344" t="s">
        <v>141</v>
      </c>
      <c r="C344" t="s">
        <v>280</v>
      </c>
      <c r="D344" t="s">
        <v>151</v>
      </c>
      <c r="E344" t="s">
        <v>280</v>
      </c>
      <c r="F344" t="s">
        <v>280</v>
      </c>
      <c r="G344" t="s">
        <v>219</v>
      </c>
      <c r="H344">
        <v>450.39604301801438</v>
      </c>
      <c r="I344">
        <v>65</v>
      </c>
      <c r="J344">
        <v>1524290.7587651063</v>
      </c>
      <c r="K344">
        <v>52805.265727272723</v>
      </c>
      <c r="L344">
        <v>274372336.57771915</v>
      </c>
      <c r="M344">
        <v>6200667.8840909088</v>
      </c>
      <c r="N344">
        <v>2286436138.1476593</v>
      </c>
      <c r="O344">
        <v>121160000</v>
      </c>
      <c r="P344">
        <v>25.63069325</v>
      </c>
      <c r="Q344">
        <v>22788.146843538336</v>
      </c>
      <c r="R344">
        <v>274425141.84344643</v>
      </c>
      <c r="S344">
        <v>2413.7968060317503</v>
      </c>
      <c r="T344">
        <v>22813.777536788337</v>
      </c>
      <c r="U344">
        <f>Net_Zero_Table[[#This Row],[Total Energy(MJ)]]*AHP!$Q$23/TOPSIS!$B$20</f>
        <v>2.4691083389975783E-2</v>
      </c>
      <c r="V344">
        <f>Net_Zero_Table[[#This Row],[Capital Cost (LKR)]]*AHP!$Q$24/TOPSIS!$C$20</f>
        <v>4.6866372305870195E-3</v>
      </c>
      <c r="W344">
        <f>Net_Zero_Table[[#This Row],[System Cost (LKR)]]*AHP!$Q$25/TOPSIS!$D$20</f>
        <v>2.7450523582360576E-3</v>
      </c>
      <c r="X344">
        <f>Net_Zero_Table[[#This Row],[Embodied Carbon (Metric T)]]*AHP!$Q$26/TOPSIS!$E$20</f>
        <v>1.1553725857620677E-2</v>
      </c>
      <c r="Y3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4.3226591770613105E-3</v>
      </c>
      <c r="Z3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3.2474868201013479E-3</v>
      </c>
      <c r="AA344">
        <f>Net_Zero_Table[[#This Row],[S- Worst-Euclidean Distance]]/(Net_Zero_Table[[#This Row],[S+ Best-Euclidean Distance]]+Net_Zero_Table[[#This Row],[S- Worst-Euclidean Distance]])</f>
        <v>0.42898602237242556</v>
      </c>
      <c r="AB344">
        <v>343</v>
      </c>
    </row>
    <row r="345" spans="1:28" x14ac:dyDescent="0.3">
      <c r="A345">
        <v>322</v>
      </c>
      <c r="B345" t="s">
        <v>141</v>
      </c>
      <c r="C345" t="s">
        <v>280</v>
      </c>
      <c r="D345" t="s">
        <v>280</v>
      </c>
      <c r="E345" t="s">
        <v>280</v>
      </c>
      <c r="F345" t="s">
        <v>280</v>
      </c>
      <c r="G345" t="s">
        <v>219</v>
      </c>
      <c r="H345">
        <v>450.86050535642448</v>
      </c>
      <c r="I345">
        <v>65</v>
      </c>
      <c r="J345">
        <v>1524740.3583086869</v>
      </c>
      <c r="K345">
        <v>52805.265727272723</v>
      </c>
      <c r="L345">
        <v>274453264.49556363</v>
      </c>
      <c r="M345">
        <v>6205272.959090909</v>
      </c>
      <c r="N345">
        <v>2287110537.4630303</v>
      </c>
      <c r="O345">
        <v>121160000</v>
      </c>
      <c r="P345">
        <v>25.621483100000003</v>
      </c>
      <c r="Q345">
        <v>22794.868356714866</v>
      </c>
      <c r="R345">
        <v>274506069.76129091</v>
      </c>
      <c r="S345">
        <v>2414.475810422121</v>
      </c>
      <c r="T345">
        <v>22820.489839814865</v>
      </c>
      <c r="U345">
        <f>Net_Zero_Table[[#This Row],[Total Energy(MJ)]]*AHP!$Q$23/TOPSIS!$B$20</f>
        <v>2.4698364785385302E-2</v>
      </c>
      <c r="V345">
        <f>Net_Zero_Table[[#This Row],[Capital Cost (LKR)]]*AHP!$Q$24/TOPSIS!$C$20</f>
        <v>4.6901178743415442E-3</v>
      </c>
      <c r="W345">
        <f>Net_Zero_Table[[#This Row],[System Cost (LKR)]]*AHP!$Q$25/TOPSIS!$D$20</f>
        <v>2.7450523582360576E-3</v>
      </c>
      <c r="X345">
        <f>Net_Zero_Table[[#This Row],[Embodied Carbon (Metric T)]]*AHP!$Q$26/TOPSIS!$E$20</f>
        <v>1.154957413424864E-2</v>
      </c>
      <c r="Y3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4.3252363300818313E-3</v>
      </c>
      <c r="Z3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3.2448567758760795E-3</v>
      </c>
      <c r="AA345">
        <f>Net_Zero_Table[[#This Row],[S- Worst-Euclidean Distance]]/(Net_Zero_Table[[#This Row],[S+ Best-Euclidean Distance]]+Net_Zero_Table[[#This Row],[S- Worst-Euclidean Distance]])</f>
        <v>0.4286415940277235</v>
      </c>
      <c r="AB345">
        <v>344</v>
      </c>
    </row>
    <row r="346" spans="1:28" x14ac:dyDescent="0.3">
      <c r="A346">
        <v>306</v>
      </c>
      <c r="B346" t="s">
        <v>141</v>
      </c>
      <c r="C346" t="s">
        <v>280</v>
      </c>
      <c r="D346" t="s">
        <v>151</v>
      </c>
      <c r="E346" t="s">
        <v>280</v>
      </c>
      <c r="F346" t="s">
        <v>280</v>
      </c>
      <c r="G346" t="s">
        <v>218</v>
      </c>
      <c r="H346">
        <v>450.39604301801438</v>
      </c>
      <c r="I346">
        <v>33</v>
      </c>
      <c r="J346">
        <v>1524290.7587651063</v>
      </c>
      <c r="K346">
        <v>52805.265727272723</v>
      </c>
      <c r="L346">
        <v>274372336.57771915</v>
      </c>
      <c r="M346">
        <v>6200667.8840909088</v>
      </c>
      <c r="N346">
        <v>2286436138.1476593</v>
      </c>
      <c r="O346">
        <v>123624600</v>
      </c>
      <c r="P346">
        <v>25.63069325</v>
      </c>
      <c r="Q346">
        <v>22788.146843538336</v>
      </c>
      <c r="R346">
        <v>274425141.84344643</v>
      </c>
      <c r="S346">
        <v>2416.2614060317501</v>
      </c>
      <c r="T346">
        <v>22813.777536788337</v>
      </c>
      <c r="U346">
        <f>Net_Zero_Table[[#This Row],[Total Energy(MJ)]]*AHP!$Q$23/TOPSIS!$B$20</f>
        <v>2.4691083389975783E-2</v>
      </c>
      <c r="V346">
        <f>Net_Zero_Table[[#This Row],[Capital Cost (LKR)]]*AHP!$Q$24/TOPSIS!$C$20</f>
        <v>4.6866372305870195E-3</v>
      </c>
      <c r="W346">
        <f>Net_Zero_Table[[#This Row],[System Cost (LKR)]]*AHP!$Q$25/TOPSIS!$D$20</f>
        <v>2.8008913813633981E-3</v>
      </c>
      <c r="X346">
        <f>Net_Zero_Table[[#This Row],[Embodied Carbon (Metric T)]]*AHP!$Q$26/TOPSIS!$E$20</f>
        <v>1.1553725857620677E-2</v>
      </c>
      <c r="Y3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4.3301053999161617E-3</v>
      </c>
      <c r="Z3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3.2435078028335237E-3</v>
      </c>
      <c r="AA346">
        <f>Net_Zero_Table[[#This Row],[S- Worst-Euclidean Distance]]/(Net_Zero_Table[[#This Row],[S+ Best-Euclidean Distance]]+Net_Zero_Table[[#This Row],[S- Worst-Euclidean Distance]])</f>
        <v>0.4282642532702795</v>
      </c>
      <c r="AB346">
        <v>345</v>
      </c>
    </row>
    <row r="347" spans="1:28" x14ac:dyDescent="0.3">
      <c r="A347">
        <v>324</v>
      </c>
      <c r="B347" t="s">
        <v>141</v>
      </c>
      <c r="C347" t="s">
        <v>280</v>
      </c>
      <c r="D347" t="s">
        <v>280</v>
      </c>
      <c r="E347" t="s">
        <v>280</v>
      </c>
      <c r="F347" t="s">
        <v>280</v>
      </c>
      <c r="G347" t="s">
        <v>218</v>
      </c>
      <c r="H347">
        <v>450.86050535642448</v>
      </c>
      <c r="I347">
        <v>33</v>
      </c>
      <c r="J347">
        <v>1524740.3583086869</v>
      </c>
      <c r="K347">
        <v>52805.265727272723</v>
      </c>
      <c r="L347">
        <v>274453264.49556363</v>
      </c>
      <c r="M347">
        <v>6205272.959090909</v>
      </c>
      <c r="N347">
        <v>2287110537.4630303</v>
      </c>
      <c r="O347">
        <v>123624600</v>
      </c>
      <c r="P347">
        <v>25.621483100000003</v>
      </c>
      <c r="Q347">
        <v>22794.868356714866</v>
      </c>
      <c r="R347">
        <v>274506069.76129091</v>
      </c>
      <c r="S347">
        <v>2416.9404104221212</v>
      </c>
      <c r="T347">
        <v>22820.489839814865</v>
      </c>
      <c r="U347">
        <f>Net_Zero_Table[[#This Row],[Total Energy(MJ)]]*AHP!$Q$23/TOPSIS!$B$20</f>
        <v>2.4698364785385302E-2</v>
      </c>
      <c r="V347">
        <f>Net_Zero_Table[[#This Row],[Capital Cost (LKR)]]*AHP!$Q$24/TOPSIS!$C$20</f>
        <v>4.6901178743415442E-3</v>
      </c>
      <c r="W347">
        <f>Net_Zero_Table[[#This Row],[System Cost (LKR)]]*AHP!$Q$25/TOPSIS!$D$20</f>
        <v>2.8008913813633981E-3</v>
      </c>
      <c r="X347">
        <f>Net_Zero_Table[[#This Row],[Embodied Carbon (Metric T)]]*AHP!$Q$26/TOPSIS!$E$20</f>
        <v>1.154957413424864E-2</v>
      </c>
      <c r="Y3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4.3326781237948532E-3</v>
      </c>
      <c r="Z3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3.2408745295458286E-3</v>
      </c>
      <c r="AA347">
        <f>Net_Zero_Table[[#This Row],[S- Worst-Euclidean Distance]]/(Net_Zero_Table[[#This Row],[S+ Best-Euclidean Distance]]+Net_Zero_Table[[#This Row],[S- Worst-Euclidean Distance]])</f>
        <v>0.42791998390824998</v>
      </c>
      <c r="AB347">
        <v>346</v>
      </c>
    </row>
    <row r="348" spans="1:28" x14ac:dyDescent="0.3">
      <c r="A348">
        <v>305</v>
      </c>
      <c r="B348" t="s">
        <v>141</v>
      </c>
      <c r="C348" t="s">
        <v>280</v>
      </c>
      <c r="D348" t="s">
        <v>151</v>
      </c>
      <c r="E348" t="s">
        <v>280</v>
      </c>
      <c r="F348" t="s">
        <v>280</v>
      </c>
      <c r="G348" t="s">
        <v>220</v>
      </c>
      <c r="H348">
        <v>450.39604301801438</v>
      </c>
      <c r="I348">
        <v>33</v>
      </c>
      <c r="J348">
        <v>1524290.7587651063</v>
      </c>
      <c r="K348">
        <v>52805.265727272723</v>
      </c>
      <c r="L348">
        <v>274372336.57771915</v>
      </c>
      <c r="M348">
        <v>6200667.8840909088</v>
      </c>
      <c r="N348">
        <v>2286436138.1476593</v>
      </c>
      <c r="O348">
        <v>128700000</v>
      </c>
      <c r="P348">
        <v>25.63069325</v>
      </c>
      <c r="Q348">
        <v>22788.146843538336</v>
      </c>
      <c r="R348">
        <v>274425141.84344643</v>
      </c>
      <c r="S348">
        <v>2421.3368060317503</v>
      </c>
      <c r="T348">
        <v>22813.777536788337</v>
      </c>
      <c r="U348">
        <f>Net_Zero_Table[[#This Row],[Total Energy(MJ)]]*AHP!$Q$23/TOPSIS!$B$20</f>
        <v>2.4691083389975783E-2</v>
      </c>
      <c r="V348">
        <f>Net_Zero_Table[[#This Row],[Capital Cost (LKR)]]*AHP!$Q$24/TOPSIS!$C$20</f>
        <v>4.6866372305870195E-3</v>
      </c>
      <c r="W348">
        <f>Net_Zero_Table[[#This Row],[System Cost (LKR)]]*AHP!$Q$25/TOPSIS!$D$20</f>
        <v>2.9158817968387304E-3</v>
      </c>
      <c r="X348">
        <f>Net_Zero_Table[[#This Row],[Embodied Carbon (Metric T)]]*AHP!$Q$26/TOPSIS!$E$20</f>
        <v>1.1553725857620677E-2</v>
      </c>
      <c r="Y3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4.3476590666061462E-3</v>
      </c>
      <c r="Z3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3.238332742731294E-3</v>
      </c>
      <c r="AA348">
        <f>Net_Zero_Table[[#This Row],[S- Worst-Euclidean Distance]]/(Net_Zero_Table[[#This Row],[S+ Best-Euclidean Distance]]+Net_Zero_Table[[#This Row],[S- Worst-Euclidean Distance]])</f>
        <v>0.42688323743578227</v>
      </c>
      <c r="AB348">
        <v>347</v>
      </c>
    </row>
    <row r="349" spans="1:28" x14ac:dyDescent="0.3">
      <c r="A349">
        <v>323</v>
      </c>
      <c r="B349" t="s">
        <v>141</v>
      </c>
      <c r="C349" t="s">
        <v>280</v>
      </c>
      <c r="D349" t="s">
        <v>280</v>
      </c>
      <c r="E349" t="s">
        <v>280</v>
      </c>
      <c r="F349" t="s">
        <v>280</v>
      </c>
      <c r="G349" t="s">
        <v>220</v>
      </c>
      <c r="H349">
        <v>450.86050535642448</v>
      </c>
      <c r="I349">
        <v>33</v>
      </c>
      <c r="J349">
        <v>1524740.3583086869</v>
      </c>
      <c r="K349">
        <v>52805.265727272723</v>
      </c>
      <c r="L349">
        <v>274453264.49556363</v>
      </c>
      <c r="M349">
        <v>6205272.959090909</v>
      </c>
      <c r="N349">
        <v>2287110537.4630303</v>
      </c>
      <c r="O349">
        <v>128700000</v>
      </c>
      <c r="P349">
        <v>25.621483100000003</v>
      </c>
      <c r="Q349">
        <v>22794.868356714866</v>
      </c>
      <c r="R349">
        <v>274506069.76129091</v>
      </c>
      <c r="S349">
        <v>2422.0158104221209</v>
      </c>
      <c r="T349">
        <v>22820.489839814865</v>
      </c>
      <c r="U349">
        <f>Net_Zero_Table[[#This Row],[Total Energy(MJ)]]*AHP!$Q$23/TOPSIS!$B$20</f>
        <v>2.4698364785385302E-2</v>
      </c>
      <c r="V349">
        <f>Net_Zero_Table[[#This Row],[Capital Cost (LKR)]]*AHP!$Q$24/TOPSIS!$C$20</f>
        <v>4.6901178743415442E-3</v>
      </c>
      <c r="W349">
        <f>Net_Zero_Table[[#This Row],[System Cost (LKR)]]*AHP!$Q$25/TOPSIS!$D$20</f>
        <v>2.9158817968387304E-3</v>
      </c>
      <c r="X349">
        <f>Net_Zero_Table[[#This Row],[Embodied Carbon (Metric T)]]*AHP!$Q$26/TOPSIS!$E$20</f>
        <v>1.154957413424864E-2</v>
      </c>
      <c r="Y3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4.3502214092468921E-3</v>
      </c>
      <c r="Z3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3.2356952578792906E-3</v>
      </c>
      <c r="AA349">
        <f>Net_Zero_Table[[#This Row],[S- Worst-Euclidean Distance]]/(Net_Zero_Table[[#This Row],[S+ Best-Euclidean Distance]]+Net_Zero_Table[[#This Row],[S- Worst-Euclidean Distance]])</f>
        <v>0.4265397841636307</v>
      </c>
      <c r="AB349">
        <v>348</v>
      </c>
    </row>
    <row r="350" spans="1:28" x14ac:dyDescent="0.3">
      <c r="A350">
        <v>118</v>
      </c>
      <c r="B350" t="s">
        <v>140</v>
      </c>
      <c r="C350" t="s">
        <v>147</v>
      </c>
      <c r="D350" t="s">
        <v>151</v>
      </c>
      <c r="E350" t="s">
        <v>280</v>
      </c>
      <c r="F350" t="s">
        <v>154</v>
      </c>
      <c r="G350" t="s">
        <v>219</v>
      </c>
      <c r="H350">
        <v>398.17901341064658</v>
      </c>
      <c r="I350">
        <v>57</v>
      </c>
      <c r="J350">
        <v>1399475.3895579888</v>
      </c>
      <c r="K350">
        <v>56085.994200000001</v>
      </c>
      <c r="L350">
        <v>251905570.12043801</v>
      </c>
      <c r="M350">
        <v>7095106.8477272717</v>
      </c>
      <c r="N350">
        <v>2099213084.3369834</v>
      </c>
      <c r="O350">
        <v>106248000</v>
      </c>
      <c r="P350">
        <v>30.750303649999999</v>
      </c>
      <c r="Q350">
        <v>20922.157073891933</v>
      </c>
      <c r="R350">
        <v>251961656.114638</v>
      </c>
      <c r="S350">
        <v>2212.5561911847103</v>
      </c>
      <c r="T350">
        <v>20952.907377541931</v>
      </c>
      <c r="U350">
        <f>Net_Zero_Table[[#This Row],[Total Energy(MJ)]]*AHP!$Q$23/TOPSIS!$B$20</f>
        <v>2.2669957353076604E-2</v>
      </c>
      <c r="V350">
        <f>Net_Zero_Table[[#This Row],[Capital Cost (LKR)]]*AHP!$Q$24/TOPSIS!$C$20</f>
        <v>5.3626790741150461E-3</v>
      </c>
      <c r="W350">
        <f>Net_Zero_Table[[#This Row],[System Cost (LKR)]]*AHP!$Q$25/TOPSIS!$D$20</f>
        <v>2.4071997602993118E-3</v>
      </c>
      <c r="X350">
        <f>Net_Zero_Table[[#This Row],[Embodied Carbon (Metric T)]]*AHP!$Q$26/TOPSIS!$E$20</f>
        <v>1.3861528244488372E-2</v>
      </c>
      <c r="Y3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5.6875282268116596E-3</v>
      </c>
      <c r="Z3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4.2229716453735166E-3</v>
      </c>
      <c r="AA350">
        <f>Net_Zero_Table[[#This Row],[S- Worst-Euclidean Distance]]/(Net_Zero_Table[[#This Row],[S+ Best-Euclidean Distance]]+Net_Zero_Table[[#This Row],[S- Worst-Euclidean Distance]])</f>
        <v>0.42611086220037347</v>
      </c>
      <c r="AB350">
        <v>349</v>
      </c>
    </row>
    <row r="351" spans="1:28" x14ac:dyDescent="0.3">
      <c r="A351">
        <v>136</v>
      </c>
      <c r="B351" t="s">
        <v>140</v>
      </c>
      <c r="C351" t="s">
        <v>147</v>
      </c>
      <c r="D351" t="s">
        <v>280</v>
      </c>
      <c r="E351" t="s">
        <v>280</v>
      </c>
      <c r="F351" t="s">
        <v>154</v>
      </c>
      <c r="G351" t="s">
        <v>219</v>
      </c>
      <c r="H351">
        <v>398.64347574905656</v>
      </c>
      <c r="I351">
        <v>57</v>
      </c>
      <c r="J351">
        <v>1399924.9891015699</v>
      </c>
      <c r="K351">
        <v>56085.994200000001</v>
      </c>
      <c r="L351">
        <v>251986498.0382826</v>
      </c>
      <c r="M351">
        <v>7099711.922727271</v>
      </c>
      <c r="N351">
        <v>2099887483.652355</v>
      </c>
      <c r="O351">
        <v>106248000</v>
      </c>
      <c r="P351">
        <v>30.741093499999995</v>
      </c>
      <c r="Q351">
        <v>20928.87858706847</v>
      </c>
      <c r="R351">
        <v>252042584.03248259</v>
      </c>
      <c r="S351">
        <v>2213.2351955750823</v>
      </c>
      <c r="T351">
        <v>20959.61968056847</v>
      </c>
      <c r="U351">
        <f>Net_Zero_Table[[#This Row],[Total Energy(MJ)]]*AHP!$Q$23/TOPSIS!$B$20</f>
        <v>2.267723874848613E-2</v>
      </c>
      <c r="V351">
        <f>Net_Zero_Table[[#This Row],[Capital Cost (LKR)]]*AHP!$Q$24/TOPSIS!$C$20</f>
        <v>5.3661597178695708E-3</v>
      </c>
      <c r="W351">
        <f>Net_Zero_Table[[#This Row],[System Cost (LKR)]]*AHP!$Q$25/TOPSIS!$D$20</f>
        <v>2.4071997602993118E-3</v>
      </c>
      <c r="X351">
        <f>Net_Zero_Table[[#This Row],[Embodied Carbon (Metric T)]]*AHP!$Q$26/TOPSIS!$E$20</f>
        <v>1.385737652111633E-2</v>
      </c>
      <c r="Y3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5.6856287649246131E-3</v>
      </c>
      <c r="Z3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4.215747209994577E-3</v>
      </c>
      <c r="AA351">
        <f>Net_Zero_Table[[#This Row],[S- Worst-Euclidean Distance]]/(Net_Zero_Table[[#This Row],[S+ Best-Euclidean Distance]]+Net_Zero_Table[[#This Row],[S- Worst-Euclidean Distance]])</f>
        <v>0.42577387432548064</v>
      </c>
      <c r="AB351">
        <v>350</v>
      </c>
    </row>
    <row r="352" spans="1:28" x14ac:dyDescent="0.3">
      <c r="A352">
        <v>120</v>
      </c>
      <c r="B352" t="s">
        <v>140</v>
      </c>
      <c r="C352" t="s">
        <v>147</v>
      </c>
      <c r="D352" t="s">
        <v>151</v>
      </c>
      <c r="E352" t="s">
        <v>280</v>
      </c>
      <c r="F352" t="s">
        <v>154</v>
      </c>
      <c r="G352" t="s">
        <v>218</v>
      </c>
      <c r="H352">
        <v>398.17901341064658</v>
      </c>
      <c r="I352">
        <v>29</v>
      </c>
      <c r="J352">
        <v>1399475.3895579888</v>
      </c>
      <c r="K352">
        <v>56085.994200000001</v>
      </c>
      <c r="L352">
        <v>251905570.12043801</v>
      </c>
      <c r="M352">
        <v>7095106.8477272717</v>
      </c>
      <c r="N352">
        <v>2099213084.3369834</v>
      </c>
      <c r="O352">
        <v>108639800</v>
      </c>
      <c r="P352">
        <v>30.750303649999999</v>
      </c>
      <c r="Q352">
        <v>20922.157073891933</v>
      </c>
      <c r="R352">
        <v>251961656.114638</v>
      </c>
      <c r="S352">
        <v>2214.9479911847106</v>
      </c>
      <c r="T352">
        <v>20952.907377541931</v>
      </c>
      <c r="U352">
        <f>Net_Zero_Table[[#This Row],[Total Energy(MJ)]]*AHP!$Q$23/TOPSIS!$B$20</f>
        <v>2.2669957353076604E-2</v>
      </c>
      <c r="V352">
        <f>Net_Zero_Table[[#This Row],[Capital Cost (LKR)]]*AHP!$Q$24/TOPSIS!$C$20</f>
        <v>5.3626790741150461E-3</v>
      </c>
      <c r="W352">
        <f>Net_Zero_Table[[#This Row],[System Cost (LKR)]]*AHP!$Q$25/TOPSIS!$D$20</f>
        <v>2.4613893957435924E-3</v>
      </c>
      <c r="X352">
        <f>Net_Zero_Table[[#This Row],[Embodied Carbon (Metric T)]]*AHP!$Q$26/TOPSIS!$E$20</f>
        <v>1.3861528244488372E-2</v>
      </c>
      <c r="Y3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5.6897977981439796E-3</v>
      </c>
      <c r="Z3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4.2156516753293453E-3</v>
      </c>
      <c r="AA352">
        <f>Net_Zero_Table[[#This Row],[S- Worst-Euclidean Distance]]/(Net_Zero_Table[[#This Row],[S+ Best-Euclidean Distance]]+Net_Zero_Table[[#This Row],[S- Worst-Euclidean Distance]])</f>
        <v>0.42558913521479363</v>
      </c>
      <c r="AB352">
        <v>351</v>
      </c>
    </row>
    <row r="353" spans="1:28" x14ac:dyDescent="0.3">
      <c r="A353">
        <v>138</v>
      </c>
      <c r="B353" t="s">
        <v>140</v>
      </c>
      <c r="C353" t="s">
        <v>147</v>
      </c>
      <c r="D353" t="s">
        <v>280</v>
      </c>
      <c r="E353" t="s">
        <v>280</v>
      </c>
      <c r="F353" t="s">
        <v>154</v>
      </c>
      <c r="G353" t="s">
        <v>218</v>
      </c>
      <c r="H353">
        <v>398.64347574905656</v>
      </c>
      <c r="I353">
        <v>29</v>
      </c>
      <c r="J353">
        <v>1399924.9891015699</v>
      </c>
      <c r="K353">
        <v>56085.994200000001</v>
      </c>
      <c r="L353">
        <v>251986498.0382826</v>
      </c>
      <c r="M353">
        <v>7099711.922727271</v>
      </c>
      <c r="N353">
        <v>2099887483.652355</v>
      </c>
      <c r="O353">
        <v>108639800</v>
      </c>
      <c r="P353">
        <v>30.741093499999995</v>
      </c>
      <c r="Q353">
        <v>20928.87858706847</v>
      </c>
      <c r="R353">
        <v>252042584.03248259</v>
      </c>
      <c r="S353">
        <v>2215.6269955750822</v>
      </c>
      <c r="T353">
        <v>20959.61968056847</v>
      </c>
      <c r="U353">
        <f>Net_Zero_Table[[#This Row],[Total Energy(MJ)]]*AHP!$Q$23/TOPSIS!$B$20</f>
        <v>2.267723874848613E-2</v>
      </c>
      <c r="V353">
        <f>Net_Zero_Table[[#This Row],[Capital Cost (LKR)]]*AHP!$Q$24/TOPSIS!$C$20</f>
        <v>5.3661597178695708E-3</v>
      </c>
      <c r="W353">
        <f>Net_Zero_Table[[#This Row],[System Cost (LKR)]]*AHP!$Q$25/TOPSIS!$D$20</f>
        <v>2.4613893957435924E-3</v>
      </c>
      <c r="X353">
        <f>Net_Zero_Table[[#This Row],[Embodied Carbon (Metric T)]]*AHP!$Q$26/TOPSIS!$E$20</f>
        <v>1.385737652111633E-2</v>
      </c>
      <c r="Y3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5.687899094175536E-3</v>
      </c>
      <c r="Z3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4.2084146740376562E-3</v>
      </c>
      <c r="AA353">
        <f>Net_Zero_Table[[#This Row],[S- Worst-Euclidean Distance]]/(Net_Zero_Table[[#This Row],[S+ Best-Euclidean Distance]]+Net_Zero_Table[[#This Row],[S- Worst-Euclidean Distance]])</f>
        <v>0.42525073200033531</v>
      </c>
      <c r="AB353">
        <v>352</v>
      </c>
    </row>
    <row r="354" spans="1:28" x14ac:dyDescent="0.3">
      <c r="A354">
        <v>119</v>
      </c>
      <c r="B354" t="s">
        <v>140</v>
      </c>
      <c r="C354" t="s">
        <v>147</v>
      </c>
      <c r="D354" t="s">
        <v>151</v>
      </c>
      <c r="E354" t="s">
        <v>280</v>
      </c>
      <c r="F354" t="s">
        <v>154</v>
      </c>
      <c r="G354" t="s">
        <v>220</v>
      </c>
      <c r="H354">
        <v>398.17901341064658</v>
      </c>
      <c r="I354">
        <v>29</v>
      </c>
      <c r="J354">
        <v>1399475.3895579888</v>
      </c>
      <c r="K354">
        <v>56085.994200000001</v>
      </c>
      <c r="L354">
        <v>251905570.12043801</v>
      </c>
      <c r="M354">
        <v>7095106.8477272717</v>
      </c>
      <c r="N354">
        <v>2099213084.3369834</v>
      </c>
      <c r="O354">
        <v>113100000</v>
      </c>
      <c r="P354">
        <v>30.750303649999999</v>
      </c>
      <c r="Q354">
        <v>20922.157073891933</v>
      </c>
      <c r="R354">
        <v>251961656.114638</v>
      </c>
      <c r="S354">
        <v>2219.4081911847106</v>
      </c>
      <c r="T354">
        <v>20952.907377541931</v>
      </c>
      <c r="U354">
        <f>Net_Zero_Table[[#This Row],[Total Energy(MJ)]]*AHP!$Q$23/TOPSIS!$B$20</f>
        <v>2.2669957353076604E-2</v>
      </c>
      <c r="V354">
        <f>Net_Zero_Table[[#This Row],[Capital Cost (LKR)]]*AHP!$Q$24/TOPSIS!$C$20</f>
        <v>5.3626790741150461E-3</v>
      </c>
      <c r="W354">
        <f>Net_Zero_Table[[#This Row],[System Cost (LKR)]]*AHP!$Q$25/TOPSIS!$D$20</f>
        <v>2.5624415790400966E-3</v>
      </c>
      <c r="X354">
        <f>Net_Zero_Table[[#This Row],[Embodied Carbon (Metric T)]]*AHP!$Q$26/TOPSIS!$E$20</f>
        <v>1.3861528244488372E-2</v>
      </c>
      <c r="Y3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5.6954050266664813E-3</v>
      </c>
      <c r="Z3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4.2038336955420542E-3</v>
      </c>
      <c r="AA354">
        <f>Net_Zero_Table[[#This Row],[S- Worst-Euclidean Distance]]/(Net_Zero_Table[[#This Row],[S+ Best-Euclidean Distance]]+Net_Zero_Table[[#This Row],[S- Worst-Euclidean Distance]])</f>
        <v>0.42466232136729121</v>
      </c>
      <c r="AB354">
        <v>353</v>
      </c>
    </row>
    <row r="355" spans="1:28" x14ac:dyDescent="0.3">
      <c r="A355">
        <v>137</v>
      </c>
      <c r="B355" t="s">
        <v>140</v>
      </c>
      <c r="C355" t="s">
        <v>147</v>
      </c>
      <c r="D355" t="s">
        <v>280</v>
      </c>
      <c r="E355" t="s">
        <v>280</v>
      </c>
      <c r="F355" t="s">
        <v>154</v>
      </c>
      <c r="G355" t="s">
        <v>220</v>
      </c>
      <c r="H355">
        <v>398.64347574905656</v>
      </c>
      <c r="I355">
        <v>29</v>
      </c>
      <c r="J355">
        <v>1399924.9891015699</v>
      </c>
      <c r="K355">
        <v>56085.994200000001</v>
      </c>
      <c r="L355">
        <v>251986498.0382826</v>
      </c>
      <c r="M355">
        <v>7099711.922727271</v>
      </c>
      <c r="N355">
        <v>2099887483.652355</v>
      </c>
      <c r="O355">
        <v>113100000</v>
      </c>
      <c r="P355">
        <v>30.741093499999995</v>
      </c>
      <c r="Q355">
        <v>20928.87858706847</v>
      </c>
      <c r="R355">
        <v>252042584.03248259</v>
      </c>
      <c r="S355">
        <v>2220.0871955750822</v>
      </c>
      <c r="T355">
        <v>20959.61968056847</v>
      </c>
      <c r="U355">
        <f>Net_Zero_Table[[#This Row],[Total Energy(MJ)]]*AHP!$Q$23/TOPSIS!$B$20</f>
        <v>2.267723874848613E-2</v>
      </c>
      <c r="V355">
        <f>Net_Zero_Table[[#This Row],[Capital Cost (LKR)]]*AHP!$Q$24/TOPSIS!$C$20</f>
        <v>5.3661597178695708E-3</v>
      </c>
      <c r="W355">
        <f>Net_Zero_Table[[#This Row],[System Cost (LKR)]]*AHP!$Q$25/TOPSIS!$D$20</f>
        <v>2.5624415790400966E-3</v>
      </c>
      <c r="X355">
        <f>Net_Zero_Table[[#This Row],[Embodied Carbon (Metric T)]]*AHP!$Q$26/TOPSIS!$E$20</f>
        <v>1.385737652111633E-2</v>
      </c>
      <c r="Y3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5.6935081926292709E-3</v>
      </c>
      <c r="Z3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4.1965763141783947E-3</v>
      </c>
      <c r="AA355">
        <f>Net_Zero_Table[[#This Row],[S- Worst-Euclidean Distance]]/(Net_Zero_Table[[#This Row],[S+ Best-Euclidean Distance]]+Net_Zero_Table[[#This Row],[S- Worst-Euclidean Distance]])</f>
        <v>0.42432158302487255</v>
      </c>
      <c r="AB355">
        <v>354</v>
      </c>
    </row>
    <row r="356" spans="1:28" x14ac:dyDescent="0.3">
      <c r="A356">
        <v>232</v>
      </c>
      <c r="B356" t="s">
        <v>141</v>
      </c>
      <c r="C356" t="s">
        <v>147</v>
      </c>
      <c r="D356" t="s">
        <v>151</v>
      </c>
      <c r="E356" t="s">
        <v>280</v>
      </c>
      <c r="F356" t="s">
        <v>280</v>
      </c>
      <c r="G356" t="s">
        <v>219</v>
      </c>
      <c r="H356">
        <v>408.43593052354339</v>
      </c>
      <c r="I356">
        <v>59</v>
      </c>
      <c r="J356">
        <v>1430907.0517518269</v>
      </c>
      <c r="K356">
        <v>54638.986927272723</v>
      </c>
      <c r="L356">
        <v>257563269.31532887</v>
      </c>
      <c r="M356">
        <v>6811908.2840909082</v>
      </c>
      <c r="N356">
        <v>2146360577.6277404</v>
      </c>
      <c r="O356">
        <v>109976000</v>
      </c>
      <c r="P356">
        <v>29.298135649999995</v>
      </c>
      <c r="Q356">
        <v>21392.060423689811</v>
      </c>
      <c r="R356">
        <v>257617908.30225614</v>
      </c>
      <c r="S356">
        <v>2263.1484859118314</v>
      </c>
      <c r="T356">
        <v>21421.358559339809</v>
      </c>
      <c r="U356">
        <f>Net_Zero_Table[[#This Row],[Total Energy(MJ)]]*AHP!$Q$23/TOPSIS!$B$20</f>
        <v>2.3178872073867325E-2</v>
      </c>
      <c r="V356">
        <f>Net_Zero_Table[[#This Row],[Capital Cost (LKR)]]*AHP!$Q$24/TOPSIS!$C$20</f>
        <v>5.1486297238196883E-3</v>
      </c>
      <c r="W356">
        <f>Net_Zero_Table[[#This Row],[System Cost (LKR)]]*AHP!$Q$25/TOPSIS!$D$20</f>
        <v>2.4916629097834981E-3</v>
      </c>
      <c r="X356">
        <f>Net_Zero_Table[[#This Row],[Embodied Carbon (Metric T)]]*AHP!$Q$26/TOPSIS!$E$20</f>
        <v>1.3206924375308619E-2</v>
      </c>
      <c r="Y3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5.1186456690726981E-3</v>
      </c>
      <c r="Z3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3.7720532982477508E-3</v>
      </c>
      <c r="AA356">
        <f>Net_Zero_Table[[#This Row],[S- Worst-Euclidean Distance]]/(Net_Zero_Table[[#This Row],[S+ Best-Euclidean Distance]]+Net_Zero_Table[[#This Row],[S- Worst-Euclidean Distance]])</f>
        <v>0.42426960041192385</v>
      </c>
      <c r="AB356">
        <v>355</v>
      </c>
    </row>
    <row r="357" spans="1:28" x14ac:dyDescent="0.3">
      <c r="A357">
        <v>250</v>
      </c>
      <c r="B357" t="s">
        <v>141</v>
      </c>
      <c r="C357" t="s">
        <v>147</v>
      </c>
      <c r="D357" t="s">
        <v>280</v>
      </c>
      <c r="E357" t="s">
        <v>280</v>
      </c>
      <c r="F357" t="s">
        <v>280</v>
      </c>
      <c r="G357" t="s">
        <v>219</v>
      </c>
      <c r="H357">
        <v>408.90039286195338</v>
      </c>
      <c r="I357">
        <v>59</v>
      </c>
      <c r="J357">
        <v>1431356.6512954079</v>
      </c>
      <c r="K357">
        <v>54638.986927272723</v>
      </c>
      <c r="L357">
        <v>257644197.23317346</v>
      </c>
      <c r="M357">
        <v>6816513.3590909075</v>
      </c>
      <c r="N357">
        <v>2147034976.9431119</v>
      </c>
      <c r="O357">
        <v>109976000</v>
      </c>
      <c r="P357">
        <v>29.288925499999998</v>
      </c>
      <c r="Q357">
        <v>21398.781936866351</v>
      </c>
      <c r="R357">
        <v>257698836.22010073</v>
      </c>
      <c r="S357">
        <v>2263.8274903022025</v>
      </c>
      <c r="T357">
        <v>21428.070862366352</v>
      </c>
      <c r="U357">
        <f>Net_Zero_Table[[#This Row],[Total Energy(MJ)]]*AHP!$Q$23/TOPSIS!$B$20</f>
        <v>2.3186153469276858E-2</v>
      </c>
      <c r="V357">
        <f>Net_Zero_Table[[#This Row],[Capital Cost (LKR)]]*AHP!$Q$24/TOPSIS!$C$20</f>
        <v>5.1521103675742129E-3</v>
      </c>
      <c r="W357">
        <f>Net_Zero_Table[[#This Row],[System Cost (LKR)]]*AHP!$Q$25/TOPSIS!$D$20</f>
        <v>2.4916629097834981E-3</v>
      </c>
      <c r="X357">
        <f>Net_Zero_Table[[#This Row],[Embodied Carbon (Metric T)]]*AHP!$Q$26/TOPSIS!$E$20</f>
        <v>1.3202772651936583E-2</v>
      </c>
      <c r="Y3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5.1176446960683837E-3</v>
      </c>
      <c r="Z3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3.7654717810244333E-3</v>
      </c>
      <c r="AA357">
        <f>Net_Zero_Table[[#This Row],[S- Worst-Euclidean Distance]]/(Net_Zero_Table[[#This Row],[S+ Best-Euclidean Distance]]+Net_Zero_Table[[#This Row],[S- Worst-Euclidean Distance]])</f>
        <v>0.42389084852535469</v>
      </c>
      <c r="AB357">
        <v>356</v>
      </c>
    </row>
    <row r="358" spans="1:28" x14ac:dyDescent="0.3">
      <c r="A358">
        <v>234</v>
      </c>
      <c r="B358" t="s">
        <v>141</v>
      </c>
      <c r="C358" t="s">
        <v>147</v>
      </c>
      <c r="D358" t="s">
        <v>151</v>
      </c>
      <c r="E358" t="s">
        <v>280</v>
      </c>
      <c r="F358" t="s">
        <v>280</v>
      </c>
      <c r="G358" t="s">
        <v>218</v>
      </c>
      <c r="H358">
        <v>408.43593052354339</v>
      </c>
      <c r="I358">
        <v>30</v>
      </c>
      <c r="J358">
        <v>1430907.0517518269</v>
      </c>
      <c r="K358">
        <v>54638.986927272723</v>
      </c>
      <c r="L358">
        <v>257563269.31532887</v>
      </c>
      <c r="M358">
        <v>6811908.2840909082</v>
      </c>
      <c r="N358">
        <v>2146360577.6277404</v>
      </c>
      <c r="O358">
        <v>112386000</v>
      </c>
      <c r="P358">
        <v>29.298135649999995</v>
      </c>
      <c r="Q358">
        <v>21392.060423689811</v>
      </c>
      <c r="R358">
        <v>257617908.30225614</v>
      </c>
      <c r="S358">
        <v>2265.5584859118312</v>
      </c>
      <c r="T358">
        <v>21421.358559339809</v>
      </c>
      <c r="U358">
        <f>Net_Zero_Table[[#This Row],[Total Energy(MJ)]]*AHP!$Q$23/TOPSIS!$B$20</f>
        <v>2.3178872073867325E-2</v>
      </c>
      <c r="V358">
        <f>Net_Zero_Table[[#This Row],[Capital Cost (LKR)]]*AHP!$Q$24/TOPSIS!$C$20</f>
        <v>5.1486297238196883E-3</v>
      </c>
      <c r="W358">
        <f>Net_Zero_Table[[#This Row],[System Cost (LKR)]]*AHP!$Q$25/TOPSIS!$D$20</f>
        <v>2.5462648921485437E-3</v>
      </c>
      <c r="X358">
        <f>Net_Zero_Table[[#This Row],[Embodied Carbon (Metric T)]]*AHP!$Q$26/TOPSIS!$E$20</f>
        <v>1.3206924375308619E-2</v>
      </c>
      <c r="Y3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5.122089207519262E-3</v>
      </c>
      <c r="Z3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3.7650221524780487E-3</v>
      </c>
      <c r="AA358">
        <f>Net_Zero_Table[[#This Row],[S- Worst-Euclidean Distance]]/(Net_Zero_Table[[#This Row],[S+ Best-Euclidean Distance]]+Net_Zero_Table[[#This Row],[S- Worst-Euclidean Distance]])</f>
        <v>0.42364971023376352</v>
      </c>
      <c r="AB358">
        <v>357</v>
      </c>
    </row>
    <row r="359" spans="1:28" x14ac:dyDescent="0.3">
      <c r="A359">
        <v>252</v>
      </c>
      <c r="B359" t="s">
        <v>141</v>
      </c>
      <c r="C359" t="s">
        <v>147</v>
      </c>
      <c r="D359" t="s">
        <v>280</v>
      </c>
      <c r="E359" t="s">
        <v>280</v>
      </c>
      <c r="F359" t="s">
        <v>280</v>
      </c>
      <c r="G359" t="s">
        <v>218</v>
      </c>
      <c r="H359">
        <v>408.90039286195338</v>
      </c>
      <c r="I359">
        <v>30</v>
      </c>
      <c r="J359">
        <v>1431356.6512954079</v>
      </c>
      <c r="K359">
        <v>54638.986927272723</v>
      </c>
      <c r="L359">
        <v>257644197.23317346</v>
      </c>
      <c r="M359">
        <v>6816513.3590909075</v>
      </c>
      <c r="N359">
        <v>2147034976.9431119</v>
      </c>
      <c r="O359">
        <v>112386000</v>
      </c>
      <c r="P359">
        <v>29.288925499999998</v>
      </c>
      <c r="Q359">
        <v>21398.781936866351</v>
      </c>
      <c r="R359">
        <v>257698836.22010073</v>
      </c>
      <c r="S359">
        <v>2266.2374903022028</v>
      </c>
      <c r="T359">
        <v>21428.070862366352</v>
      </c>
      <c r="U359">
        <f>Net_Zero_Table[[#This Row],[Total Energy(MJ)]]*AHP!$Q$23/TOPSIS!$B$20</f>
        <v>2.3186153469276858E-2</v>
      </c>
      <c r="V359">
        <f>Net_Zero_Table[[#This Row],[Capital Cost (LKR)]]*AHP!$Q$24/TOPSIS!$C$20</f>
        <v>5.1521103675742129E-3</v>
      </c>
      <c r="W359">
        <f>Net_Zero_Table[[#This Row],[System Cost (LKR)]]*AHP!$Q$25/TOPSIS!$D$20</f>
        <v>2.5462648921485437E-3</v>
      </c>
      <c r="X359">
        <f>Net_Zero_Table[[#This Row],[Embodied Carbon (Metric T)]]*AHP!$Q$26/TOPSIS!$E$20</f>
        <v>1.3202772651936583E-2</v>
      </c>
      <c r="Y3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5.1210889075923556E-3</v>
      </c>
      <c r="Z3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3.7584283227860052E-3</v>
      </c>
      <c r="AA359">
        <f>Net_Zero_Table[[#This Row],[S- Worst-Euclidean Distance]]/(Net_Zero_Table[[#This Row],[S+ Best-Euclidean Distance]]+Net_Zero_Table[[#This Row],[S- Worst-Euclidean Distance]])</f>
        <v>0.42326944419092666</v>
      </c>
      <c r="AB359">
        <v>358</v>
      </c>
    </row>
    <row r="360" spans="1:28" x14ac:dyDescent="0.3">
      <c r="A360">
        <v>233</v>
      </c>
      <c r="B360" t="s">
        <v>141</v>
      </c>
      <c r="C360" t="s">
        <v>147</v>
      </c>
      <c r="D360" t="s">
        <v>151</v>
      </c>
      <c r="E360" t="s">
        <v>280</v>
      </c>
      <c r="F360" t="s">
        <v>280</v>
      </c>
      <c r="G360" t="s">
        <v>220</v>
      </c>
      <c r="H360">
        <v>408.43593052354339</v>
      </c>
      <c r="I360">
        <v>30</v>
      </c>
      <c r="J360">
        <v>1430907.0517518269</v>
      </c>
      <c r="K360">
        <v>54638.986927272723</v>
      </c>
      <c r="L360">
        <v>257563269.31532887</v>
      </c>
      <c r="M360">
        <v>6811908.2840909082</v>
      </c>
      <c r="N360">
        <v>2146360577.6277404</v>
      </c>
      <c r="O360">
        <v>117000000</v>
      </c>
      <c r="P360">
        <v>29.298135649999995</v>
      </c>
      <c r="Q360">
        <v>21392.060423689811</v>
      </c>
      <c r="R360">
        <v>257617908.30225614</v>
      </c>
      <c r="S360">
        <v>2270.1724859118312</v>
      </c>
      <c r="T360">
        <v>21421.358559339809</v>
      </c>
      <c r="U360">
        <f>Net_Zero_Table[[#This Row],[Total Energy(MJ)]]*AHP!$Q$23/TOPSIS!$B$20</f>
        <v>2.3178872073867325E-2</v>
      </c>
      <c r="V360">
        <f>Net_Zero_Table[[#This Row],[Capital Cost (LKR)]]*AHP!$Q$24/TOPSIS!$C$20</f>
        <v>5.1486297238196883E-3</v>
      </c>
      <c r="W360">
        <f>Net_Zero_Table[[#This Row],[System Cost (LKR)]]*AHP!$Q$25/TOPSIS!$D$20</f>
        <v>2.6508016334897549E-3</v>
      </c>
      <c r="X360">
        <f>Net_Zero_Table[[#This Row],[Embodied Carbon (Metric T)]]*AHP!$Q$26/TOPSIS!$E$20</f>
        <v>1.3206924375308619E-2</v>
      </c>
      <c r="Y3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5.1302970794646404E-3</v>
      </c>
      <c r="Z3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3.7537406544812077E-3</v>
      </c>
      <c r="AA360">
        <f>Net_Zero_Table[[#This Row],[S- Worst-Euclidean Distance]]/(Net_Zero_Table[[#This Row],[S+ Best-Euclidean Distance]]+Net_Zero_Table[[#This Row],[S- Worst-Euclidean Distance]])</f>
        <v>0.42252641950609804</v>
      </c>
      <c r="AB360">
        <v>359</v>
      </c>
    </row>
    <row r="361" spans="1:28" x14ac:dyDescent="0.3">
      <c r="A361">
        <v>251</v>
      </c>
      <c r="B361" t="s">
        <v>141</v>
      </c>
      <c r="C361" t="s">
        <v>147</v>
      </c>
      <c r="D361" t="s">
        <v>280</v>
      </c>
      <c r="E361" t="s">
        <v>280</v>
      </c>
      <c r="F361" t="s">
        <v>280</v>
      </c>
      <c r="G361" t="s">
        <v>220</v>
      </c>
      <c r="H361">
        <v>408.90039286195338</v>
      </c>
      <c r="I361">
        <v>30</v>
      </c>
      <c r="J361">
        <v>1431356.6512954079</v>
      </c>
      <c r="K361">
        <v>54638.986927272723</v>
      </c>
      <c r="L361">
        <v>257644197.23317346</v>
      </c>
      <c r="M361">
        <v>6816513.3590909075</v>
      </c>
      <c r="N361">
        <v>2147034976.9431119</v>
      </c>
      <c r="O361">
        <v>117000000</v>
      </c>
      <c r="P361">
        <v>29.288925499999998</v>
      </c>
      <c r="Q361">
        <v>21398.781936866351</v>
      </c>
      <c r="R361">
        <v>257698836.22010073</v>
      </c>
      <c r="S361">
        <v>2270.8514903022028</v>
      </c>
      <c r="T361">
        <v>21428.070862366352</v>
      </c>
      <c r="U361">
        <f>Net_Zero_Table[[#This Row],[Total Energy(MJ)]]*AHP!$Q$23/TOPSIS!$B$20</f>
        <v>2.3186153469276858E-2</v>
      </c>
      <c r="V361">
        <f>Net_Zero_Table[[#This Row],[Capital Cost (LKR)]]*AHP!$Q$24/TOPSIS!$C$20</f>
        <v>5.1521103675742129E-3</v>
      </c>
      <c r="W361">
        <f>Net_Zero_Table[[#This Row],[System Cost (LKR)]]*AHP!$Q$25/TOPSIS!$D$20</f>
        <v>2.6508016334897549E-3</v>
      </c>
      <c r="X361">
        <f>Net_Zero_Table[[#This Row],[Embodied Carbon (Metric T)]]*AHP!$Q$26/TOPSIS!$E$20</f>
        <v>1.3202772651936583E-2</v>
      </c>
      <c r="Y3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5.1292983802118178E-3</v>
      </c>
      <c r="Z3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3.7471269727585412E-3</v>
      </c>
      <c r="AA361">
        <f>Net_Zero_Table[[#This Row],[S- Worst-Euclidean Distance]]/(Net_Zero_Table[[#This Row],[S+ Best-Euclidean Distance]]+Net_Zero_Table[[#This Row],[S- Worst-Euclidean Distance]])</f>
        <v>0.42214369228088233</v>
      </c>
      <c r="AB361">
        <v>360</v>
      </c>
    </row>
    <row r="362" spans="1:28" x14ac:dyDescent="0.3">
      <c r="A362">
        <v>124</v>
      </c>
      <c r="B362" t="s">
        <v>140</v>
      </c>
      <c r="C362" t="s">
        <v>147</v>
      </c>
      <c r="D362" t="s">
        <v>151</v>
      </c>
      <c r="E362" t="s">
        <v>280</v>
      </c>
      <c r="F362" t="s">
        <v>280</v>
      </c>
      <c r="G362" t="s">
        <v>219</v>
      </c>
      <c r="H362">
        <v>400.77710260631562</v>
      </c>
      <c r="I362">
        <v>57</v>
      </c>
      <c r="J362">
        <v>1407305.7293955972</v>
      </c>
      <c r="K362">
        <v>58269.406927272721</v>
      </c>
      <c r="L362">
        <v>253315031.29120752</v>
      </c>
      <c r="M362">
        <v>7084189.7840909082</v>
      </c>
      <c r="N362">
        <v>2110958594.0933959</v>
      </c>
      <c r="O362">
        <v>106248000</v>
      </c>
      <c r="P362">
        <v>30.750303649999999</v>
      </c>
      <c r="Q362">
        <v>21039.220654464178</v>
      </c>
      <c r="R362">
        <v>253373300.69813481</v>
      </c>
      <c r="S362">
        <v>2224.2907838774872</v>
      </c>
      <c r="T362">
        <v>21069.970958114176</v>
      </c>
      <c r="U362">
        <f>Net_Zero_Table[[#This Row],[Total Energy(MJ)]]*AHP!$Q$23/TOPSIS!$B$20</f>
        <v>2.2796968434838243E-2</v>
      </c>
      <c r="V362">
        <f>Net_Zero_Table[[#This Row],[Capital Cost (LKR)]]*AHP!$Q$24/TOPSIS!$C$20</f>
        <v>5.3544276538094781E-3</v>
      </c>
      <c r="W362">
        <f>Net_Zero_Table[[#This Row],[System Cost (LKR)]]*AHP!$Q$25/TOPSIS!$D$20</f>
        <v>2.4071997602993118E-3</v>
      </c>
      <c r="X362">
        <f>Net_Zero_Table[[#This Row],[Embodied Carbon (Metric T)]]*AHP!$Q$26/TOPSIS!$E$20</f>
        <v>1.3861528244488372E-2</v>
      </c>
      <c r="Y3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5.7046396071793815E-3</v>
      </c>
      <c r="Z3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4.0973346972731084E-3</v>
      </c>
      <c r="AA362">
        <f>Net_Zero_Table[[#This Row],[S- Worst-Euclidean Distance]]/(Net_Zero_Table[[#This Row],[S+ Best-Euclidean Distance]]+Net_Zero_Table[[#This Row],[S- Worst-Euclidean Distance]])</f>
        <v>0.41801116489480272</v>
      </c>
      <c r="AB362">
        <v>361</v>
      </c>
    </row>
    <row r="363" spans="1:28" x14ac:dyDescent="0.3">
      <c r="A363">
        <v>126</v>
      </c>
      <c r="B363" t="s">
        <v>140</v>
      </c>
      <c r="C363" t="s">
        <v>147</v>
      </c>
      <c r="D363" t="s">
        <v>151</v>
      </c>
      <c r="E363" t="s">
        <v>280</v>
      </c>
      <c r="F363" t="s">
        <v>280</v>
      </c>
      <c r="G363" t="s">
        <v>218</v>
      </c>
      <c r="H363">
        <v>400.77710260631562</v>
      </c>
      <c r="I363">
        <v>29</v>
      </c>
      <c r="J363">
        <v>1407305.7293955972</v>
      </c>
      <c r="K363">
        <v>58269.406927272721</v>
      </c>
      <c r="L363">
        <v>253315031.29120752</v>
      </c>
      <c r="M363">
        <v>7084189.7840909082</v>
      </c>
      <c r="N363">
        <v>2110958594.0933959</v>
      </c>
      <c r="O363">
        <v>108639800</v>
      </c>
      <c r="P363">
        <v>30.750303649999999</v>
      </c>
      <c r="Q363">
        <v>21039.220654464178</v>
      </c>
      <c r="R363">
        <v>253373300.69813481</v>
      </c>
      <c r="S363">
        <v>2226.6825838774871</v>
      </c>
      <c r="T363">
        <v>21069.970958114176</v>
      </c>
      <c r="U363">
        <f>Net_Zero_Table[[#This Row],[Total Energy(MJ)]]*AHP!$Q$23/TOPSIS!$B$20</f>
        <v>2.2796968434838243E-2</v>
      </c>
      <c r="V363">
        <f>Net_Zero_Table[[#This Row],[Capital Cost (LKR)]]*AHP!$Q$24/TOPSIS!$C$20</f>
        <v>5.3544276538094781E-3</v>
      </c>
      <c r="W363">
        <f>Net_Zero_Table[[#This Row],[System Cost (LKR)]]*AHP!$Q$25/TOPSIS!$D$20</f>
        <v>2.4613893957435924E-3</v>
      </c>
      <c r="X363">
        <f>Net_Zero_Table[[#This Row],[Embodied Carbon (Metric T)]]*AHP!$Q$26/TOPSIS!$E$20</f>
        <v>1.3861528244488372E-2</v>
      </c>
      <c r="Y3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5.7069023735109069E-3</v>
      </c>
      <c r="Z3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4.0897898664303675E-3</v>
      </c>
      <c r="AA363">
        <f>Net_Zero_Table[[#This Row],[S- Worst-Euclidean Distance]]/(Net_Zero_Table[[#This Row],[S+ Best-Euclidean Distance]]+Net_Zero_Table[[#This Row],[S- Worst-Euclidean Distance]])</f>
        <v>0.41746640256353335</v>
      </c>
      <c r="AB363">
        <v>362</v>
      </c>
    </row>
    <row r="364" spans="1:28" x14ac:dyDescent="0.3">
      <c r="A364">
        <v>142</v>
      </c>
      <c r="B364" t="s">
        <v>140</v>
      </c>
      <c r="C364" t="s">
        <v>147</v>
      </c>
      <c r="D364" t="s">
        <v>280</v>
      </c>
      <c r="E364" t="s">
        <v>280</v>
      </c>
      <c r="F364" t="s">
        <v>280</v>
      </c>
      <c r="G364" t="s">
        <v>219</v>
      </c>
      <c r="H364">
        <v>401.24156494472561</v>
      </c>
      <c r="I364">
        <v>58</v>
      </c>
      <c r="J364">
        <v>1407755.328939178</v>
      </c>
      <c r="K364">
        <v>58269.406927272721</v>
      </c>
      <c r="L364">
        <v>253395959.20905206</v>
      </c>
      <c r="M364">
        <v>7088794.8590909075</v>
      </c>
      <c r="N364">
        <v>2111632993.408767</v>
      </c>
      <c r="O364">
        <v>108112000</v>
      </c>
      <c r="P364">
        <v>30.741093499999995</v>
      </c>
      <c r="Q364">
        <v>21045.942167640707</v>
      </c>
      <c r="R364">
        <v>253454228.61597934</v>
      </c>
      <c r="S364">
        <v>2226.8337882678575</v>
      </c>
      <c r="T364">
        <v>21076.683261140708</v>
      </c>
      <c r="U364">
        <f>Net_Zero_Table[[#This Row],[Total Energy(MJ)]]*AHP!$Q$23/TOPSIS!$B$20</f>
        <v>2.2804249830247765E-2</v>
      </c>
      <c r="V364">
        <f>Net_Zero_Table[[#This Row],[Capital Cost (LKR)]]*AHP!$Q$24/TOPSIS!$C$20</f>
        <v>5.3579082975640027E-3</v>
      </c>
      <c r="W364">
        <f>Net_Zero_Table[[#This Row],[System Cost (LKR)]]*AHP!$Q$25/TOPSIS!$D$20</f>
        <v>2.449431335041405E-3</v>
      </c>
      <c r="X364">
        <f>Net_Zero_Table[[#This Row],[Embodied Carbon (Metric T)]]*AHP!$Q$26/TOPSIS!$E$20</f>
        <v>1.385737652111633E-2</v>
      </c>
      <c r="Y3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5.7046227684065132E-3</v>
      </c>
      <c r="Z3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4.0841564965434932E-3</v>
      </c>
      <c r="AA364">
        <f>Net_Zero_Table[[#This Row],[S- Worst-Euclidean Distance]]/(Net_Zero_Table[[#This Row],[S+ Best-Euclidean Distance]]+Net_Zero_Table[[#This Row],[S- Worst-Euclidean Distance]])</f>
        <v>0.41722837812548752</v>
      </c>
      <c r="AB364">
        <v>363</v>
      </c>
    </row>
    <row r="365" spans="1:28" x14ac:dyDescent="0.3">
      <c r="A365">
        <v>144</v>
      </c>
      <c r="B365" t="s">
        <v>140</v>
      </c>
      <c r="C365" t="s">
        <v>147</v>
      </c>
      <c r="D365" t="s">
        <v>280</v>
      </c>
      <c r="E365" t="s">
        <v>280</v>
      </c>
      <c r="F365" t="s">
        <v>280</v>
      </c>
      <c r="G365" t="s">
        <v>218</v>
      </c>
      <c r="H365">
        <v>401.24156494472561</v>
      </c>
      <c r="I365">
        <v>29</v>
      </c>
      <c r="J365">
        <v>1407755.328939178</v>
      </c>
      <c r="K365">
        <v>58269.406927272721</v>
      </c>
      <c r="L365">
        <v>253395959.20905206</v>
      </c>
      <c r="M365">
        <v>7088794.8590909075</v>
      </c>
      <c r="N365">
        <v>2111632993.408767</v>
      </c>
      <c r="O365">
        <v>108639800</v>
      </c>
      <c r="P365">
        <v>30.741093499999995</v>
      </c>
      <c r="Q365">
        <v>21045.942167640707</v>
      </c>
      <c r="R365">
        <v>253454228.61597934</v>
      </c>
      <c r="S365">
        <v>2227.3615882678578</v>
      </c>
      <c r="T365">
        <v>21076.683261140708</v>
      </c>
      <c r="U365">
        <f>Net_Zero_Table[[#This Row],[Total Energy(MJ)]]*AHP!$Q$23/TOPSIS!$B$20</f>
        <v>2.2804249830247765E-2</v>
      </c>
      <c r="V365">
        <f>Net_Zero_Table[[#This Row],[Capital Cost (LKR)]]*AHP!$Q$24/TOPSIS!$C$20</f>
        <v>5.3579082975640027E-3</v>
      </c>
      <c r="W365">
        <f>Net_Zero_Table[[#This Row],[System Cost (LKR)]]*AHP!$Q$25/TOPSIS!$D$20</f>
        <v>2.4613893957435924E-3</v>
      </c>
      <c r="X365">
        <f>Net_Zero_Table[[#This Row],[Embodied Carbon (Metric T)]]*AHP!$Q$26/TOPSIS!$E$20</f>
        <v>1.385737652111633E-2</v>
      </c>
      <c r="Y3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5.7051664320902614E-3</v>
      </c>
      <c r="Z3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4.0825492486694136E-3</v>
      </c>
      <c r="AA365">
        <f>Net_Zero_Table[[#This Row],[S- Worst-Euclidean Distance]]/(Net_Zero_Table[[#This Row],[S+ Best-Euclidean Distance]]+Net_Zero_Table[[#This Row],[S- Worst-Euclidean Distance]])</f>
        <v>0.41710950561168586</v>
      </c>
      <c r="AB365">
        <v>364</v>
      </c>
    </row>
    <row r="366" spans="1:28" x14ac:dyDescent="0.3">
      <c r="A366">
        <v>125</v>
      </c>
      <c r="B366" t="s">
        <v>140</v>
      </c>
      <c r="C366" t="s">
        <v>147</v>
      </c>
      <c r="D366" t="s">
        <v>151</v>
      </c>
      <c r="E366" t="s">
        <v>280</v>
      </c>
      <c r="F366" t="s">
        <v>280</v>
      </c>
      <c r="G366" t="s">
        <v>220</v>
      </c>
      <c r="H366">
        <v>400.77710260631562</v>
      </c>
      <c r="I366">
        <v>29</v>
      </c>
      <c r="J366">
        <v>1407305.7293955972</v>
      </c>
      <c r="K366">
        <v>58269.406927272721</v>
      </c>
      <c r="L366">
        <v>253315031.29120752</v>
      </c>
      <c r="M366">
        <v>7084189.7840909082</v>
      </c>
      <c r="N366">
        <v>2110958594.0933959</v>
      </c>
      <c r="O366">
        <v>113100000</v>
      </c>
      <c r="P366">
        <v>30.750303649999999</v>
      </c>
      <c r="Q366">
        <v>21039.220654464178</v>
      </c>
      <c r="R366">
        <v>253373300.69813481</v>
      </c>
      <c r="S366">
        <v>2231.1427838774871</v>
      </c>
      <c r="T366">
        <v>21069.970958114176</v>
      </c>
      <c r="U366">
        <f>Net_Zero_Table[[#This Row],[Total Energy(MJ)]]*AHP!$Q$23/TOPSIS!$B$20</f>
        <v>2.2796968434838243E-2</v>
      </c>
      <c r="V366">
        <f>Net_Zero_Table[[#This Row],[Capital Cost (LKR)]]*AHP!$Q$24/TOPSIS!$C$20</f>
        <v>5.3544276538094781E-3</v>
      </c>
      <c r="W366">
        <f>Net_Zero_Table[[#This Row],[System Cost (LKR)]]*AHP!$Q$25/TOPSIS!$D$20</f>
        <v>2.5624415790400966E-3</v>
      </c>
      <c r="X366">
        <f>Net_Zero_Table[[#This Row],[Embodied Carbon (Metric T)]]*AHP!$Q$26/TOPSIS!$E$20</f>
        <v>1.3861528244488372E-2</v>
      </c>
      <c r="Y3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5.7124928126692787E-3</v>
      </c>
      <c r="Z3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4.0776071222745538E-3</v>
      </c>
      <c r="AA366">
        <f>Net_Zero_Table[[#This Row],[S- Worst-Euclidean Distance]]/(Net_Zero_Table[[#This Row],[S+ Best-Euclidean Distance]]+Net_Zero_Table[[#This Row],[S- Worst-Euclidean Distance]])</f>
        <v>0.41650311532779544</v>
      </c>
      <c r="AB366">
        <v>365</v>
      </c>
    </row>
    <row r="367" spans="1:28" x14ac:dyDescent="0.3">
      <c r="A367">
        <v>143</v>
      </c>
      <c r="B367" t="s">
        <v>140</v>
      </c>
      <c r="C367" t="s">
        <v>147</v>
      </c>
      <c r="D367" t="s">
        <v>280</v>
      </c>
      <c r="E367" t="s">
        <v>280</v>
      </c>
      <c r="F367" t="s">
        <v>280</v>
      </c>
      <c r="G367" t="s">
        <v>220</v>
      </c>
      <c r="H367">
        <v>401.24156494472561</v>
      </c>
      <c r="I367">
        <v>29</v>
      </c>
      <c r="J367">
        <v>1407755.328939178</v>
      </c>
      <c r="K367">
        <v>58269.406927272721</v>
      </c>
      <c r="L367">
        <v>253395959.20905206</v>
      </c>
      <c r="M367">
        <v>7088794.8590909075</v>
      </c>
      <c r="N367">
        <v>2111632993.408767</v>
      </c>
      <c r="O367">
        <v>113100000</v>
      </c>
      <c r="P367">
        <v>30.741093499999995</v>
      </c>
      <c r="Q367">
        <v>21045.942167640707</v>
      </c>
      <c r="R367">
        <v>253454228.61597934</v>
      </c>
      <c r="S367">
        <v>2231.8217882678578</v>
      </c>
      <c r="T367">
        <v>21076.683261140708</v>
      </c>
      <c r="U367">
        <f>Net_Zero_Table[[#This Row],[Total Energy(MJ)]]*AHP!$Q$23/TOPSIS!$B$20</f>
        <v>2.2804249830247765E-2</v>
      </c>
      <c r="V367">
        <f>Net_Zero_Table[[#This Row],[Capital Cost (LKR)]]*AHP!$Q$24/TOPSIS!$C$20</f>
        <v>5.3579082975640027E-3</v>
      </c>
      <c r="W367">
        <f>Net_Zero_Table[[#This Row],[System Cost (LKR)]]*AHP!$Q$25/TOPSIS!$D$20</f>
        <v>2.5624415790400966E-3</v>
      </c>
      <c r="X367">
        <f>Net_Zero_Table[[#This Row],[Embodied Carbon (Metric T)]]*AHP!$Q$26/TOPSIS!$E$20</f>
        <v>1.385737652111633E-2</v>
      </c>
      <c r="Y3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5.7107585706159276E-3</v>
      </c>
      <c r="Z3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4.0703448330428769E-3</v>
      </c>
      <c r="AA367">
        <f>Net_Zero_Table[[#This Row],[S- Worst-Euclidean Distance]]/(Net_Zero_Table[[#This Row],[S+ Best-Euclidean Distance]]+Net_Zero_Table[[#This Row],[S- Worst-Euclidean Distance]])</f>
        <v>0.41614372786615145</v>
      </c>
      <c r="AB367">
        <v>366</v>
      </c>
    </row>
    <row r="368" spans="1:28" x14ac:dyDescent="0.3">
      <c r="A368">
        <v>190</v>
      </c>
      <c r="B368" t="s">
        <v>140</v>
      </c>
      <c r="C368" t="s">
        <v>280</v>
      </c>
      <c r="D368" t="s">
        <v>151</v>
      </c>
      <c r="E368" t="s">
        <v>280</v>
      </c>
      <c r="F368" t="s">
        <v>154</v>
      </c>
      <c r="G368" t="s">
        <v>219</v>
      </c>
      <c r="H368">
        <v>440.13912590511762</v>
      </c>
      <c r="I368">
        <v>63</v>
      </c>
      <c r="J368">
        <v>1492859.0965712683</v>
      </c>
      <c r="K368">
        <v>54252.273000000001</v>
      </c>
      <c r="L368">
        <v>268714637.3828283</v>
      </c>
      <c r="M368">
        <v>6483866.4477272723</v>
      </c>
      <c r="N368">
        <v>2239288644.8569021</v>
      </c>
      <c r="O368">
        <v>117432000</v>
      </c>
      <c r="P368">
        <v>27.082861249999997</v>
      </c>
      <c r="Q368">
        <v>22318.243493740458</v>
      </c>
      <c r="R368">
        <v>268768889.6558283</v>
      </c>
      <c r="S368">
        <v>2363.2045113046292</v>
      </c>
      <c r="T368">
        <v>22345.326354990459</v>
      </c>
      <c r="U368">
        <f>Net_Zero_Table[[#This Row],[Total Energy(MJ)]]*AHP!$Q$23/TOPSIS!$B$20</f>
        <v>2.4182168669185058E-2</v>
      </c>
      <c r="V368">
        <f>Net_Zero_Table[[#This Row],[Capital Cost (LKR)]]*AHP!$Q$24/TOPSIS!$C$20</f>
        <v>4.9006865808823765E-3</v>
      </c>
      <c r="W368">
        <f>Net_Zero_Table[[#This Row],[System Cost (LKR)]]*AHP!$Q$25/TOPSIS!$D$20</f>
        <v>2.6605892087518709E-3</v>
      </c>
      <c r="X368">
        <f>Net_Zero_Table[[#This Row],[Embodied Carbon (Metric T)]]*AHP!$Q$26/TOPSIS!$E$20</f>
        <v>1.2208329726800426E-2</v>
      </c>
      <c r="Y3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4.5704146624464363E-3</v>
      </c>
      <c r="Z3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3.1948611957249942E-3</v>
      </c>
      <c r="AA368">
        <f>Net_Zero_Table[[#This Row],[S- Worst-Euclidean Distance]]/(Net_Zero_Table[[#This Row],[S+ Best-Euclidean Distance]]+Net_Zero_Table[[#This Row],[S- Worst-Euclidean Distance]])</f>
        <v>0.41142919505725339</v>
      </c>
      <c r="AB368">
        <v>367</v>
      </c>
    </row>
    <row r="369" spans="1:28" x14ac:dyDescent="0.3">
      <c r="A369">
        <v>208</v>
      </c>
      <c r="B369" t="s">
        <v>140</v>
      </c>
      <c r="C369" t="s">
        <v>280</v>
      </c>
      <c r="D369" t="s">
        <v>280</v>
      </c>
      <c r="E369" t="s">
        <v>280</v>
      </c>
      <c r="F369" t="s">
        <v>154</v>
      </c>
      <c r="G369" t="s">
        <v>219</v>
      </c>
      <c r="H369">
        <v>440.60358824352755</v>
      </c>
      <c r="I369">
        <v>63</v>
      </c>
      <c r="J369">
        <v>1493308.6961148493</v>
      </c>
      <c r="K369">
        <v>54252.273000000001</v>
      </c>
      <c r="L369">
        <v>268795565.30067289</v>
      </c>
      <c r="M369">
        <v>6488471.5227272725</v>
      </c>
      <c r="N369">
        <v>2239963044.1722741</v>
      </c>
      <c r="O369">
        <v>117432000</v>
      </c>
      <c r="P369">
        <v>27.073651099999999</v>
      </c>
      <c r="Q369">
        <v>22324.965006916998</v>
      </c>
      <c r="R369">
        <v>268849817.57367289</v>
      </c>
      <c r="S369">
        <v>2363.8835156950017</v>
      </c>
      <c r="T369">
        <v>22352.038658016998</v>
      </c>
      <c r="U369">
        <f>Net_Zero_Table[[#This Row],[Total Energy(MJ)]]*AHP!$Q$23/TOPSIS!$B$20</f>
        <v>2.4189450064594584E-2</v>
      </c>
      <c r="V369">
        <f>Net_Zero_Table[[#This Row],[Capital Cost (LKR)]]*AHP!$Q$24/TOPSIS!$C$20</f>
        <v>4.9041672246369029E-3</v>
      </c>
      <c r="W369">
        <f>Net_Zero_Table[[#This Row],[System Cost (LKR)]]*AHP!$Q$25/TOPSIS!$D$20</f>
        <v>2.6605892087518709E-3</v>
      </c>
      <c r="X369">
        <f>Net_Zero_Table[[#This Row],[Embodied Carbon (Metric T)]]*AHP!$Q$26/TOPSIS!$E$20</f>
        <v>1.2204178003428387E-2</v>
      </c>
      <c r="Y3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4.571610275254389E-3</v>
      </c>
      <c r="Z3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3.1904084818789235E-3</v>
      </c>
      <c r="AA369">
        <f>Net_Zero_Table[[#This Row],[S- Worst-Euclidean Distance]]/(Net_Zero_Table[[#This Row],[S+ Best-Euclidean Distance]]+Net_Zero_Table[[#This Row],[S- Worst-Euclidean Distance]])</f>
        <v>0.41102818502556837</v>
      </c>
      <c r="AB369">
        <v>368</v>
      </c>
    </row>
    <row r="370" spans="1:28" x14ac:dyDescent="0.3">
      <c r="A370">
        <v>192</v>
      </c>
      <c r="B370" t="s">
        <v>140</v>
      </c>
      <c r="C370" t="s">
        <v>280</v>
      </c>
      <c r="D370" t="s">
        <v>151</v>
      </c>
      <c r="E370" t="s">
        <v>280</v>
      </c>
      <c r="F370" t="s">
        <v>154</v>
      </c>
      <c r="G370" t="s">
        <v>218</v>
      </c>
      <c r="H370">
        <v>440.13912590511762</v>
      </c>
      <c r="I370">
        <v>32</v>
      </c>
      <c r="J370">
        <v>1492859.0965712683</v>
      </c>
      <c r="K370">
        <v>54252.273000000001</v>
      </c>
      <c r="L370">
        <v>268714637.3828283</v>
      </c>
      <c r="M370">
        <v>6483866.4477272723</v>
      </c>
      <c r="N370">
        <v>2239288644.8569021</v>
      </c>
      <c r="O370">
        <v>119878400</v>
      </c>
      <c r="P370">
        <v>27.082861249999997</v>
      </c>
      <c r="Q370">
        <v>22318.243493740458</v>
      </c>
      <c r="R370">
        <v>268768889.6558283</v>
      </c>
      <c r="S370">
        <v>2365.6509113046295</v>
      </c>
      <c r="T370">
        <v>22345.326354990459</v>
      </c>
      <c r="U370">
        <f>Net_Zero_Table[[#This Row],[Total Energy(MJ)]]*AHP!$Q$23/TOPSIS!$B$20</f>
        <v>2.4182168669185058E-2</v>
      </c>
      <c r="V370">
        <f>Net_Zero_Table[[#This Row],[Capital Cost (LKR)]]*AHP!$Q$24/TOPSIS!$C$20</f>
        <v>4.9006865808823765E-3</v>
      </c>
      <c r="W370">
        <f>Net_Zero_Table[[#This Row],[System Cost (LKR)]]*AHP!$Q$25/TOPSIS!$D$20</f>
        <v>2.7160158849584464E-3</v>
      </c>
      <c r="X370">
        <f>Net_Zero_Table[[#This Row],[Embodied Carbon (Metric T)]]*AHP!$Q$26/TOPSIS!$E$20</f>
        <v>1.2208329726800426E-2</v>
      </c>
      <c r="Y3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4.5763805492066547E-3</v>
      </c>
      <c r="Z3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3.1893753508945659E-3</v>
      </c>
      <c r="AA370">
        <f>Net_Zero_Table[[#This Row],[S- Worst-Euclidean Distance]]/(Net_Zero_Table[[#This Row],[S+ Best-Euclidean Distance]]+Net_Zero_Table[[#This Row],[S- Worst-Euclidean Distance]])</f>
        <v>0.41069734767905791</v>
      </c>
      <c r="AB370">
        <v>369</v>
      </c>
    </row>
    <row r="371" spans="1:28" x14ac:dyDescent="0.3">
      <c r="A371">
        <v>210</v>
      </c>
      <c r="B371" t="s">
        <v>140</v>
      </c>
      <c r="C371" t="s">
        <v>280</v>
      </c>
      <c r="D371" t="s">
        <v>280</v>
      </c>
      <c r="E371" t="s">
        <v>280</v>
      </c>
      <c r="F371" t="s">
        <v>154</v>
      </c>
      <c r="G371" t="s">
        <v>218</v>
      </c>
      <c r="H371">
        <v>440.60358824352755</v>
      </c>
      <c r="I371">
        <v>32</v>
      </c>
      <c r="J371">
        <v>1493308.6961148493</v>
      </c>
      <c r="K371">
        <v>54252.273000000001</v>
      </c>
      <c r="L371">
        <v>268795565.30067289</v>
      </c>
      <c r="M371">
        <v>6488471.5227272725</v>
      </c>
      <c r="N371">
        <v>2239963044.1722741</v>
      </c>
      <c r="O371">
        <v>119878400</v>
      </c>
      <c r="P371">
        <v>27.073651099999999</v>
      </c>
      <c r="Q371">
        <v>22324.965006916998</v>
      </c>
      <c r="R371">
        <v>268849817.57367289</v>
      </c>
      <c r="S371">
        <v>2366.3299156950015</v>
      </c>
      <c r="T371">
        <v>22352.038658016998</v>
      </c>
      <c r="U371">
        <f>Net_Zero_Table[[#This Row],[Total Energy(MJ)]]*AHP!$Q$23/TOPSIS!$B$20</f>
        <v>2.4189450064594584E-2</v>
      </c>
      <c r="V371">
        <f>Net_Zero_Table[[#This Row],[Capital Cost (LKR)]]*AHP!$Q$24/TOPSIS!$C$20</f>
        <v>4.9041672246369029E-3</v>
      </c>
      <c r="W371">
        <f>Net_Zero_Table[[#This Row],[System Cost (LKR)]]*AHP!$Q$25/TOPSIS!$D$20</f>
        <v>2.7160158849584464E-3</v>
      </c>
      <c r="X371">
        <f>Net_Zero_Table[[#This Row],[Embodied Carbon (Metric T)]]*AHP!$Q$26/TOPSIS!$E$20</f>
        <v>1.2204178003428387E-2</v>
      </c>
      <c r="Y3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4.5775746037899964E-3</v>
      </c>
      <c r="Z3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3.1849149674974802E-3</v>
      </c>
      <c r="AA371">
        <f>Net_Zero_Table[[#This Row],[S- Worst-Euclidean Distance]]/(Net_Zero_Table[[#This Row],[S+ Best-Euclidean Distance]]+Net_Zero_Table[[#This Row],[S- Worst-Euclidean Distance]])</f>
        <v>0.41029555508558763</v>
      </c>
      <c r="AB371">
        <v>370</v>
      </c>
    </row>
    <row r="372" spans="1:28" x14ac:dyDescent="0.3">
      <c r="A372">
        <v>191</v>
      </c>
      <c r="B372" t="s">
        <v>140</v>
      </c>
      <c r="C372" t="s">
        <v>280</v>
      </c>
      <c r="D372" t="s">
        <v>151</v>
      </c>
      <c r="E372" t="s">
        <v>280</v>
      </c>
      <c r="F372" t="s">
        <v>154</v>
      </c>
      <c r="G372" t="s">
        <v>220</v>
      </c>
      <c r="H372">
        <v>440.13912590511762</v>
      </c>
      <c r="I372">
        <v>32</v>
      </c>
      <c r="J372">
        <v>1492859.0965712683</v>
      </c>
      <c r="K372">
        <v>54252.273000000001</v>
      </c>
      <c r="L372">
        <v>268714637.3828283</v>
      </c>
      <c r="M372">
        <v>6483866.4477272723</v>
      </c>
      <c r="N372">
        <v>2239288644.8569021</v>
      </c>
      <c r="O372">
        <v>124800000</v>
      </c>
      <c r="P372">
        <v>27.082861249999997</v>
      </c>
      <c r="Q372">
        <v>22318.243493740458</v>
      </c>
      <c r="R372">
        <v>268768889.6558283</v>
      </c>
      <c r="S372">
        <v>2370.5725113046292</v>
      </c>
      <c r="T372">
        <v>22345.326354990459</v>
      </c>
      <c r="U372">
        <f>Net_Zero_Table[[#This Row],[Total Energy(MJ)]]*AHP!$Q$23/TOPSIS!$B$20</f>
        <v>2.4182168669185058E-2</v>
      </c>
      <c r="V372">
        <f>Net_Zero_Table[[#This Row],[Capital Cost (LKR)]]*AHP!$Q$24/TOPSIS!$C$20</f>
        <v>4.9006865808823765E-3</v>
      </c>
      <c r="W372">
        <f>Net_Zero_Table[[#This Row],[System Cost (LKR)]]*AHP!$Q$25/TOPSIS!$D$20</f>
        <v>2.827521742389072E-3</v>
      </c>
      <c r="X372">
        <f>Net_Zero_Table[[#This Row],[Embodied Carbon (Metric T)]]*AHP!$Q$26/TOPSIS!$E$20</f>
        <v>1.2208329726800426E-2</v>
      </c>
      <c r="Y3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4.5903869968073512E-3</v>
      </c>
      <c r="Z3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3.1812373250225132E-3</v>
      </c>
      <c r="AA372">
        <f>Net_Zero_Table[[#This Row],[S- Worst-Euclidean Distance]]/(Net_Zero_Table[[#This Row],[S+ Best-Euclidean Distance]]+Net_Zero_Table[[#This Row],[S- Worst-Euclidean Distance]])</f>
        <v>0.40934008043681097</v>
      </c>
      <c r="AB372">
        <v>371</v>
      </c>
    </row>
    <row r="373" spans="1:28" x14ac:dyDescent="0.3">
      <c r="A373">
        <v>517</v>
      </c>
      <c r="B373" t="s">
        <v>280</v>
      </c>
      <c r="C373" t="s">
        <v>280</v>
      </c>
      <c r="D373" t="s">
        <v>151</v>
      </c>
      <c r="E373" t="s">
        <v>280</v>
      </c>
      <c r="F373" t="s">
        <v>155</v>
      </c>
      <c r="G373" t="s">
        <v>219</v>
      </c>
      <c r="H373">
        <v>452.00719708124745</v>
      </c>
      <c r="I373">
        <v>65</v>
      </c>
      <c r="J373">
        <v>1533093.5769008962</v>
      </c>
      <c r="K373">
        <v>45995.002772727268</v>
      </c>
      <c r="L373">
        <v>275956843.8421613</v>
      </c>
      <c r="M373">
        <v>6365942.3068181816</v>
      </c>
      <c r="N373">
        <v>2299640365.3513441</v>
      </c>
      <c r="O373">
        <v>121160000</v>
      </c>
      <c r="P373">
        <v>25.720808659090913</v>
      </c>
      <c r="Q373">
        <v>22919.748974668393</v>
      </c>
      <c r="R373">
        <v>276002838.84493405</v>
      </c>
      <c r="S373">
        <v>2427.1663076581622</v>
      </c>
      <c r="T373">
        <v>22945.469783327484</v>
      </c>
      <c r="U373">
        <f>Net_Zero_Table[[#This Row],[Total Energy(MJ)]]*AHP!$Q$23/TOPSIS!$B$20</f>
        <v>2.4833034845174694E-2</v>
      </c>
      <c r="V373">
        <f>Net_Zero_Table[[#This Row],[Capital Cost (LKR)]]*AHP!$Q$24/TOPSIS!$C$20</f>
        <v>4.8115562356517419E-3</v>
      </c>
      <c r="W373">
        <f>Net_Zero_Table[[#This Row],[System Cost (LKR)]]*AHP!$Q$25/TOPSIS!$D$20</f>
        <v>2.7450523582360576E-3</v>
      </c>
      <c r="X373">
        <f>Net_Zero_Table[[#This Row],[Embodied Carbon (Metric T)]]*AHP!$Q$26/TOPSIS!$E$20</f>
        <v>1.1594347807328719E-2</v>
      </c>
      <c r="Y3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4.4734884460422277E-3</v>
      </c>
      <c r="Z3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3.0996948978217567E-3</v>
      </c>
      <c r="AA373">
        <f>Net_Zero_Table[[#This Row],[S- Worst-Euclidean Distance]]/(Net_Zero_Table[[#This Row],[S+ Best-Euclidean Distance]]+Net_Zero_Table[[#This Row],[S- Worst-Euclidean Distance]])</f>
        <v>0.409298805677697</v>
      </c>
      <c r="AB373">
        <v>372</v>
      </c>
    </row>
    <row r="374" spans="1:28" x14ac:dyDescent="0.3">
      <c r="A374">
        <v>445</v>
      </c>
      <c r="B374" t="s">
        <v>280</v>
      </c>
      <c r="C374" t="s">
        <v>147</v>
      </c>
      <c r="D374" t="s">
        <v>151</v>
      </c>
      <c r="E374" t="s">
        <v>280</v>
      </c>
      <c r="F374" t="s">
        <v>155</v>
      </c>
      <c r="G374" t="s">
        <v>219</v>
      </c>
      <c r="H374">
        <v>410.04708458677646</v>
      </c>
      <c r="I374">
        <v>59</v>
      </c>
      <c r="J374">
        <v>1439709.8698876172</v>
      </c>
      <c r="K374">
        <v>47828.723972727268</v>
      </c>
      <c r="L374">
        <v>259147776.5797711</v>
      </c>
      <c r="M374">
        <v>6977182.7068181811</v>
      </c>
      <c r="N374">
        <v>2159564804.8314257</v>
      </c>
      <c r="O374">
        <v>109976000</v>
      </c>
      <c r="P374">
        <v>29.388251059090909</v>
      </c>
      <c r="Q374">
        <v>21523.662554819879</v>
      </c>
      <c r="R374">
        <v>259195605.30374384</v>
      </c>
      <c r="S374">
        <v>2276.5179875382437</v>
      </c>
      <c r="T374">
        <v>21553.050805878971</v>
      </c>
      <c r="U374">
        <f>Net_Zero_Table[[#This Row],[Total Energy(MJ)]]*AHP!$Q$23/TOPSIS!$B$20</f>
        <v>2.332082352906625E-2</v>
      </c>
      <c r="V374">
        <f>Net_Zero_Table[[#This Row],[Capital Cost (LKR)]]*AHP!$Q$24/TOPSIS!$C$20</f>
        <v>5.2735487288844115E-3</v>
      </c>
      <c r="W374">
        <f>Net_Zero_Table[[#This Row],[System Cost (LKR)]]*AHP!$Q$25/TOPSIS!$D$20</f>
        <v>2.4916629097834981E-3</v>
      </c>
      <c r="X374">
        <f>Net_Zero_Table[[#This Row],[Embodied Carbon (Metric T)]]*AHP!$Q$26/TOPSIS!$E$20</f>
        <v>1.3247546325016662E-2</v>
      </c>
      <c r="Y3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5.2294994394174871E-3</v>
      </c>
      <c r="Z3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3.6208753476448261E-3</v>
      </c>
      <c r="AA374">
        <f>Net_Zero_Table[[#This Row],[S- Worst-Euclidean Distance]]/(Net_Zero_Table[[#This Row],[S+ Best-Euclidean Distance]]+Net_Zero_Table[[#This Row],[S- Worst-Euclidean Distance]])</f>
        <v>0.40912113156359292</v>
      </c>
      <c r="AB374">
        <v>373</v>
      </c>
    </row>
    <row r="375" spans="1:28" x14ac:dyDescent="0.3">
      <c r="A375">
        <v>535</v>
      </c>
      <c r="B375" t="s">
        <v>280</v>
      </c>
      <c r="C375" t="s">
        <v>280</v>
      </c>
      <c r="D375" t="s">
        <v>280</v>
      </c>
      <c r="E375" t="s">
        <v>280</v>
      </c>
      <c r="F375" t="s">
        <v>155</v>
      </c>
      <c r="G375" t="s">
        <v>219</v>
      </c>
      <c r="H375">
        <v>452.47165941965744</v>
      </c>
      <c r="I375">
        <v>65</v>
      </c>
      <c r="J375">
        <v>1533543.1764444772</v>
      </c>
      <c r="K375">
        <v>45995.002772727268</v>
      </c>
      <c r="L375">
        <v>276037771.76000589</v>
      </c>
      <c r="M375">
        <v>6370547.3818181809</v>
      </c>
      <c r="N375">
        <v>2300314764.6667156</v>
      </c>
      <c r="O375">
        <v>121160000</v>
      </c>
      <c r="P375">
        <v>25.711598509090908</v>
      </c>
      <c r="Q375">
        <v>22926.470487844934</v>
      </c>
      <c r="R375">
        <v>276083766.76277864</v>
      </c>
      <c r="S375">
        <v>2427.8453120485337</v>
      </c>
      <c r="T375">
        <v>22952.182086354023</v>
      </c>
      <c r="U375">
        <f>Net_Zero_Table[[#This Row],[Total Energy(MJ)]]*AHP!$Q$23/TOPSIS!$B$20</f>
        <v>2.4840316240584224E-2</v>
      </c>
      <c r="V375">
        <f>Net_Zero_Table[[#This Row],[Capital Cost (LKR)]]*AHP!$Q$24/TOPSIS!$C$20</f>
        <v>4.8150368794062665E-3</v>
      </c>
      <c r="W375">
        <f>Net_Zero_Table[[#This Row],[System Cost (LKR)]]*AHP!$Q$25/TOPSIS!$D$20</f>
        <v>2.7450523582360576E-3</v>
      </c>
      <c r="X375">
        <f>Net_Zero_Table[[#This Row],[Embodied Carbon (Metric T)]]*AHP!$Q$26/TOPSIS!$E$20</f>
        <v>1.1590196083956679E-2</v>
      </c>
      <c r="Y3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4.4762691307787573E-3</v>
      </c>
      <c r="Z3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3.097359006163352E-3</v>
      </c>
      <c r="AA375">
        <f>Net_Zero_Table[[#This Row],[S- Worst-Euclidean Distance]]/(Net_Zero_Table[[#This Row],[S+ Best-Euclidean Distance]]+Net_Zero_Table[[#This Row],[S- Worst-Euclidean Distance]])</f>
        <v>0.40896634349596234</v>
      </c>
      <c r="AB375">
        <v>374</v>
      </c>
    </row>
    <row r="376" spans="1:28" x14ac:dyDescent="0.3">
      <c r="A376">
        <v>209</v>
      </c>
      <c r="B376" t="s">
        <v>140</v>
      </c>
      <c r="C376" t="s">
        <v>280</v>
      </c>
      <c r="D376" t="s">
        <v>280</v>
      </c>
      <c r="E376" t="s">
        <v>280</v>
      </c>
      <c r="F376" t="s">
        <v>154</v>
      </c>
      <c r="G376" t="s">
        <v>220</v>
      </c>
      <c r="H376">
        <v>440.60358824352755</v>
      </c>
      <c r="I376">
        <v>32</v>
      </c>
      <c r="J376">
        <v>1493308.6961148493</v>
      </c>
      <c r="K376">
        <v>54252.273000000001</v>
      </c>
      <c r="L376">
        <v>268795565.30067289</v>
      </c>
      <c r="M376">
        <v>6488471.5227272725</v>
      </c>
      <c r="N376">
        <v>2239963044.1722741</v>
      </c>
      <c r="O376">
        <v>124800000</v>
      </c>
      <c r="P376">
        <v>27.073651099999999</v>
      </c>
      <c r="Q376">
        <v>22324.965006916998</v>
      </c>
      <c r="R376">
        <v>268849817.57367289</v>
      </c>
      <c r="S376">
        <v>2371.2515156950017</v>
      </c>
      <c r="T376">
        <v>22352.038658016998</v>
      </c>
      <c r="U376">
        <f>Net_Zero_Table[[#This Row],[Total Energy(MJ)]]*AHP!$Q$23/TOPSIS!$B$20</f>
        <v>2.4189450064594584E-2</v>
      </c>
      <c r="V376">
        <f>Net_Zero_Table[[#This Row],[Capital Cost (LKR)]]*AHP!$Q$24/TOPSIS!$C$20</f>
        <v>4.9041672246369029E-3</v>
      </c>
      <c r="W376">
        <f>Net_Zero_Table[[#This Row],[System Cost (LKR)]]*AHP!$Q$25/TOPSIS!$D$20</f>
        <v>2.827521742389072E-3</v>
      </c>
      <c r="X376">
        <f>Net_Zero_Table[[#This Row],[Embodied Carbon (Metric T)]]*AHP!$Q$26/TOPSIS!$E$20</f>
        <v>1.2204178003428387E-2</v>
      </c>
      <c r="Y3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4.5915774089700535E-3</v>
      </c>
      <c r="Z3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3.1767655153334866E-3</v>
      </c>
      <c r="AA376">
        <f>Net_Zero_Table[[#This Row],[S- Worst-Euclidean Distance]]/(Net_Zero_Table[[#This Row],[S+ Best-Euclidean Distance]]+Net_Zero_Table[[#This Row],[S- Worst-Euclidean Distance]])</f>
        <v>0.40893734304582019</v>
      </c>
      <c r="AB376">
        <v>375</v>
      </c>
    </row>
    <row r="377" spans="1:28" x14ac:dyDescent="0.3">
      <c r="A377">
        <v>463</v>
      </c>
      <c r="B377" t="s">
        <v>280</v>
      </c>
      <c r="C377" t="s">
        <v>147</v>
      </c>
      <c r="D377" t="s">
        <v>280</v>
      </c>
      <c r="E377" t="s">
        <v>280</v>
      </c>
      <c r="F377" t="s">
        <v>155</v>
      </c>
      <c r="G377" t="s">
        <v>219</v>
      </c>
      <c r="H377">
        <v>410.51154692518639</v>
      </c>
      <c r="I377">
        <v>59</v>
      </c>
      <c r="J377">
        <v>1440159.469431198</v>
      </c>
      <c r="K377">
        <v>47828.723972727268</v>
      </c>
      <c r="L377">
        <v>259228704.49761564</v>
      </c>
      <c r="M377">
        <v>6981787.7818181813</v>
      </c>
      <c r="N377">
        <v>2160239204.1467967</v>
      </c>
      <c r="O377">
        <v>109976000</v>
      </c>
      <c r="P377">
        <v>29.379040909090907</v>
      </c>
      <c r="Q377">
        <v>21530.384067996409</v>
      </c>
      <c r="R377">
        <v>259276533.22158837</v>
      </c>
      <c r="S377">
        <v>2277.1969919286153</v>
      </c>
      <c r="T377">
        <v>21559.763108905499</v>
      </c>
      <c r="U377">
        <f>Net_Zero_Table[[#This Row],[Total Energy(MJ)]]*AHP!$Q$23/TOPSIS!$B$20</f>
        <v>2.3328104924475773E-2</v>
      </c>
      <c r="V377">
        <f>Net_Zero_Table[[#This Row],[Capital Cost (LKR)]]*AHP!$Q$24/TOPSIS!$C$20</f>
        <v>5.277029372638937E-3</v>
      </c>
      <c r="W377">
        <f>Net_Zero_Table[[#This Row],[System Cost (LKR)]]*AHP!$Q$25/TOPSIS!$D$20</f>
        <v>2.4916629097834981E-3</v>
      </c>
      <c r="X377">
        <f>Net_Zero_Table[[#This Row],[Embodied Carbon (Metric T)]]*AHP!$Q$26/TOPSIS!$E$20</f>
        <v>1.3243394601644623E-2</v>
      </c>
      <c r="Y3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5.2287682718600197E-3</v>
      </c>
      <c r="Z3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3.6143781534745067E-3</v>
      </c>
      <c r="AA377">
        <f>Net_Zero_Table[[#This Row],[S- Worst-Euclidean Distance]]/(Net_Zero_Table[[#This Row],[S+ Best-Euclidean Distance]]+Net_Zero_Table[[#This Row],[S- Worst-Euclidean Distance]])</f>
        <v>0.40872083075767673</v>
      </c>
      <c r="AB377">
        <v>376</v>
      </c>
    </row>
    <row r="378" spans="1:28" x14ac:dyDescent="0.3">
      <c r="A378">
        <v>519</v>
      </c>
      <c r="B378" t="s">
        <v>280</v>
      </c>
      <c r="C378" t="s">
        <v>280</v>
      </c>
      <c r="D378" t="s">
        <v>151</v>
      </c>
      <c r="E378" t="s">
        <v>280</v>
      </c>
      <c r="F378" t="s">
        <v>155</v>
      </c>
      <c r="G378" t="s">
        <v>218</v>
      </c>
      <c r="H378">
        <v>452.00719708124745</v>
      </c>
      <c r="I378">
        <v>33</v>
      </c>
      <c r="J378">
        <v>1533093.5769008962</v>
      </c>
      <c r="K378">
        <v>45995.002772727268</v>
      </c>
      <c r="L378">
        <v>275956843.8421613</v>
      </c>
      <c r="M378">
        <v>6365942.3068181816</v>
      </c>
      <c r="N378">
        <v>2299640365.3513441</v>
      </c>
      <c r="O378">
        <v>123624600</v>
      </c>
      <c r="P378">
        <v>25.720808659090913</v>
      </c>
      <c r="Q378">
        <v>22919.748974668393</v>
      </c>
      <c r="R378">
        <v>276002838.84493405</v>
      </c>
      <c r="S378">
        <v>2429.630907658162</v>
      </c>
      <c r="T378">
        <v>22945.469783327484</v>
      </c>
      <c r="U378">
        <f>Net_Zero_Table[[#This Row],[Total Energy(MJ)]]*AHP!$Q$23/TOPSIS!$B$20</f>
        <v>2.4833034845174694E-2</v>
      </c>
      <c r="V378">
        <f>Net_Zero_Table[[#This Row],[Capital Cost (LKR)]]*AHP!$Q$24/TOPSIS!$C$20</f>
        <v>4.8115562356517419E-3</v>
      </c>
      <c r="W378">
        <f>Net_Zero_Table[[#This Row],[System Cost (LKR)]]*AHP!$Q$25/TOPSIS!$D$20</f>
        <v>2.8008913813633981E-3</v>
      </c>
      <c r="X378">
        <f>Net_Zero_Table[[#This Row],[Embodied Carbon (Metric T)]]*AHP!$Q$26/TOPSIS!$E$20</f>
        <v>1.1594347807328719E-2</v>
      </c>
      <c r="Y3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4.4806840203504691E-3</v>
      </c>
      <c r="Z3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3.0955259132968379E-3</v>
      </c>
      <c r="AA378">
        <f>Net_Zero_Table[[#This Row],[S- Worst-Euclidean Distance]]/(Net_Zero_Table[[#This Row],[S+ Best-Euclidean Distance]]+Net_Zero_Table[[#This Row],[S- Worst-Euclidean Distance]])</f>
        <v>0.40858502343619757</v>
      </c>
      <c r="AB378">
        <v>377</v>
      </c>
    </row>
    <row r="379" spans="1:28" x14ac:dyDescent="0.3">
      <c r="A379">
        <v>447</v>
      </c>
      <c r="B379" t="s">
        <v>280</v>
      </c>
      <c r="C379" t="s">
        <v>147</v>
      </c>
      <c r="D379" t="s">
        <v>151</v>
      </c>
      <c r="E379" t="s">
        <v>280</v>
      </c>
      <c r="F379" t="s">
        <v>155</v>
      </c>
      <c r="G379" t="s">
        <v>218</v>
      </c>
      <c r="H379">
        <v>410.04708458677646</v>
      </c>
      <c r="I379">
        <v>30</v>
      </c>
      <c r="J379">
        <v>1439709.8698876172</v>
      </c>
      <c r="K379">
        <v>47828.723972727268</v>
      </c>
      <c r="L379">
        <v>259147776.5797711</v>
      </c>
      <c r="M379">
        <v>6977182.7068181811</v>
      </c>
      <c r="N379">
        <v>2159564804.8314257</v>
      </c>
      <c r="O379">
        <v>112386000</v>
      </c>
      <c r="P379">
        <v>29.388251059090909</v>
      </c>
      <c r="Q379">
        <v>21523.662554819879</v>
      </c>
      <c r="R379">
        <v>259195605.30374384</v>
      </c>
      <c r="S379">
        <v>2278.927987538244</v>
      </c>
      <c r="T379">
        <v>21553.050805878971</v>
      </c>
      <c r="U379">
        <f>Net_Zero_Table[[#This Row],[Total Energy(MJ)]]*AHP!$Q$23/TOPSIS!$B$20</f>
        <v>2.332082352906625E-2</v>
      </c>
      <c r="V379">
        <f>Net_Zero_Table[[#This Row],[Capital Cost (LKR)]]*AHP!$Q$24/TOPSIS!$C$20</f>
        <v>5.2735487288844115E-3</v>
      </c>
      <c r="W379">
        <f>Net_Zero_Table[[#This Row],[System Cost (LKR)]]*AHP!$Q$25/TOPSIS!$D$20</f>
        <v>2.5462648921485437E-3</v>
      </c>
      <c r="X379">
        <f>Net_Zero_Table[[#This Row],[Embodied Carbon (Metric T)]]*AHP!$Q$26/TOPSIS!$E$20</f>
        <v>1.3247546325016662E-2</v>
      </c>
      <c r="Y3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5.2328700300252468E-3</v>
      </c>
      <c r="Z3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3.6135500559713774E-3</v>
      </c>
      <c r="AA379">
        <f>Net_Zero_Table[[#This Row],[S- Worst-Euclidean Distance]]/(Net_Zero_Table[[#This Row],[S+ Best-Euclidean Distance]]+Net_Zero_Table[[#This Row],[S- Worst-Euclidean Distance]])</f>
        <v>0.40847597342697078</v>
      </c>
      <c r="AB379">
        <v>378</v>
      </c>
    </row>
    <row r="380" spans="1:28" x14ac:dyDescent="0.3">
      <c r="A380">
        <v>537</v>
      </c>
      <c r="B380" t="s">
        <v>280</v>
      </c>
      <c r="C380" t="s">
        <v>280</v>
      </c>
      <c r="D380" t="s">
        <v>280</v>
      </c>
      <c r="E380" t="s">
        <v>280</v>
      </c>
      <c r="F380" t="s">
        <v>155</v>
      </c>
      <c r="G380" t="s">
        <v>218</v>
      </c>
      <c r="H380">
        <v>452.47165941965744</v>
      </c>
      <c r="I380">
        <v>33</v>
      </c>
      <c r="J380">
        <v>1533543.1764444772</v>
      </c>
      <c r="K380">
        <v>45995.002772727268</v>
      </c>
      <c r="L380">
        <v>276037771.76000589</v>
      </c>
      <c r="M380">
        <v>6370547.3818181809</v>
      </c>
      <c r="N380">
        <v>2300314764.6667156</v>
      </c>
      <c r="O380">
        <v>123624600</v>
      </c>
      <c r="P380">
        <v>25.711598509090908</v>
      </c>
      <c r="Q380">
        <v>22926.470487844934</v>
      </c>
      <c r="R380">
        <v>276083766.76277864</v>
      </c>
      <c r="S380">
        <v>2430.309912048534</v>
      </c>
      <c r="T380">
        <v>22952.182086354023</v>
      </c>
      <c r="U380">
        <f>Net_Zero_Table[[#This Row],[Total Energy(MJ)]]*AHP!$Q$23/TOPSIS!$B$20</f>
        <v>2.4840316240584224E-2</v>
      </c>
      <c r="V380">
        <f>Net_Zero_Table[[#This Row],[Capital Cost (LKR)]]*AHP!$Q$24/TOPSIS!$C$20</f>
        <v>4.8150368794062665E-3</v>
      </c>
      <c r="W380">
        <f>Net_Zero_Table[[#This Row],[System Cost (LKR)]]*AHP!$Q$25/TOPSIS!$D$20</f>
        <v>2.8008913813633981E-3</v>
      </c>
      <c r="X380">
        <f>Net_Zero_Table[[#This Row],[Embodied Carbon (Metric T)]]*AHP!$Q$26/TOPSIS!$E$20</f>
        <v>1.1590196083956679E-2</v>
      </c>
      <c r="Y3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4.4834602423255128E-3</v>
      </c>
      <c r="Z3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3.0931868733348813E-3</v>
      </c>
      <c r="AA380">
        <f>Net_Zero_Table[[#This Row],[S- Worst-Euclidean Distance]]/(Net_Zero_Table[[#This Row],[S+ Best-Euclidean Distance]]+Net_Zero_Table[[#This Row],[S- Worst-Euclidean Distance]])</f>
        <v>0.40825273054376293</v>
      </c>
      <c r="AB380">
        <v>379</v>
      </c>
    </row>
    <row r="381" spans="1:28" x14ac:dyDescent="0.3">
      <c r="A381">
        <v>465</v>
      </c>
      <c r="B381" t="s">
        <v>280</v>
      </c>
      <c r="C381" t="s">
        <v>147</v>
      </c>
      <c r="D381" t="s">
        <v>280</v>
      </c>
      <c r="E381" t="s">
        <v>280</v>
      </c>
      <c r="F381" t="s">
        <v>155</v>
      </c>
      <c r="G381" t="s">
        <v>218</v>
      </c>
      <c r="H381">
        <v>410.51154692518639</v>
      </c>
      <c r="I381">
        <v>30</v>
      </c>
      <c r="J381">
        <v>1440159.469431198</v>
      </c>
      <c r="K381">
        <v>47828.723972727268</v>
      </c>
      <c r="L381">
        <v>259228704.49761564</v>
      </c>
      <c r="M381">
        <v>6981787.7818181813</v>
      </c>
      <c r="N381">
        <v>2160239204.1467967</v>
      </c>
      <c r="O381">
        <v>112386000</v>
      </c>
      <c r="P381">
        <v>29.379040909090907</v>
      </c>
      <c r="Q381">
        <v>21530.384067996409</v>
      </c>
      <c r="R381">
        <v>259276533.22158837</v>
      </c>
      <c r="S381">
        <v>2279.6069919286151</v>
      </c>
      <c r="T381">
        <v>21559.763108905499</v>
      </c>
      <c r="U381">
        <f>Net_Zero_Table[[#This Row],[Total Energy(MJ)]]*AHP!$Q$23/TOPSIS!$B$20</f>
        <v>2.3328104924475773E-2</v>
      </c>
      <c r="V381">
        <f>Net_Zero_Table[[#This Row],[Capital Cost (LKR)]]*AHP!$Q$24/TOPSIS!$C$20</f>
        <v>5.277029372638937E-3</v>
      </c>
      <c r="W381">
        <f>Net_Zero_Table[[#This Row],[System Cost (LKR)]]*AHP!$Q$25/TOPSIS!$D$20</f>
        <v>2.5462648921485437E-3</v>
      </c>
      <c r="X381">
        <f>Net_Zero_Table[[#This Row],[Embodied Carbon (Metric T)]]*AHP!$Q$26/TOPSIS!$E$20</f>
        <v>1.3243394601644623E-2</v>
      </c>
      <c r="Y3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5.2321393334924318E-3</v>
      </c>
      <c r="Z3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3.6070396671151936E-3</v>
      </c>
      <c r="AA381">
        <f>Net_Zero_Table[[#This Row],[S- Worst-Euclidean Distance]]/(Net_Zero_Table[[#This Row],[S+ Best-Euclidean Distance]]+Net_Zero_Table[[#This Row],[S- Worst-Euclidean Distance]])</f>
        <v>0.4080740605962655</v>
      </c>
      <c r="AB381">
        <v>380</v>
      </c>
    </row>
    <row r="382" spans="1:28" x14ac:dyDescent="0.3">
      <c r="A382">
        <v>446</v>
      </c>
      <c r="B382" t="s">
        <v>280</v>
      </c>
      <c r="C382" t="s">
        <v>147</v>
      </c>
      <c r="D382" t="s">
        <v>151</v>
      </c>
      <c r="E382" t="s">
        <v>280</v>
      </c>
      <c r="F382" t="s">
        <v>155</v>
      </c>
      <c r="G382" t="s">
        <v>220</v>
      </c>
      <c r="H382">
        <v>410.04708458677646</v>
      </c>
      <c r="I382">
        <v>30</v>
      </c>
      <c r="J382">
        <v>1439709.8698876172</v>
      </c>
      <c r="K382">
        <v>47828.723972727268</v>
      </c>
      <c r="L382">
        <v>259147776.5797711</v>
      </c>
      <c r="M382">
        <v>6977182.7068181811</v>
      </c>
      <c r="N382">
        <v>2159564804.8314257</v>
      </c>
      <c r="O382">
        <v>117000000</v>
      </c>
      <c r="P382">
        <v>29.388251059090909</v>
      </c>
      <c r="Q382">
        <v>21523.662554819879</v>
      </c>
      <c r="R382">
        <v>259195605.30374384</v>
      </c>
      <c r="S382">
        <v>2283.5419875382436</v>
      </c>
      <c r="T382">
        <v>21553.050805878971</v>
      </c>
      <c r="U382">
        <f>Net_Zero_Table[[#This Row],[Total Energy(MJ)]]*AHP!$Q$23/TOPSIS!$B$20</f>
        <v>2.332082352906625E-2</v>
      </c>
      <c r="V382">
        <f>Net_Zero_Table[[#This Row],[Capital Cost (LKR)]]*AHP!$Q$24/TOPSIS!$C$20</f>
        <v>5.2735487288844115E-3</v>
      </c>
      <c r="W382">
        <f>Net_Zero_Table[[#This Row],[System Cost (LKR)]]*AHP!$Q$25/TOPSIS!$D$20</f>
        <v>2.6508016334897549E-3</v>
      </c>
      <c r="X382">
        <f>Net_Zero_Table[[#This Row],[Embodied Carbon (Metric T)]]*AHP!$Q$26/TOPSIS!$E$20</f>
        <v>1.3247546325016662E-2</v>
      </c>
      <c r="Y3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5.2409044090609529E-3</v>
      </c>
      <c r="Z3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3.6017941500681733E-3</v>
      </c>
      <c r="AA382">
        <f>Net_Zero_Table[[#This Row],[S- Worst-Euclidean Distance]]/(Net_Zero_Table[[#This Row],[S+ Best-Euclidean Distance]]+Net_Zero_Table[[#This Row],[S- Worst-Euclidean Distance]])</f>
        <v>0.40731843633295767</v>
      </c>
      <c r="AB382">
        <v>381</v>
      </c>
    </row>
    <row r="383" spans="1:28" x14ac:dyDescent="0.3">
      <c r="A383">
        <v>518</v>
      </c>
      <c r="B383" t="s">
        <v>280</v>
      </c>
      <c r="C383" t="s">
        <v>280</v>
      </c>
      <c r="D383" t="s">
        <v>151</v>
      </c>
      <c r="E383" t="s">
        <v>280</v>
      </c>
      <c r="F383" t="s">
        <v>155</v>
      </c>
      <c r="G383" t="s">
        <v>220</v>
      </c>
      <c r="H383">
        <v>452.00719708124745</v>
      </c>
      <c r="I383">
        <v>33</v>
      </c>
      <c r="J383">
        <v>1533093.5769008962</v>
      </c>
      <c r="K383">
        <v>45995.002772727268</v>
      </c>
      <c r="L383">
        <v>275956843.8421613</v>
      </c>
      <c r="M383">
        <v>6365942.3068181816</v>
      </c>
      <c r="N383">
        <v>2299640365.3513441</v>
      </c>
      <c r="O383">
        <v>128700000</v>
      </c>
      <c r="P383">
        <v>25.720808659090913</v>
      </c>
      <c r="Q383">
        <v>22919.748974668393</v>
      </c>
      <c r="R383">
        <v>276002838.84493405</v>
      </c>
      <c r="S383">
        <v>2434.7063076581621</v>
      </c>
      <c r="T383">
        <v>22945.469783327484</v>
      </c>
      <c r="U383">
        <f>Net_Zero_Table[[#This Row],[Total Energy(MJ)]]*AHP!$Q$23/TOPSIS!$B$20</f>
        <v>2.4833034845174694E-2</v>
      </c>
      <c r="V383">
        <f>Net_Zero_Table[[#This Row],[Capital Cost (LKR)]]*AHP!$Q$24/TOPSIS!$C$20</f>
        <v>4.8115562356517419E-3</v>
      </c>
      <c r="W383">
        <f>Net_Zero_Table[[#This Row],[System Cost (LKR)]]*AHP!$Q$25/TOPSIS!$D$20</f>
        <v>2.9158817968387304E-3</v>
      </c>
      <c r="X383">
        <f>Net_Zero_Table[[#This Row],[Embodied Carbon (Metric T)]]*AHP!$Q$26/TOPSIS!$E$20</f>
        <v>1.1594347807328719E-2</v>
      </c>
      <c r="Y3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4.497650039218655E-3</v>
      </c>
      <c r="Z3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3.0901030347701762E-3</v>
      </c>
      <c r="AA383">
        <f>Net_Zero_Table[[#This Row],[S- Worst-Euclidean Distance]]/(Net_Zero_Table[[#This Row],[S+ Best-Euclidean Distance]]+Net_Zero_Table[[#This Row],[S- Worst-Euclidean Distance]])</f>
        <v>0.40724876055379189</v>
      </c>
      <c r="AB383">
        <v>382</v>
      </c>
    </row>
    <row r="384" spans="1:28" x14ac:dyDescent="0.3">
      <c r="A384">
        <v>536</v>
      </c>
      <c r="B384" t="s">
        <v>280</v>
      </c>
      <c r="C384" t="s">
        <v>280</v>
      </c>
      <c r="D384" t="s">
        <v>280</v>
      </c>
      <c r="E384" t="s">
        <v>280</v>
      </c>
      <c r="F384" t="s">
        <v>155</v>
      </c>
      <c r="G384" t="s">
        <v>220</v>
      </c>
      <c r="H384">
        <v>452.47165941965744</v>
      </c>
      <c r="I384">
        <v>33</v>
      </c>
      <c r="J384">
        <v>1533543.1764444772</v>
      </c>
      <c r="K384">
        <v>45995.002772727268</v>
      </c>
      <c r="L384">
        <v>276037771.76000589</v>
      </c>
      <c r="M384">
        <v>6370547.3818181809</v>
      </c>
      <c r="N384">
        <v>2300314764.6667156</v>
      </c>
      <c r="O384">
        <v>128700000</v>
      </c>
      <c r="P384">
        <v>25.711598509090908</v>
      </c>
      <c r="Q384">
        <v>22926.470487844934</v>
      </c>
      <c r="R384">
        <v>276083766.76277864</v>
      </c>
      <c r="S384">
        <v>2435.3853120485337</v>
      </c>
      <c r="T384">
        <v>22952.182086354023</v>
      </c>
      <c r="U384">
        <f>Net_Zero_Table[[#This Row],[Total Energy(MJ)]]*AHP!$Q$23/TOPSIS!$B$20</f>
        <v>2.4840316240584224E-2</v>
      </c>
      <c r="V384">
        <f>Net_Zero_Table[[#This Row],[Capital Cost (LKR)]]*AHP!$Q$24/TOPSIS!$C$20</f>
        <v>4.8150368794062665E-3</v>
      </c>
      <c r="W384">
        <f>Net_Zero_Table[[#This Row],[System Cost (LKR)]]*AHP!$Q$25/TOPSIS!$D$20</f>
        <v>2.9158817968387304E-3</v>
      </c>
      <c r="X384">
        <f>Net_Zero_Table[[#This Row],[Embodied Carbon (Metric T)]]*AHP!$Q$26/TOPSIS!$E$20</f>
        <v>1.1590196083956679E-2</v>
      </c>
      <c r="Y3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4.5004157951874938E-3</v>
      </c>
      <c r="Z3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3.0877598868718483E-3</v>
      </c>
      <c r="AA384">
        <f>Net_Zero_Table[[#This Row],[S- Worst-Euclidean Distance]]/(Net_Zero_Table[[#This Row],[S+ Best-Euclidean Distance]]+Net_Zero_Table[[#This Row],[S- Worst-Euclidean Distance]])</f>
        <v>0.40691729030104196</v>
      </c>
      <c r="AB384">
        <v>383</v>
      </c>
    </row>
    <row r="385" spans="1:28" x14ac:dyDescent="0.3">
      <c r="A385">
        <v>464</v>
      </c>
      <c r="B385" t="s">
        <v>280</v>
      </c>
      <c r="C385" t="s">
        <v>147</v>
      </c>
      <c r="D385" t="s">
        <v>280</v>
      </c>
      <c r="E385" t="s">
        <v>280</v>
      </c>
      <c r="F385" t="s">
        <v>155</v>
      </c>
      <c r="G385" t="s">
        <v>220</v>
      </c>
      <c r="H385">
        <v>410.51154692518639</v>
      </c>
      <c r="I385">
        <v>30</v>
      </c>
      <c r="J385">
        <v>1440159.469431198</v>
      </c>
      <c r="K385">
        <v>47828.723972727268</v>
      </c>
      <c r="L385">
        <v>259228704.49761564</v>
      </c>
      <c r="M385">
        <v>6981787.7818181813</v>
      </c>
      <c r="N385">
        <v>2160239204.1467967</v>
      </c>
      <c r="O385">
        <v>117000000</v>
      </c>
      <c r="P385">
        <v>29.379040909090907</v>
      </c>
      <c r="Q385">
        <v>21530.384067996409</v>
      </c>
      <c r="R385">
        <v>259276533.22158837</v>
      </c>
      <c r="S385">
        <v>2284.2209919286151</v>
      </c>
      <c r="T385">
        <v>21559.763108905499</v>
      </c>
      <c r="U385">
        <f>Net_Zero_Table[[#This Row],[Total Energy(MJ)]]*AHP!$Q$23/TOPSIS!$B$20</f>
        <v>2.3328104924475773E-2</v>
      </c>
      <c r="V385">
        <f>Net_Zero_Table[[#This Row],[Capital Cost (LKR)]]*AHP!$Q$24/TOPSIS!$C$20</f>
        <v>5.277029372638937E-3</v>
      </c>
      <c r="W385">
        <f>Net_Zero_Table[[#This Row],[System Cost (LKR)]]*AHP!$Q$25/TOPSIS!$D$20</f>
        <v>2.6508016334897549E-3</v>
      </c>
      <c r="X385">
        <f>Net_Zero_Table[[#This Row],[Embodied Carbon (Metric T)]]*AHP!$Q$26/TOPSIS!$E$20</f>
        <v>1.3243394601644623E-2</v>
      </c>
      <c r="Y3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5.24017483285212E-3</v>
      </c>
      <c r="Z3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3.5952624733942662E-3</v>
      </c>
      <c r="AA385">
        <f>Net_Zero_Table[[#This Row],[S- Worst-Euclidean Distance]]/(Net_Zero_Table[[#This Row],[S+ Best-Euclidean Distance]]+Net_Zero_Table[[#This Row],[S- Worst-Euclidean Distance]])</f>
        <v>0.40691392500205109</v>
      </c>
      <c r="AB385">
        <v>384</v>
      </c>
    </row>
    <row r="386" spans="1:28" x14ac:dyDescent="0.3">
      <c r="A386">
        <v>196</v>
      </c>
      <c r="B386" t="s">
        <v>140</v>
      </c>
      <c r="C386" t="s">
        <v>280</v>
      </c>
      <c r="D386" t="s">
        <v>151</v>
      </c>
      <c r="E386" t="s">
        <v>280</v>
      </c>
      <c r="F386" t="s">
        <v>280</v>
      </c>
      <c r="G386" t="s">
        <v>219</v>
      </c>
      <c r="H386">
        <v>442.73721510078667</v>
      </c>
      <c r="I386">
        <v>63</v>
      </c>
      <c r="J386">
        <v>1500689.436408876</v>
      </c>
      <c r="K386">
        <v>56435.685727272721</v>
      </c>
      <c r="L386">
        <v>270124098.55359769</v>
      </c>
      <c r="M386">
        <v>6472949.3840909088</v>
      </c>
      <c r="N386">
        <v>2251034154.6133137</v>
      </c>
      <c r="O386">
        <v>117432000</v>
      </c>
      <c r="P386">
        <v>27.082861249999997</v>
      </c>
      <c r="Q386">
        <v>22435.307074312695</v>
      </c>
      <c r="R386">
        <v>270180534.23932499</v>
      </c>
      <c r="S386">
        <v>2374.9391039974048</v>
      </c>
      <c r="T386">
        <v>22462.389935562696</v>
      </c>
      <c r="U386">
        <f>Net_Zero_Table[[#This Row],[Total Energy(MJ)]]*AHP!$Q$23/TOPSIS!$B$20</f>
        <v>2.4309179750946687E-2</v>
      </c>
      <c r="V386">
        <f>Net_Zero_Table[[#This Row],[Capital Cost (LKR)]]*AHP!$Q$24/TOPSIS!$C$20</f>
        <v>4.8924351605768093E-3</v>
      </c>
      <c r="W386">
        <f>Net_Zero_Table[[#This Row],[System Cost (LKR)]]*AHP!$Q$25/TOPSIS!$D$20</f>
        <v>2.6605892087518709E-3</v>
      </c>
      <c r="X386">
        <f>Net_Zero_Table[[#This Row],[Embodied Carbon (Metric T)]]*AHP!$Q$26/TOPSIS!$E$20</f>
        <v>1.2208329726800426E-2</v>
      </c>
      <c r="Y3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4.6341542143553327E-3</v>
      </c>
      <c r="Z3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3.0908832948690268E-3</v>
      </c>
      <c r="AA386">
        <f>Net_Zero_Table[[#This Row],[S- Worst-Euclidean Distance]]/(Net_Zero_Table[[#This Row],[S+ Best-Euclidean Distance]]+Net_Zero_Table[[#This Row],[S- Worst-Euclidean Distance]])</f>
        <v>0.4001123996068946</v>
      </c>
      <c r="AB386">
        <v>385</v>
      </c>
    </row>
    <row r="387" spans="1:28" x14ac:dyDescent="0.3">
      <c r="A387">
        <v>198</v>
      </c>
      <c r="B387" t="s">
        <v>140</v>
      </c>
      <c r="C387" t="s">
        <v>280</v>
      </c>
      <c r="D387" t="s">
        <v>151</v>
      </c>
      <c r="E387" t="s">
        <v>280</v>
      </c>
      <c r="F387" t="s">
        <v>280</v>
      </c>
      <c r="G387" t="s">
        <v>218</v>
      </c>
      <c r="H387">
        <v>442.73721510078667</v>
      </c>
      <c r="I387">
        <v>32</v>
      </c>
      <c r="J387">
        <v>1500689.436408876</v>
      </c>
      <c r="K387">
        <v>56435.685727272721</v>
      </c>
      <c r="L387">
        <v>270124098.55359769</v>
      </c>
      <c r="M387">
        <v>6472949.3840909088</v>
      </c>
      <c r="N387">
        <v>2251034154.6133137</v>
      </c>
      <c r="O387">
        <v>119878400</v>
      </c>
      <c r="P387">
        <v>27.082861249999997</v>
      </c>
      <c r="Q387">
        <v>22435.307074312695</v>
      </c>
      <c r="R387">
        <v>270180534.23932499</v>
      </c>
      <c r="S387">
        <v>2377.3855039974046</v>
      </c>
      <c r="T387">
        <v>22462.389935562696</v>
      </c>
      <c r="U387">
        <f>Net_Zero_Table[[#This Row],[Total Energy(MJ)]]*AHP!$Q$23/TOPSIS!$B$20</f>
        <v>2.4309179750946687E-2</v>
      </c>
      <c r="V387">
        <f>Net_Zero_Table[[#This Row],[Capital Cost (LKR)]]*AHP!$Q$24/TOPSIS!$C$20</f>
        <v>4.8924351605768093E-3</v>
      </c>
      <c r="W387">
        <f>Net_Zero_Table[[#This Row],[System Cost (LKR)]]*AHP!$Q$25/TOPSIS!$D$20</f>
        <v>2.7160158849584464E-3</v>
      </c>
      <c r="X387">
        <f>Net_Zero_Table[[#This Row],[Embodied Carbon (Metric T)]]*AHP!$Q$26/TOPSIS!$E$20</f>
        <v>1.2208329726800426E-2</v>
      </c>
      <c r="Y3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4.640038149291331E-3</v>
      </c>
      <c r="Z3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3.0852125715167362E-3</v>
      </c>
      <c r="AA387">
        <f>Net_Zero_Table[[#This Row],[S- Worst-Euclidean Distance]]/(Net_Zero_Table[[#This Row],[S+ Best-Euclidean Distance]]+Net_Zero_Table[[#This Row],[S- Worst-Euclidean Distance]])</f>
        <v>0.39936730638484969</v>
      </c>
      <c r="AB387">
        <v>386</v>
      </c>
    </row>
    <row r="388" spans="1:28" x14ac:dyDescent="0.3">
      <c r="A388">
        <v>214</v>
      </c>
      <c r="B388" t="s">
        <v>140</v>
      </c>
      <c r="C388" t="s">
        <v>280</v>
      </c>
      <c r="D388" t="s">
        <v>280</v>
      </c>
      <c r="E388" t="s">
        <v>280</v>
      </c>
      <c r="F388" t="s">
        <v>280</v>
      </c>
      <c r="G388" t="s">
        <v>219</v>
      </c>
      <c r="H388">
        <v>443.20167743919671</v>
      </c>
      <c r="I388">
        <v>64</v>
      </c>
      <c r="J388">
        <v>1501139.035952457</v>
      </c>
      <c r="K388">
        <v>56435.685727272721</v>
      </c>
      <c r="L388">
        <v>270205026.47144222</v>
      </c>
      <c r="M388">
        <v>6477554.459090909</v>
      </c>
      <c r="N388">
        <v>2251708553.9286852</v>
      </c>
      <c r="O388">
        <v>119296000</v>
      </c>
      <c r="P388">
        <v>27.073651099999999</v>
      </c>
      <c r="Q388">
        <v>22442.028587489229</v>
      </c>
      <c r="R388">
        <v>270261462.15716952</v>
      </c>
      <c r="S388">
        <v>2377.482108387776</v>
      </c>
      <c r="T388">
        <v>22469.102238589228</v>
      </c>
      <c r="U388">
        <f>Net_Zero_Table[[#This Row],[Total Energy(MJ)]]*AHP!$Q$23/TOPSIS!$B$20</f>
        <v>2.4316461146356209E-2</v>
      </c>
      <c r="V388">
        <f>Net_Zero_Table[[#This Row],[Capital Cost (LKR)]]*AHP!$Q$24/TOPSIS!$C$20</f>
        <v>4.895915804331334E-3</v>
      </c>
      <c r="W388">
        <f>Net_Zero_Table[[#This Row],[System Cost (LKR)]]*AHP!$Q$25/TOPSIS!$D$20</f>
        <v>2.702820783493964E-3</v>
      </c>
      <c r="X388">
        <f>Net_Zero_Table[[#This Row],[Embodied Carbon (Metric T)]]*AHP!$Q$26/TOPSIS!$E$20</f>
        <v>1.2204178003428387E-2</v>
      </c>
      <c r="Y3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4.639949184598818E-3</v>
      </c>
      <c r="Z3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3.08215468146723E-3</v>
      </c>
      <c r="AA388">
        <f>Net_Zero_Table[[#This Row],[S- Worst-Euclidean Distance]]/(Net_Zero_Table[[#This Row],[S+ Best-Euclidean Distance]]+Net_Zero_Table[[#This Row],[S- Worst-Euclidean Distance]])</f>
        <v>0.39913406176928362</v>
      </c>
      <c r="AB388">
        <v>387</v>
      </c>
    </row>
    <row r="389" spans="1:28" x14ac:dyDescent="0.3">
      <c r="A389">
        <v>216</v>
      </c>
      <c r="B389" t="s">
        <v>140</v>
      </c>
      <c r="C389" t="s">
        <v>280</v>
      </c>
      <c r="D389" t="s">
        <v>280</v>
      </c>
      <c r="E389" t="s">
        <v>280</v>
      </c>
      <c r="F389" t="s">
        <v>280</v>
      </c>
      <c r="G389" t="s">
        <v>218</v>
      </c>
      <c r="H389">
        <v>443.20167743919671</v>
      </c>
      <c r="I389">
        <v>32</v>
      </c>
      <c r="J389">
        <v>1501139.035952457</v>
      </c>
      <c r="K389">
        <v>56435.685727272721</v>
      </c>
      <c r="L389">
        <v>270205026.47144222</v>
      </c>
      <c r="M389">
        <v>6477554.459090909</v>
      </c>
      <c r="N389">
        <v>2251708553.9286852</v>
      </c>
      <c r="O389">
        <v>119878400</v>
      </c>
      <c r="P389">
        <v>27.073651099999999</v>
      </c>
      <c r="Q389">
        <v>22442.028587489229</v>
      </c>
      <c r="R389">
        <v>270261462.15716952</v>
      </c>
      <c r="S389">
        <v>2378.0645083877757</v>
      </c>
      <c r="T389">
        <v>22469.102238589228</v>
      </c>
      <c r="U389">
        <f>Net_Zero_Table[[#This Row],[Total Energy(MJ)]]*AHP!$Q$23/TOPSIS!$B$20</f>
        <v>2.4316461146356209E-2</v>
      </c>
      <c r="V389">
        <f>Net_Zero_Table[[#This Row],[Capital Cost (LKR)]]*AHP!$Q$24/TOPSIS!$C$20</f>
        <v>4.895915804331334E-3</v>
      </c>
      <c r="W389">
        <f>Net_Zero_Table[[#This Row],[System Cost (LKR)]]*AHP!$Q$25/TOPSIS!$D$20</f>
        <v>2.7160158849584464E-3</v>
      </c>
      <c r="X389">
        <f>Net_Zero_Table[[#This Row],[Embodied Carbon (Metric T)]]*AHP!$Q$26/TOPSIS!$E$20</f>
        <v>1.2204178003428387E-2</v>
      </c>
      <c r="Y3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4.6414088964765142E-3</v>
      </c>
      <c r="Z3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3.0808922454456044E-3</v>
      </c>
      <c r="AA389">
        <f>Net_Zero_Table[[#This Row],[S- Worst-Euclidean Distance]]/(Net_Zero_Table[[#This Row],[S+ Best-Euclidean Distance]]+Net_Zero_Table[[#This Row],[S- Worst-Euclidean Distance]])</f>
        <v>0.39896038613676171</v>
      </c>
      <c r="AB389">
        <v>388</v>
      </c>
    </row>
    <row r="390" spans="1:28" x14ac:dyDescent="0.3">
      <c r="A390">
        <v>197</v>
      </c>
      <c r="B390" t="s">
        <v>140</v>
      </c>
      <c r="C390" t="s">
        <v>280</v>
      </c>
      <c r="D390" t="s">
        <v>151</v>
      </c>
      <c r="E390" t="s">
        <v>280</v>
      </c>
      <c r="F390" t="s">
        <v>280</v>
      </c>
      <c r="G390" t="s">
        <v>220</v>
      </c>
      <c r="H390">
        <v>442.73721510078667</v>
      </c>
      <c r="I390">
        <v>32</v>
      </c>
      <c r="J390">
        <v>1500689.436408876</v>
      </c>
      <c r="K390">
        <v>56435.685727272721</v>
      </c>
      <c r="L390">
        <v>270124098.55359769</v>
      </c>
      <c r="M390">
        <v>6472949.3840909088</v>
      </c>
      <c r="N390">
        <v>2251034154.6133137</v>
      </c>
      <c r="O390">
        <v>124800000</v>
      </c>
      <c r="P390">
        <v>27.082861249999997</v>
      </c>
      <c r="Q390">
        <v>22435.307074312695</v>
      </c>
      <c r="R390">
        <v>270180534.23932499</v>
      </c>
      <c r="S390">
        <v>2382.3071039974047</v>
      </c>
      <c r="T390">
        <v>22462.389935562696</v>
      </c>
      <c r="U390">
        <f>Net_Zero_Table[[#This Row],[Total Energy(MJ)]]*AHP!$Q$23/TOPSIS!$B$20</f>
        <v>2.4309179750946687E-2</v>
      </c>
      <c r="V390">
        <f>Net_Zero_Table[[#This Row],[Capital Cost (LKR)]]*AHP!$Q$24/TOPSIS!$C$20</f>
        <v>4.8924351605768093E-3</v>
      </c>
      <c r="W390">
        <f>Net_Zero_Table[[#This Row],[System Cost (LKR)]]*AHP!$Q$25/TOPSIS!$D$20</f>
        <v>2.827521742389072E-3</v>
      </c>
      <c r="X390">
        <f>Net_Zero_Table[[#This Row],[Embodied Carbon (Metric T)]]*AHP!$Q$26/TOPSIS!$E$20</f>
        <v>1.2208329726800426E-2</v>
      </c>
      <c r="Y3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4.6538530140282615E-3</v>
      </c>
      <c r="Z3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3.07679905107036E-3</v>
      </c>
      <c r="AA390">
        <f>Net_Zero_Table[[#This Row],[S- Worst-Euclidean Distance]]/(Net_Zero_Table[[#This Row],[S+ Best-Euclidean Distance]]+Net_Zero_Table[[#This Row],[S- Worst-Euclidean Distance]])</f>
        <v>0.39799993909454368</v>
      </c>
      <c r="AB390">
        <v>389</v>
      </c>
    </row>
    <row r="391" spans="1:28" x14ac:dyDescent="0.3">
      <c r="A391">
        <v>215</v>
      </c>
      <c r="B391" t="s">
        <v>140</v>
      </c>
      <c r="C391" t="s">
        <v>280</v>
      </c>
      <c r="D391" t="s">
        <v>280</v>
      </c>
      <c r="E391" t="s">
        <v>280</v>
      </c>
      <c r="F391" t="s">
        <v>280</v>
      </c>
      <c r="G391" t="s">
        <v>220</v>
      </c>
      <c r="H391">
        <v>443.20167743919671</v>
      </c>
      <c r="I391">
        <v>32</v>
      </c>
      <c r="J391">
        <v>1501139.035952457</v>
      </c>
      <c r="K391">
        <v>56435.685727272721</v>
      </c>
      <c r="L391">
        <v>270205026.47144222</v>
      </c>
      <c r="M391">
        <v>6477554.459090909</v>
      </c>
      <c r="N391">
        <v>2251708553.9286852</v>
      </c>
      <c r="O391">
        <v>124800000</v>
      </c>
      <c r="P391">
        <v>27.073651099999999</v>
      </c>
      <c r="Q391">
        <v>22442.028587489229</v>
      </c>
      <c r="R391">
        <v>270261462.15716952</v>
      </c>
      <c r="S391">
        <v>2382.9861083877759</v>
      </c>
      <c r="T391">
        <v>22469.102238589228</v>
      </c>
      <c r="U391">
        <f>Net_Zero_Table[[#This Row],[Total Energy(MJ)]]*AHP!$Q$23/TOPSIS!$B$20</f>
        <v>2.4316461146356209E-2</v>
      </c>
      <c r="V391">
        <f>Net_Zero_Table[[#This Row],[Capital Cost (LKR)]]*AHP!$Q$24/TOPSIS!$C$20</f>
        <v>4.895915804331334E-3</v>
      </c>
      <c r="W391">
        <f>Net_Zero_Table[[#This Row],[System Cost (LKR)]]*AHP!$Q$25/TOPSIS!$D$20</f>
        <v>2.827521742389072E-3</v>
      </c>
      <c r="X391">
        <f>Net_Zero_Table[[#This Row],[Embodied Carbon (Metric T)]]*AHP!$Q$26/TOPSIS!$E$20</f>
        <v>1.2204178003428387E-2</v>
      </c>
      <c r="Y3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4.6552196933756351E-3</v>
      </c>
      <c r="Z3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3.0724668944139034E-3</v>
      </c>
      <c r="AA391">
        <f>Net_Zero_Table[[#This Row],[S- Worst-Euclidean Distance]]/(Net_Zero_Table[[#This Row],[S+ Best-Euclidean Distance]]+Net_Zero_Table[[#This Row],[S- Worst-Euclidean Distance]])</f>
        <v>0.39759206840358746</v>
      </c>
      <c r="AB391">
        <v>390</v>
      </c>
    </row>
    <row r="392" spans="1:28" x14ac:dyDescent="0.3">
      <c r="A392">
        <v>442</v>
      </c>
      <c r="B392" t="s">
        <v>280</v>
      </c>
      <c r="C392" t="s">
        <v>147</v>
      </c>
      <c r="D392" t="s">
        <v>151</v>
      </c>
      <c r="E392" t="s">
        <v>280</v>
      </c>
      <c r="F392" t="s">
        <v>154</v>
      </c>
      <c r="G392" t="s">
        <v>219</v>
      </c>
      <c r="H392">
        <v>415.17576225139783</v>
      </c>
      <c r="I392">
        <v>60</v>
      </c>
      <c r="J392">
        <v>1450690.9142836486</v>
      </c>
      <c r="K392">
        <v>47009.944199999998</v>
      </c>
      <c r="L392">
        <v>261124364.57105678</v>
      </c>
      <c r="M392">
        <v>6949890.0477272719</v>
      </c>
      <c r="N392">
        <v>2176036371.4254732</v>
      </c>
      <c r="O392">
        <v>111840000</v>
      </c>
      <c r="P392">
        <v>29.661177649999999</v>
      </c>
      <c r="Q392">
        <v>21687.829168540549</v>
      </c>
      <c r="R392">
        <v>261171374.51525679</v>
      </c>
      <c r="S392">
        <v>2294.8262614732002</v>
      </c>
      <c r="T392">
        <v>21717.490346190549</v>
      </c>
      <c r="U392">
        <f>Net_Zero_Table[[#This Row],[Total Energy(MJ)]]*AHP!$Q$23/TOPSIS!$B$20</f>
        <v>2.3498591068997567E-2</v>
      </c>
      <c r="V392">
        <f>Net_Zero_Table[[#This Row],[Capital Cost (LKR)]]*AHP!$Q$24/TOPSIS!$C$20</f>
        <v>5.2529201781204918E-3</v>
      </c>
      <c r="W392">
        <f>Net_Zero_Table[[#This Row],[System Cost (LKR)]]*AHP!$Q$25/TOPSIS!$D$20</f>
        <v>2.5338944845255916E-3</v>
      </c>
      <c r="X392">
        <f>Net_Zero_Table[[#This Row],[Embodied Carbon (Metric T)]]*AHP!$Q$26/TOPSIS!$E$20</f>
        <v>1.3370575342603559E-2</v>
      </c>
      <c r="Y3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5.3899932244599854E-3</v>
      </c>
      <c r="Z3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3.4227305502635762E-3</v>
      </c>
      <c r="AA392">
        <f>Net_Zero_Table[[#This Row],[S- Worst-Euclidean Distance]]/(Net_Zero_Table[[#This Row],[S+ Best-Euclidean Distance]]+Net_Zero_Table[[#This Row],[S- Worst-Euclidean Distance]])</f>
        <v>0.38838509384358194</v>
      </c>
      <c r="AB392">
        <v>391</v>
      </c>
    </row>
    <row r="393" spans="1:28" x14ac:dyDescent="0.3">
      <c r="A393">
        <v>444</v>
      </c>
      <c r="B393" t="s">
        <v>280</v>
      </c>
      <c r="C393" t="s">
        <v>147</v>
      </c>
      <c r="D393" t="s">
        <v>151</v>
      </c>
      <c r="E393" t="s">
        <v>280</v>
      </c>
      <c r="F393" t="s">
        <v>154</v>
      </c>
      <c r="G393" t="s">
        <v>218</v>
      </c>
      <c r="H393">
        <v>415.17576225139783</v>
      </c>
      <c r="I393">
        <v>30</v>
      </c>
      <c r="J393">
        <v>1450690.9142836486</v>
      </c>
      <c r="K393">
        <v>47009.944199999998</v>
      </c>
      <c r="L393">
        <v>261124364.57105678</v>
      </c>
      <c r="M393">
        <v>6949890.0477272719</v>
      </c>
      <c r="N393">
        <v>2176036371.4254732</v>
      </c>
      <c r="O393">
        <v>112386000</v>
      </c>
      <c r="P393">
        <v>29.661177649999999</v>
      </c>
      <c r="Q393">
        <v>21687.829168540549</v>
      </c>
      <c r="R393">
        <v>261171374.51525679</v>
      </c>
      <c r="S393">
        <v>2295.3722614732005</v>
      </c>
      <c r="T393">
        <v>21717.490346190549</v>
      </c>
      <c r="U393">
        <f>Net_Zero_Table[[#This Row],[Total Energy(MJ)]]*AHP!$Q$23/TOPSIS!$B$20</f>
        <v>2.3498591068997567E-2</v>
      </c>
      <c r="V393">
        <f>Net_Zero_Table[[#This Row],[Capital Cost (LKR)]]*AHP!$Q$24/TOPSIS!$C$20</f>
        <v>5.2529201781204918E-3</v>
      </c>
      <c r="W393">
        <f>Net_Zero_Table[[#This Row],[System Cost (LKR)]]*AHP!$Q$25/TOPSIS!$D$20</f>
        <v>2.5462648921485437E-3</v>
      </c>
      <c r="X393">
        <f>Net_Zero_Table[[#This Row],[Embodied Carbon (Metric T)]]*AHP!$Q$26/TOPSIS!$E$20</f>
        <v>1.3370575342603559E-2</v>
      </c>
      <c r="Y3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5.3907827572083821E-3</v>
      </c>
      <c r="Z3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3.4210525674695331E-3</v>
      </c>
      <c r="AA393">
        <f>Net_Zero_Table[[#This Row],[S- Worst-Euclidean Distance]]/(Net_Zero_Table[[#This Row],[S+ Best-Euclidean Distance]]+Net_Zero_Table[[#This Row],[S- Worst-Euclidean Distance]])</f>
        <v>0.38823382886976243</v>
      </c>
      <c r="AB393">
        <v>392</v>
      </c>
    </row>
    <row r="394" spans="1:28" x14ac:dyDescent="0.3">
      <c r="A394">
        <v>460</v>
      </c>
      <c r="B394" t="s">
        <v>280</v>
      </c>
      <c r="C394" t="s">
        <v>147</v>
      </c>
      <c r="D394" t="s">
        <v>280</v>
      </c>
      <c r="E394" t="s">
        <v>280</v>
      </c>
      <c r="F394" t="s">
        <v>154</v>
      </c>
      <c r="G394" t="s">
        <v>219</v>
      </c>
      <c r="H394">
        <v>415.64022458980781</v>
      </c>
      <c r="I394">
        <v>60</v>
      </c>
      <c r="J394">
        <v>1451140.5138272296</v>
      </c>
      <c r="K394">
        <v>47009.944199999998</v>
      </c>
      <c r="L394">
        <v>261205292.48890135</v>
      </c>
      <c r="M394">
        <v>6954495.1227272721</v>
      </c>
      <c r="N394">
        <v>2176710770.7408447</v>
      </c>
      <c r="O394">
        <v>111840000</v>
      </c>
      <c r="P394">
        <v>29.651967499999998</v>
      </c>
      <c r="Q394">
        <v>21694.550681717083</v>
      </c>
      <c r="R394">
        <v>261252302.43310136</v>
      </c>
      <c r="S394">
        <v>2295.5052658635723</v>
      </c>
      <c r="T394">
        <v>21724.202649217084</v>
      </c>
      <c r="U394">
        <f>Net_Zero_Table[[#This Row],[Total Energy(MJ)]]*AHP!$Q$23/TOPSIS!$B$20</f>
        <v>2.350587246440709E-2</v>
      </c>
      <c r="V394">
        <f>Net_Zero_Table[[#This Row],[Capital Cost (LKR)]]*AHP!$Q$24/TOPSIS!$C$20</f>
        <v>5.2564008218750164E-3</v>
      </c>
      <c r="W394">
        <f>Net_Zero_Table[[#This Row],[System Cost (LKR)]]*AHP!$Q$25/TOPSIS!$D$20</f>
        <v>2.5338944845255916E-3</v>
      </c>
      <c r="X394">
        <f>Net_Zero_Table[[#This Row],[Embodied Carbon (Metric T)]]*AHP!$Q$26/TOPSIS!$E$20</f>
        <v>1.3366423619231521E-2</v>
      </c>
      <c r="Y3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5.3894159088900273E-3</v>
      </c>
      <c r="Z3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3.4160648703105024E-3</v>
      </c>
      <c r="AA394">
        <f>Net_Zero_Table[[#This Row],[S- Worst-Euclidean Distance]]/(Net_Zero_Table[[#This Row],[S+ Best-Euclidean Distance]]+Net_Zero_Table[[#This Row],[S- Worst-Euclidean Distance]])</f>
        <v>0.38794756992481394</v>
      </c>
      <c r="AB394">
        <v>393</v>
      </c>
    </row>
    <row r="395" spans="1:28" x14ac:dyDescent="0.3">
      <c r="A395">
        <v>462</v>
      </c>
      <c r="B395" t="s">
        <v>280</v>
      </c>
      <c r="C395" t="s">
        <v>147</v>
      </c>
      <c r="D395" t="s">
        <v>280</v>
      </c>
      <c r="E395" t="s">
        <v>280</v>
      </c>
      <c r="F395" t="s">
        <v>154</v>
      </c>
      <c r="G395" t="s">
        <v>218</v>
      </c>
      <c r="H395">
        <v>415.64022458980781</v>
      </c>
      <c r="I395">
        <v>30</v>
      </c>
      <c r="J395">
        <v>1451140.5138272296</v>
      </c>
      <c r="K395">
        <v>47009.944199999998</v>
      </c>
      <c r="L395">
        <v>261205292.48890135</v>
      </c>
      <c r="M395">
        <v>6954495.1227272721</v>
      </c>
      <c r="N395">
        <v>2176710770.7408447</v>
      </c>
      <c r="O395">
        <v>112386000</v>
      </c>
      <c r="P395">
        <v>29.651967499999998</v>
      </c>
      <c r="Q395">
        <v>21694.550681717083</v>
      </c>
      <c r="R395">
        <v>261252302.43310136</v>
      </c>
      <c r="S395">
        <v>2296.0512658635721</v>
      </c>
      <c r="T395">
        <v>21724.202649217084</v>
      </c>
      <c r="U395">
        <f>Net_Zero_Table[[#This Row],[Total Energy(MJ)]]*AHP!$Q$23/TOPSIS!$B$20</f>
        <v>2.350587246440709E-2</v>
      </c>
      <c r="V395">
        <f>Net_Zero_Table[[#This Row],[Capital Cost (LKR)]]*AHP!$Q$24/TOPSIS!$C$20</f>
        <v>5.2564008218750164E-3</v>
      </c>
      <c r="W395">
        <f>Net_Zero_Table[[#This Row],[System Cost (LKR)]]*AHP!$Q$25/TOPSIS!$D$20</f>
        <v>2.5462648921485437E-3</v>
      </c>
      <c r="X395">
        <f>Net_Zero_Table[[#This Row],[Embodied Carbon (Metric T)]]*AHP!$Q$26/TOPSIS!$E$20</f>
        <v>1.3366423619231521E-2</v>
      </c>
      <c r="Y3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5.390205526200979E-3</v>
      </c>
      <c r="Z3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3.414383611700916E-3</v>
      </c>
      <c r="AA395">
        <f>Net_Zero_Table[[#This Row],[S- Worst-Euclidean Distance]]/(Net_Zero_Table[[#This Row],[S+ Best-Euclidean Distance]]+Net_Zero_Table[[#This Row],[S- Worst-Euclidean Distance]])</f>
        <v>0.38779590486542032</v>
      </c>
      <c r="AB395">
        <v>394</v>
      </c>
    </row>
    <row r="396" spans="1:28" x14ac:dyDescent="0.3">
      <c r="A396">
        <v>443</v>
      </c>
      <c r="B396" t="s">
        <v>280</v>
      </c>
      <c r="C396" t="s">
        <v>147</v>
      </c>
      <c r="D396" t="s">
        <v>151</v>
      </c>
      <c r="E396" t="s">
        <v>280</v>
      </c>
      <c r="F396" t="s">
        <v>154</v>
      </c>
      <c r="G396" t="s">
        <v>220</v>
      </c>
      <c r="H396">
        <v>415.17576225139783</v>
      </c>
      <c r="I396">
        <v>30</v>
      </c>
      <c r="J396">
        <v>1450690.9142836486</v>
      </c>
      <c r="K396">
        <v>47009.944199999998</v>
      </c>
      <c r="L396">
        <v>261124364.57105678</v>
      </c>
      <c r="M396">
        <v>6949890.0477272719</v>
      </c>
      <c r="N396">
        <v>2176036371.4254732</v>
      </c>
      <c r="O396">
        <v>117000000</v>
      </c>
      <c r="P396">
        <v>29.661177649999999</v>
      </c>
      <c r="Q396">
        <v>21687.829168540549</v>
      </c>
      <c r="R396">
        <v>261171374.51525679</v>
      </c>
      <c r="S396">
        <v>2299.9862614732001</v>
      </c>
      <c r="T396">
        <v>21717.490346190549</v>
      </c>
      <c r="U396">
        <f>Net_Zero_Table[[#This Row],[Total Energy(MJ)]]*AHP!$Q$23/TOPSIS!$B$20</f>
        <v>2.3498591068997567E-2</v>
      </c>
      <c r="V396">
        <f>Net_Zero_Table[[#This Row],[Capital Cost (LKR)]]*AHP!$Q$24/TOPSIS!$C$20</f>
        <v>5.2529201781204918E-3</v>
      </c>
      <c r="W396">
        <f>Net_Zero_Table[[#This Row],[System Cost (LKR)]]*AHP!$Q$25/TOPSIS!$D$20</f>
        <v>2.6508016334897549E-3</v>
      </c>
      <c r="X396">
        <f>Net_Zero_Table[[#This Row],[Embodied Carbon (Metric T)]]*AHP!$Q$26/TOPSIS!$E$20</f>
        <v>1.3370575342603559E-2</v>
      </c>
      <c r="Y3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5.3985821295219104E-3</v>
      </c>
      <c r="Z3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3.4086328288398049E-3</v>
      </c>
      <c r="AA396">
        <f>Net_Zero_Table[[#This Row],[S- Worst-Euclidean Distance]]/(Net_Zero_Table[[#This Row],[S+ Best-Euclidean Distance]]+Net_Zero_Table[[#This Row],[S- Worst-Euclidean Distance]])</f>
        <v>0.38702732304763299</v>
      </c>
      <c r="AB396">
        <v>395</v>
      </c>
    </row>
    <row r="397" spans="1:28" x14ac:dyDescent="0.3">
      <c r="A397">
        <v>461</v>
      </c>
      <c r="B397" t="s">
        <v>280</v>
      </c>
      <c r="C397" t="s">
        <v>147</v>
      </c>
      <c r="D397" t="s">
        <v>280</v>
      </c>
      <c r="E397" t="s">
        <v>280</v>
      </c>
      <c r="F397" t="s">
        <v>154</v>
      </c>
      <c r="G397" t="s">
        <v>220</v>
      </c>
      <c r="H397">
        <v>415.64022458980781</v>
      </c>
      <c r="I397">
        <v>30</v>
      </c>
      <c r="J397">
        <v>1451140.5138272296</v>
      </c>
      <c r="K397">
        <v>47009.944199999998</v>
      </c>
      <c r="L397">
        <v>261205292.48890135</v>
      </c>
      <c r="M397">
        <v>6954495.1227272721</v>
      </c>
      <c r="N397">
        <v>2176710770.7408447</v>
      </c>
      <c r="O397">
        <v>117000000</v>
      </c>
      <c r="P397">
        <v>29.651967499999998</v>
      </c>
      <c r="Q397">
        <v>21694.550681717083</v>
      </c>
      <c r="R397">
        <v>261252302.43310136</v>
      </c>
      <c r="S397">
        <v>2300.6652658635721</v>
      </c>
      <c r="T397">
        <v>21724.202649217084</v>
      </c>
      <c r="U397">
        <f>Net_Zero_Table[[#This Row],[Total Energy(MJ)]]*AHP!$Q$23/TOPSIS!$B$20</f>
        <v>2.350587246440709E-2</v>
      </c>
      <c r="V397">
        <f>Net_Zero_Table[[#This Row],[Capital Cost (LKR)]]*AHP!$Q$24/TOPSIS!$C$20</f>
        <v>5.2564008218750164E-3</v>
      </c>
      <c r="W397">
        <f>Net_Zero_Table[[#This Row],[System Cost (LKR)]]*AHP!$Q$25/TOPSIS!$D$20</f>
        <v>2.6508016334897549E-3</v>
      </c>
      <c r="X397">
        <f>Net_Zero_Table[[#This Row],[Embodied Carbon (Metric T)]]*AHP!$Q$26/TOPSIS!$E$20</f>
        <v>1.3366423619231521E-2</v>
      </c>
      <c r="Y3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5.3980057325336075E-3</v>
      </c>
      <c r="Z3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3.4019395262565085E-3</v>
      </c>
      <c r="AA397">
        <f>Net_Zero_Table[[#This Row],[S- Worst-Euclidean Distance]]/(Net_Zero_Table[[#This Row],[S+ Best-Euclidean Distance]]+Net_Zero_Table[[#This Row],[S- Worst-Euclidean Distance]])</f>
        <v>0.38658644187114333</v>
      </c>
      <c r="AB397">
        <v>396</v>
      </c>
    </row>
    <row r="398" spans="1:28" x14ac:dyDescent="0.3">
      <c r="A398">
        <v>514</v>
      </c>
      <c r="B398" t="s">
        <v>280</v>
      </c>
      <c r="C398" t="s">
        <v>280</v>
      </c>
      <c r="D398" t="s">
        <v>151</v>
      </c>
      <c r="E398" t="s">
        <v>280</v>
      </c>
      <c r="F398" t="s">
        <v>154</v>
      </c>
      <c r="G398" t="s">
        <v>219</v>
      </c>
      <c r="H398">
        <v>457.13587474586882</v>
      </c>
      <c r="I398">
        <v>65</v>
      </c>
      <c r="J398">
        <v>1544074.6212969276</v>
      </c>
      <c r="K398">
        <v>45176.222999999998</v>
      </c>
      <c r="L398">
        <v>277933431.83344698</v>
      </c>
      <c r="M398">
        <v>6338649.6477272725</v>
      </c>
      <c r="N398">
        <v>2316111931.9453917</v>
      </c>
      <c r="O398">
        <v>121160000</v>
      </c>
      <c r="P398">
        <v>25.99373525</v>
      </c>
      <c r="Q398">
        <v>23083.915588389067</v>
      </c>
      <c r="R398">
        <v>277978608.05644697</v>
      </c>
      <c r="S398">
        <v>2443.6105815931192</v>
      </c>
      <c r="T398">
        <v>23109.909323639065</v>
      </c>
      <c r="U398">
        <f>Net_Zero_Table[[#This Row],[Total Energy(MJ)]]*AHP!$Q$23/TOPSIS!$B$20</f>
        <v>2.5010802385106012E-2</v>
      </c>
      <c r="V398">
        <f>Net_Zero_Table[[#This Row],[Capital Cost (LKR)]]*AHP!$Q$24/TOPSIS!$C$20</f>
        <v>4.7909276848878222E-3</v>
      </c>
      <c r="W398">
        <f>Net_Zero_Table[[#This Row],[System Cost (LKR)]]*AHP!$Q$25/TOPSIS!$D$20</f>
        <v>2.7450523582360576E-3</v>
      </c>
      <c r="X398">
        <f>Net_Zero_Table[[#This Row],[Embodied Carbon (Metric T)]]*AHP!$Q$26/TOPSIS!$E$20</f>
        <v>1.1717376824915615E-2</v>
      </c>
      <c r="Y3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4.6732890692078683E-3</v>
      </c>
      <c r="Z3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2.898945840333525E-3</v>
      </c>
      <c r="AA398">
        <f>Net_Zero_Table[[#This Row],[S- Worst-Euclidean Distance]]/(Net_Zero_Table[[#This Row],[S+ Best-Euclidean Distance]]+Net_Zero_Table[[#This Row],[S- Worst-Euclidean Distance]])</f>
        <v>0.3828388679121284</v>
      </c>
      <c r="AB398">
        <v>397</v>
      </c>
    </row>
    <row r="399" spans="1:28" x14ac:dyDescent="0.3">
      <c r="A399">
        <v>516</v>
      </c>
      <c r="B399" t="s">
        <v>280</v>
      </c>
      <c r="C399" t="s">
        <v>280</v>
      </c>
      <c r="D399" t="s">
        <v>151</v>
      </c>
      <c r="E399" t="s">
        <v>280</v>
      </c>
      <c r="F399" t="s">
        <v>154</v>
      </c>
      <c r="G399" t="s">
        <v>218</v>
      </c>
      <c r="H399">
        <v>457.13587474586882</v>
      </c>
      <c r="I399">
        <v>33</v>
      </c>
      <c r="J399">
        <v>1544074.6212969276</v>
      </c>
      <c r="K399">
        <v>45176.222999999998</v>
      </c>
      <c r="L399">
        <v>277933431.83344698</v>
      </c>
      <c r="M399">
        <v>6338649.6477272725</v>
      </c>
      <c r="N399">
        <v>2316111931.9453917</v>
      </c>
      <c r="O399">
        <v>123624600</v>
      </c>
      <c r="P399">
        <v>25.99373525</v>
      </c>
      <c r="Q399">
        <v>23083.915588389067</v>
      </c>
      <c r="R399">
        <v>277978608.05644697</v>
      </c>
      <c r="S399">
        <v>2446.0751815931189</v>
      </c>
      <c r="T399">
        <v>23109.909323639065</v>
      </c>
      <c r="U399">
        <f>Net_Zero_Table[[#This Row],[Total Energy(MJ)]]*AHP!$Q$23/TOPSIS!$B$20</f>
        <v>2.5010802385106012E-2</v>
      </c>
      <c r="V399">
        <f>Net_Zero_Table[[#This Row],[Capital Cost (LKR)]]*AHP!$Q$24/TOPSIS!$C$20</f>
        <v>4.7909276848878222E-3</v>
      </c>
      <c r="W399">
        <f>Net_Zero_Table[[#This Row],[System Cost (LKR)]]*AHP!$Q$25/TOPSIS!$D$20</f>
        <v>2.8008913813633981E-3</v>
      </c>
      <c r="X399">
        <f>Net_Zero_Table[[#This Row],[Embodied Carbon (Metric T)]]*AHP!$Q$26/TOPSIS!$E$20</f>
        <v>1.1717376824915615E-2</v>
      </c>
      <c r="Y3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4.6801774686146772E-3</v>
      </c>
      <c r="Z3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2.894487727646645E-3</v>
      </c>
      <c r="AA399">
        <f>Net_Zero_Table[[#This Row],[S- Worst-Euclidean Distance]]/(Net_Zero_Table[[#This Row],[S+ Best-Euclidean Distance]]+Net_Zero_Table[[#This Row],[S- Worst-Euclidean Distance]])</f>
        <v>0.38212748057502216</v>
      </c>
      <c r="AB399">
        <v>398</v>
      </c>
    </row>
    <row r="400" spans="1:28" x14ac:dyDescent="0.3">
      <c r="A400">
        <v>532</v>
      </c>
      <c r="B400" t="s">
        <v>280</v>
      </c>
      <c r="C400" t="s">
        <v>280</v>
      </c>
      <c r="D400" t="s">
        <v>280</v>
      </c>
      <c r="E400" t="s">
        <v>280</v>
      </c>
      <c r="F400" t="s">
        <v>154</v>
      </c>
      <c r="G400" t="s">
        <v>219</v>
      </c>
      <c r="H400">
        <v>457.60033708427881</v>
      </c>
      <c r="I400">
        <v>66</v>
      </c>
      <c r="J400">
        <v>1544524.2208405084</v>
      </c>
      <c r="K400">
        <v>45176.222999999998</v>
      </c>
      <c r="L400">
        <v>278014359.75129151</v>
      </c>
      <c r="M400">
        <v>6343254.7227272717</v>
      </c>
      <c r="N400">
        <v>2316786331.2607627</v>
      </c>
      <c r="O400">
        <v>123024000</v>
      </c>
      <c r="P400">
        <v>25.984525099999999</v>
      </c>
      <c r="Q400">
        <v>23090.6371015656</v>
      </c>
      <c r="R400">
        <v>278059535.9742915</v>
      </c>
      <c r="S400">
        <v>2446.1535859834898</v>
      </c>
      <c r="T400">
        <v>23116.621626665601</v>
      </c>
      <c r="U400">
        <f>Net_Zero_Table[[#This Row],[Total Energy(MJ)]]*AHP!$Q$23/TOPSIS!$B$20</f>
        <v>2.5018083780515534E-2</v>
      </c>
      <c r="V400">
        <f>Net_Zero_Table[[#This Row],[Capital Cost (LKR)]]*AHP!$Q$24/TOPSIS!$C$20</f>
        <v>4.7944083286423468E-3</v>
      </c>
      <c r="W400">
        <f>Net_Zero_Table[[#This Row],[System Cost (LKR)]]*AHP!$Q$25/TOPSIS!$D$20</f>
        <v>2.7872839329781507E-3</v>
      </c>
      <c r="X400">
        <f>Net_Zero_Table[[#This Row],[Embodied Carbon (Metric T)]]*AHP!$Q$26/TOPSIS!$E$20</f>
        <v>1.1713225101543576E-2</v>
      </c>
      <c r="Y4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4.6812493485647293E-3</v>
      </c>
      <c r="Z4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2.8932207846973958E-3</v>
      </c>
      <c r="AA400">
        <f>Net_Zero_Table[[#This Row],[S- Worst-Euclidean Distance]]/(Net_Zero_Table[[#This Row],[S+ Best-Euclidean Distance]]+Net_Zero_Table[[#This Row],[S- Worst-Euclidean Distance]])</f>
        <v>0.3819700564917749</v>
      </c>
      <c r="AB400">
        <v>399</v>
      </c>
    </row>
    <row r="401" spans="1:28" x14ac:dyDescent="0.3">
      <c r="A401">
        <v>534</v>
      </c>
      <c r="B401" t="s">
        <v>280</v>
      </c>
      <c r="C401" t="s">
        <v>280</v>
      </c>
      <c r="D401" t="s">
        <v>280</v>
      </c>
      <c r="E401" t="s">
        <v>280</v>
      </c>
      <c r="F401" t="s">
        <v>154</v>
      </c>
      <c r="G401" t="s">
        <v>218</v>
      </c>
      <c r="H401">
        <v>457.60033708427881</v>
      </c>
      <c r="I401">
        <v>33</v>
      </c>
      <c r="J401">
        <v>1544524.2208405084</v>
      </c>
      <c r="K401">
        <v>45176.222999999998</v>
      </c>
      <c r="L401">
        <v>278014359.75129151</v>
      </c>
      <c r="M401">
        <v>6343254.7227272717</v>
      </c>
      <c r="N401">
        <v>2316786331.2607627</v>
      </c>
      <c r="O401">
        <v>123624600</v>
      </c>
      <c r="P401">
        <v>25.984525099999999</v>
      </c>
      <c r="Q401">
        <v>23090.6371015656</v>
      </c>
      <c r="R401">
        <v>278059535.9742915</v>
      </c>
      <c r="S401">
        <v>2446.7541859834901</v>
      </c>
      <c r="T401">
        <v>23116.621626665601</v>
      </c>
      <c r="U401">
        <f>Net_Zero_Table[[#This Row],[Total Energy(MJ)]]*AHP!$Q$23/TOPSIS!$B$20</f>
        <v>2.5018083780515534E-2</v>
      </c>
      <c r="V401">
        <f>Net_Zero_Table[[#This Row],[Capital Cost (LKR)]]*AHP!$Q$24/TOPSIS!$C$20</f>
        <v>4.7944083286423468E-3</v>
      </c>
      <c r="W401">
        <f>Net_Zero_Table[[#This Row],[System Cost (LKR)]]*AHP!$Q$25/TOPSIS!$D$20</f>
        <v>2.8008913813633981E-3</v>
      </c>
      <c r="X401">
        <f>Net_Zero_Table[[#This Row],[Embodied Carbon (Metric T)]]*AHP!$Q$26/TOPSIS!$E$20</f>
        <v>1.1713225101543576E-2</v>
      </c>
      <c r="Y4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4.6829874244277148E-3</v>
      </c>
      <c r="Z4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2.8922322147964222E-3</v>
      </c>
      <c r="AA401">
        <f>Net_Zero_Table[[#This Row],[S- Worst-Euclidean Distance]]/(Net_Zero_Table[[#This Row],[S+ Best-Euclidean Distance]]+Net_Zero_Table[[#This Row],[S- Worst-Euclidean Distance]])</f>
        <v>0.38180176318856524</v>
      </c>
      <c r="AB401">
        <v>400</v>
      </c>
    </row>
    <row r="402" spans="1:28" x14ac:dyDescent="0.3">
      <c r="A402">
        <v>515</v>
      </c>
      <c r="B402" t="s">
        <v>280</v>
      </c>
      <c r="C402" t="s">
        <v>280</v>
      </c>
      <c r="D402" t="s">
        <v>151</v>
      </c>
      <c r="E402" t="s">
        <v>280</v>
      </c>
      <c r="F402" t="s">
        <v>154</v>
      </c>
      <c r="G402" t="s">
        <v>220</v>
      </c>
      <c r="H402">
        <v>457.13587474586882</v>
      </c>
      <c r="I402">
        <v>33</v>
      </c>
      <c r="J402">
        <v>1544074.6212969276</v>
      </c>
      <c r="K402">
        <v>45176.222999999998</v>
      </c>
      <c r="L402">
        <v>277933431.83344698</v>
      </c>
      <c r="M402">
        <v>6338649.6477272725</v>
      </c>
      <c r="N402">
        <v>2316111931.9453917</v>
      </c>
      <c r="O402">
        <v>128700000</v>
      </c>
      <c r="P402">
        <v>25.99373525</v>
      </c>
      <c r="Q402">
        <v>23083.915588389067</v>
      </c>
      <c r="R402">
        <v>277978608.05644697</v>
      </c>
      <c r="S402">
        <v>2451.1505815931191</v>
      </c>
      <c r="T402">
        <v>23109.909323639065</v>
      </c>
      <c r="U402">
        <f>Net_Zero_Table[[#This Row],[Total Energy(MJ)]]*AHP!$Q$23/TOPSIS!$B$20</f>
        <v>2.5010802385106012E-2</v>
      </c>
      <c r="V402">
        <f>Net_Zero_Table[[#This Row],[Capital Cost (LKR)]]*AHP!$Q$24/TOPSIS!$C$20</f>
        <v>4.7909276848878222E-3</v>
      </c>
      <c r="W402">
        <f>Net_Zero_Table[[#This Row],[System Cost (LKR)]]*AHP!$Q$25/TOPSIS!$D$20</f>
        <v>2.9158817968387304E-3</v>
      </c>
      <c r="X402">
        <f>Net_Zero_Table[[#This Row],[Embodied Carbon (Metric T)]]*AHP!$Q$26/TOPSIS!$E$20</f>
        <v>1.1717376824915615E-2</v>
      </c>
      <c r="Y4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4.6964228645627742E-3</v>
      </c>
      <c r="Z4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2.8886874685747277E-3</v>
      </c>
      <c r="AA402">
        <f>Net_Zero_Table[[#This Row],[S- Worst-Euclidean Distance]]/(Net_Zero_Table[[#This Row],[S+ Best-Euclidean Distance]]+Net_Zero_Table[[#This Row],[S- Worst-Euclidean Distance]])</f>
        <v>0.38083657873172322</v>
      </c>
      <c r="AB402">
        <v>401</v>
      </c>
    </row>
    <row r="403" spans="1:28" x14ac:dyDescent="0.3">
      <c r="A403">
        <v>533</v>
      </c>
      <c r="B403" t="s">
        <v>280</v>
      </c>
      <c r="C403" t="s">
        <v>280</v>
      </c>
      <c r="D403" t="s">
        <v>280</v>
      </c>
      <c r="E403" t="s">
        <v>280</v>
      </c>
      <c r="F403" t="s">
        <v>154</v>
      </c>
      <c r="G403" t="s">
        <v>220</v>
      </c>
      <c r="H403">
        <v>457.60033708427881</v>
      </c>
      <c r="I403">
        <v>33</v>
      </c>
      <c r="J403">
        <v>1544524.2208405084</v>
      </c>
      <c r="K403">
        <v>45176.222999999998</v>
      </c>
      <c r="L403">
        <v>278014359.75129151</v>
      </c>
      <c r="M403">
        <v>6343254.7227272717</v>
      </c>
      <c r="N403">
        <v>2316786331.2607627</v>
      </c>
      <c r="O403">
        <v>128700000</v>
      </c>
      <c r="P403">
        <v>25.984525099999999</v>
      </c>
      <c r="Q403">
        <v>23090.6371015656</v>
      </c>
      <c r="R403">
        <v>278059535.9742915</v>
      </c>
      <c r="S403">
        <v>2451.8295859834898</v>
      </c>
      <c r="T403">
        <v>23116.621626665601</v>
      </c>
      <c r="U403">
        <f>Net_Zero_Table[[#This Row],[Total Energy(MJ)]]*AHP!$Q$23/TOPSIS!$B$20</f>
        <v>2.5018083780515534E-2</v>
      </c>
      <c r="V403">
        <f>Net_Zero_Table[[#This Row],[Capital Cost (LKR)]]*AHP!$Q$24/TOPSIS!$C$20</f>
        <v>4.7944083286423468E-3</v>
      </c>
      <c r="W403">
        <f>Net_Zero_Table[[#This Row],[System Cost (LKR)]]*AHP!$Q$25/TOPSIS!$D$20</f>
        <v>2.9158817968387304E-3</v>
      </c>
      <c r="X403">
        <f>Net_Zero_Table[[#This Row],[Embodied Carbon (Metric T)]]*AHP!$Q$26/TOPSIS!$E$20</f>
        <v>1.1713225101543576E-2</v>
      </c>
      <c r="Y4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4.6992231062599754E-3</v>
      </c>
      <c r="Z4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2.8864274232881467E-3</v>
      </c>
      <c r="AA403">
        <f>Net_Zero_Table[[#This Row],[S- Worst-Euclidean Distance]]/(Net_Zero_Table[[#This Row],[S+ Best-Euclidean Distance]]+Net_Zero_Table[[#This Row],[S- Worst-Euclidean Distance]])</f>
        <v>0.38051152133159127</v>
      </c>
      <c r="AB403">
        <v>402</v>
      </c>
    </row>
    <row r="404" spans="1:28" x14ac:dyDescent="0.3">
      <c r="A404">
        <v>448</v>
      </c>
      <c r="B404" t="s">
        <v>280</v>
      </c>
      <c r="C404" t="s">
        <v>147</v>
      </c>
      <c r="D404" t="s">
        <v>151</v>
      </c>
      <c r="E404" t="s">
        <v>280</v>
      </c>
      <c r="F404" t="s">
        <v>280</v>
      </c>
      <c r="G404" t="s">
        <v>219</v>
      </c>
      <c r="H404">
        <v>417.77385144706687</v>
      </c>
      <c r="I404">
        <v>60</v>
      </c>
      <c r="J404">
        <v>1458521.2541212565</v>
      </c>
      <c r="K404">
        <v>49193.356927272718</v>
      </c>
      <c r="L404">
        <v>262533825.74182618</v>
      </c>
      <c r="M404">
        <v>6938972.9840909084</v>
      </c>
      <c r="N404">
        <v>2187781881.1818848</v>
      </c>
      <c r="O404">
        <v>111840000</v>
      </c>
      <c r="P404">
        <v>29.661177649999999</v>
      </c>
      <c r="Q404">
        <v>21804.892749112783</v>
      </c>
      <c r="R404">
        <v>262583019.09875345</v>
      </c>
      <c r="S404">
        <v>2306.5608541659758</v>
      </c>
      <c r="T404">
        <v>21834.553926762783</v>
      </c>
      <c r="U404">
        <f>Net_Zero_Table[[#This Row],[Total Energy(MJ)]]*AHP!$Q$23/TOPSIS!$B$20</f>
        <v>2.3625602150759192E-2</v>
      </c>
      <c r="V404">
        <f>Net_Zero_Table[[#This Row],[Capital Cost (LKR)]]*AHP!$Q$24/TOPSIS!$C$20</f>
        <v>5.2446687578149246E-3</v>
      </c>
      <c r="W404">
        <f>Net_Zero_Table[[#This Row],[System Cost (LKR)]]*AHP!$Q$25/TOPSIS!$D$20</f>
        <v>2.5338944845255916E-3</v>
      </c>
      <c r="X404">
        <f>Net_Zero_Table[[#This Row],[Embodied Carbon (Metric T)]]*AHP!$Q$26/TOPSIS!$E$20</f>
        <v>1.3370575342603559E-2</v>
      </c>
      <c r="Y4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5.4276390207527326E-3</v>
      </c>
      <c r="Z4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3.2987951113110873E-3</v>
      </c>
      <c r="AA404">
        <f>Net_Zero_Table[[#This Row],[S- Worst-Euclidean Distance]]/(Net_Zero_Table[[#This Row],[S+ Best-Euclidean Distance]]+Net_Zero_Table[[#This Row],[S- Worst-Euclidean Distance]])</f>
        <v>0.37802326372810374</v>
      </c>
      <c r="AB404">
        <v>403</v>
      </c>
    </row>
    <row r="405" spans="1:28" x14ac:dyDescent="0.3">
      <c r="A405">
        <v>450</v>
      </c>
      <c r="B405" t="s">
        <v>280</v>
      </c>
      <c r="C405" t="s">
        <v>147</v>
      </c>
      <c r="D405" t="s">
        <v>151</v>
      </c>
      <c r="E405" t="s">
        <v>280</v>
      </c>
      <c r="F405" t="s">
        <v>280</v>
      </c>
      <c r="G405" t="s">
        <v>218</v>
      </c>
      <c r="H405">
        <v>417.77385144706687</v>
      </c>
      <c r="I405">
        <v>30</v>
      </c>
      <c r="J405">
        <v>1458521.2541212565</v>
      </c>
      <c r="K405">
        <v>49193.356927272718</v>
      </c>
      <c r="L405">
        <v>262533825.74182618</v>
      </c>
      <c r="M405">
        <v>6938972.9840909084</v>
      </c>
      <c r="N405">
        <v>2187781881.1818848</v>
      </c>
      <c r="O405">
        <v>112386000</v>
      </c>
      <c r="P405">
        <v>29.661177649999999</v>
      </c>
      <c r="Q405">
        <v>21804.892749112783</v>
      </c>
      <c r="R405">
        <v>262583019.09875345</v>
      </c>
      <c r="S405">
        <v>2307.1068541659756</v>
      </c>
      <c r="T405">
        <v>21834.553926762783</v>
      </c>
      <c r="U405">
        <f>Net_Zero_Table[[#This Row],[Total Energy(MJ)]]*AHP!$Q$23/TOPSIS!$B$20</f>
        <v>2.3625602150759192E-2</v>
      </c>
      <c r="V405">
        <f>Net_Zero_Table[[#This Row],[Capital Cost (LKR)]]*AHP!$Q$24/TOPSIS!$C$20</f>
        <v>5.2446687578149246E-3</v>
      </c>
      <c r="W405">
        <f>Net_Zero_Table[[#This Row],[System Cost (LKR)]]*AHP!$Q$25/TOPSIS!$D$20</f>
        <v>2.5462648921485437E-3</v>
      </c>
      <c r="X405">
        <f>Net_Zero_Table[[#This Row],[Embodied Carbon (Metric T)]]*AHP!$Q$26/TOPSIS!$E$20</f>
        <v>1.3370575342603559E-2</v>
      </c>
      <c r="Y4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5.4284230781404966E-3</v>
      </c>
      <c r="Z4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3.2970540541659627E-3</v>
      </c>
      <c r="AA405">
        <f>Net_Zero_Table[[#This Row],[S- Worst-Euclidean Distance]]/(Net_Zero_Table[[#This Row],[S+ Best-Euclidean Distance]]+Net_Zero_Table[[#This Row],[S- Worst-Euclidean Distance]])</f>
        <v>0.37786518767649696</v>
      </c>
      <c r="AB405">
        <v>404</v>
      </c>
    </row>
    <row r="406" spans="1:28" x14ac:dyDescent="0.3">
      <c r="A406">
        <v>466</v>
      </c>
      <c r="B406" t="s">
        <v>280</v>
      </c>
      <c r="C406" t="s">
        <v>147</v>
      </c>
      <c r="D406" t="s">
        <v>280</v>
      </c>
      <c r="E406" t="s">
        <v>280</v>
      </c>
      <c r="F406" t="s">
        <v>280</v>
      </c>
      <c r="G406" t="s">
        <v>219</v>
      </c>
      <c r="H406">
        <v>418.23831378547686</v>
      </c>
      <c r="I406">
        <v>60</v>
      </c>
      <c r="J406">
        <v>1458970.8536648373</v>
      </c>
      <c r="K406">
        <v>49193.356927272718</v>
      </c>
      <c r="L406">
        <v>262614753.65967071</v>
      </c>
      <c r="M406">
        <v>6943578.0590909086</v>
      </c>
      <c r="N406">
        <v>2188456280.4972558</v>
      </c>
      <c r="O406">
        <v>111840000</v>
      </c>
      <c r="P406">
        <v>29.651967499999998</v>
      </c>
      <c r="Q406">
        <v>21811.614262289317</v>
      </c>
      <c r="R406">
        <v>262663947.01659799</v>
      </c>
      <c r="S406">
        <v>2307.2398585563469</v>
      </c>
      <c r="T406">
        <v>21841.266229789318</v>
      </c>
      <c r="U406">
        <f>Net_Zero_Table[[#This Row],[Total Energy(MJ)]]*AHP!$Q$23/TOPSIS!$B$20</f>
        <v>2.3632883546168715E-2</v>
      </c>
      <c r="V406">
        <f>Net_Zero_Table[[#This Row],[Capital Cost (LKR)]]*AHP!$Q$24/TOPSIS!$C$20</f>
        <v>5.2481494015694493E-3</v>
      </c>
      <c r="W406">
        <f>Net_Zero_Table[[#This Row],[System Cost (LKR)]]*AHP!$Q$25/TOPSIS!$D$20</f>
        <v>2.5338944845255916E-3</v>
      </c>
      <c r="X406">
        <f>Net_Zero_Table[[#This Row],[Embodied Carbon (Metric T)]]*AHP!$Q$26/TOPSIS!$E$20</f>
        <v>1.3366423619231521E-2</v>
      </c>
      <c r="Y4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5.4272308237420987E-3</v>
      </c>
      <c r="Z4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3.2921506891662971E-3</v>
      </c>
      <c r="AA406">
        <f>Net_Zero_Table[[#This Row],[S- Worst-Euclidean Distance]]/(Net_Zero_Table[[#This Row],[S+ Best-Euclidean Distance]]+Net_Zero_Table[[#This Row],[S- Worst-Euclidean Distance]])</f>
        <v>0.37756699649998254</v>
      </c>
      <c r="AB406">
        <v>405</v>
      </c>
    </row>
    <row r="407" spans="1:28" x14ac:dyDescent="0.3">
      <c r="A407">
        <v>468</v>
      </c>
      <c r="B407" t="s">
        <v>280</v>
      </c>
      <c r="C407" t="s">
        <v>147</v>
      </c>
      <c r="D407" t="s">
        <v>280</v>
      </c>
      <c r="E407" t="s">
        <v>280</v>
      </c>
      <c r="F407" t="s">
        <v>280</v>
      </c>
      <c r="G407" t="s">
        <v>218</v>
      </c>
      <c r="H407">
        <v>418.23831378547686</v>
      </c>
      <c r="I407">
        <v>30</v>
      </c>
      <c r="J407">
        <v>1458970.8536648373</v>
      </c>
      <c r="K407">
        <v>49193.356927272718</v>
      </c>
      <c r="L407">
        <v>262614753.65967071</v>
      </c>
      <c r="M407">
        <v>6943578.0590909086</v>
      </c>
      <c r="N407">
        <v>2188456280.4972558</v>
      </c>
      <c r="O407">
        <v>112386000</v>
      </c>
      <c r="P407">
        <v>29.651967499999998</v>
      </c>
      <c r="Q407">
        <v>21811.614262289317</v>
      </c>
      <c r="R407">
        <v>262663947.01659799</v>
      </c>
      <c r="S407">
        <v>2307.7858585563467</v>
      </c>
      <c r="T407">
        <v>21841.266229789318</v>
      </c>
      <c r="U407">
        <f>Net_Zero_Table[[#This Row],[Total Energy(MJ)]]*AHP!$Q$23/TOPSIS!$B$20</f>
        <v>2.3632883546168715E-2</v>
      </c>
      <c r="V407">
        <f>Net_Zero_Table[[#This Row],[Capital Cost (LKR)]]*AHP!$Q$24/TOPSIS!$C$20</f>
        <v>5.2481494015694493E-3</v>
      </c>
      <c r="W407">
        <f>Net_Zero_Table[[#This Row],[System Cost (LKR)]]*AHP!$Q$25/TOPSIS!$D$20</f>
        <v>2.5462648921485437E-3</v>
      </c>
      <c r="X407">
        <f>Net_Zero_Table[[#This Row],[Embodied Carbon (Metric T)]]*AHP!$Q$26/TOPSIS!$E$20</f>
        <v>1.3366423619231521E-2</v>
      </c>
      <c r="Y4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5.4280149400924649E-3</v>
      </c>
      <c r="Z4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3.2904061162507595E-3</v>
      </c>
      <c r="AA407">
        <f>Net_Zero_Table[[#This Row],[S- Worst-Euclidean Distance]]/(Net_Zero_Table[[#This Row],[S+ Best-Euclidean Distance]]+Net_Zero_Table[[#This Row],[S- Worst-Euclidean Distance]])</f>
        <v>0.37740848887503237</v>
      </c>
      <c r="AB407">
        <v>406</v>
      </c>
    </row>
    <row r="408" spans="1:28" x14ac:dyDescent="0.3">
      <c r="A408">
        <v>449</v>
      </c>
      <c r="B408" t="s">
        <v>280</v>
      </c>
      <c r="C408" t="s">
        <v>147</v>
      </c>
      <c r="D408" t="s">
        <v>151</v>
      </c>
      <c r="E408" t="s">
        <v>280</v>
      </c>
      <c r="F408" t="s">
        <v>280</v>
      </c>
      <c r="G408" t="s">
        <v>220</v>
      </c>
      <c r="H408">
        <v>417.77385144706687</v>
      </c>
      <c r="I408">
        <v>30</v>
      </c>
      <c r="J408">
        <v>1458521.2541212565</v>
      </c>
      <c r="K408">
        <v>49193.356927272718</v>
      </c>
      <c r="L408">
        <v>262533825.74182618</v>
      </c>
      <c r="M408">
        <v>6938972.9840909084</v>
      </c>
      <c r="N408">
        <v>2187781881.1818848</v>
      </c>
      <c r="O408">
        <v>117000000</v>
      </c>
      <c r="P408">
        <v>29.661177649999999</v>
      </c>
      <c r="Q408">
        <v>21804.892749112783</v>
      </c>
      <c r="R408">
        <v>262583019.09875345</v>
      </c>
      <c r="S408">
        <v>2311.7208541659757</v>
      </c>
      <c r="T408">
        <v>21834.553926762783</v>
      </c>
      <c r="U408">
        <f>Net_Zero_Table[[#This Row],[Total Energy(MJ)]]*AHP!$Q$23/TOPSIS!$B$20</f>
        <v>2.3625602150759192E-2</v>
      </c>
      <c r="V408">
        <f>Net_Zero_Table[[#This Row],[Capital Cost (LKR)]]*AHP!$Q$24/TOPSIS!$C$20</f>
        <v>5.2446687578149246E-3</v>
      </c>
      <c r="W408">
        <f>Net_Zero_Table[[#This Row],[System Cost (LKR)]]*AHP!$Q$25/TOPSIS!$D$20</f>
        <v>2.6508016334897549E-3</v>
      </c>
      <c r="X408">
        <f>Net_Zero_Table[[#This Row],[Embodied Carbon (Metric T)]]*AHP!$Q$26/TOPSIS!$E$20</f>
        <v>1.3370575342603559E-2</v>
      </c>
      <c r="Y4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5.4361684474514265E-3</v>
      </c>
      <c r="Z4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3.2841654234442544E-3</v>
      </c>
      <c r="AA408">
        <f>Net_Zero_Table[[#This Row],[S- Worst-Euclidean Distance]]/(Net_Zero_Table[[#This Row],[S+ Best-Euclidean Distance]]+Net_Zero_Table[[#This Row],[S- Worst-Euclidean Distance]])</f>
        <v>0.37661005553987259</v>
      </c>
      <c r="AB408">
        <v>407</v>
      </c>
    </row>
    <row r="409" spans="1:28" x14ac:dyDescent="0.3">
      <c r="A409">
        <v>467</v>
      </c>
      <c r="B409" t="s">
        <v>280</v>
      </c>
      <c r="C409" t="s">
        <v>147</v>
      </c>
      <c r="D409" t="s">
        <v>280</v>
      </c>
      <c r="E409" t="s">
        <v>280</v>
      </c>
      <c r="F409" t="s">
        <v>280</v>
      </c>
      <c r="G409" t="s">
        <v>220</v>
      </c>
      <c r="H409">
        <v>418.23831378547686</v>
      </c>
      <c r="I409">
        <v>30</v>
      </c>
      <c r="J409">
        <v>1458970.8536648373</v>
      </c>
      <c r="K409">
        <v>49193.356927272718</v>
      </c>
      <c r="L409">
        <v>262614753.65967071</v>
      </c>
      <c r="M409">
        <v>6943578.0590909086</v>
      </c>
      <c r="N409">
        <v>2188456280.4972558</v>
      </c>
      <c r="O409">
        <v>117000000</v>
      </c>
      <c r="P409">
        <v>29.651967499999998</v>
      </c>
      <c r="Q409">
        <v>21811.614262289317</v>
      </c>
      <c r="R409">
        <v>262663947.01659799</v>
      </c>
      <c r="S409">
        <v>2312.3998585563468</v>
      </c>
      <c r="T409">
        <v>21841.266229789318</v>
      </c>
      <c r="U409">
        <f>Net_Zero_Table[[#This Row],[Total Energy(MJ)]]*AHP!$Q$23/TOPSIS!$B$20</f>
        <v>2.3632883546168715E-2</v>
      </c>
      <c r="V409">
        <f>Net_Zero_Table[[#This Row],[Capital Cost (LKR)]]*AHP!$Q$24/TOPSIS!$C$20</f>
        <v>5.2481494015694493E-3</v>
      </c>
      <c r="W409">
        <f>Net_Zero_Table[[#This Row],[System Cost (LKR)]]*AHP!$Q$25/TOPSIS!$D$20</f>
        <v>2.6508016334897549E-3</v>
      </c>
      <c r="X409">
        <f>Net_Zero_Table[[#This Row],[Embodied Carbon (Metric T)]]*AHP!$Q$26/TOPSIS!$E$20</f>
        <v>1.3366423619231521E-2</v>
      </c>
      <c r="Y4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5.4357608909558477E-3</v>
      </c>
      <c r="Z4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3.2774913428283794E-3</v>
      </c>
      <c r="AA409">
        <f>Net_Zero_Table[[#This Row],[S- Worst-Euclidean Distance]]/(Net_Zero_Table[[#This Row],[S+ Best-Euclidean Distance]]+Net_Zero_Table[[#This Row],[S- Worst-Euclidean Distance]])</f>
        <v>0.37615017388345956</v>
      </c>
      <c r="AB409">
        <v>408</v>
      </c>
    </row>
    <row r="410" spans="1:28" x14ac:dyDescent="0.3">
      <c r="A410">
        <v>337</v>
      </c>
      <c r="B410" t="s">
        <v>142</v>
      </c>
      <c r="C410" t="s">
        <v>147</v>
      </c>
      <c r="D410" t="s">
        <v>151</v>
      </c>
      <c r="E410" t="s">
        <v>280</v>
      </c>
      <c r="F410" t="s">
        <v>155</v>
      </c>
      <c r="G410" t="s">
        <v>219</v>
      </c>
      <c r="H410">
        <v>421.35373338361154</v>
      </c>
      <c r="I410">
        <v>60</v>
      </c>
      <c r="J410">
        <v>1459620.0480349534</v>
      </c>
      <c r="K410">
        <v>49643.933972727267</v>
      </c>
      <c r="L410">
        <v>262731608.64629164</v>
      </c>
      <c r="M410">
        <v>6940878.5068181809</v>
      </c>
      <c r="N410">
        <v>2189430072.0524302</v>
      </c>
      <c r="O410">
        <v>111840000</v>
      </c>
      <c r="P410">
        <v>29.751293059090905</v>
      </c>
      <c r="Q410">
        <v>21821.319718122551</v>
      </c>
      <c r="R410">
        <v>262781252.58026436</v>
      </c>
      <c r="S410">
        <v>2308.2109505592484</v>
      </c>
      <c r="T410">
        <v>21851.071011181641</v>
      </c>
      <c r="U410">
        <f>Net_Zero_Table[[#This Row],[Total Energy(MJ)]]*AHP!$Q$23/TOPSIS!$B$20</f>
        <v>2.3643437978008081E-2</v>
      </c>
      <c r="V410">
        <f>Net_Zero_Table[[#This Row],[Capital Cost (LKR)]]*AHP!$Q$24/TOPSIS!$C$20</f>
        <v>5.2461090048857729E-3</v>
      </c>
      <c r="W410">
        <f>Net_Zero_Table[[#This Row],[System Cost (LKR)]]*AHP!$Q$25/TOPSIS!$D$20</f>
        <v>2.5338944845255916E-3</v>
      </c>
      <c r="X410">
        <f>Net_Zero_Table[[#This Row],[Embodied Carbon (Metric T)]]*AHP!$Q$26/TOPSIS!$E$20</f>
        <v>1.3411197292311598E-2</v>
      </c>
      <c r="Y4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5.4704963874408659E-3</v>
      </c>
      <c r="Z4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3.2754675783800502E-3</v>
      </c>
      <c r="AA410">
        <f>Net_Zero_Table[[#This Row],[S- Worst-Euclidean Distance]]/(Net_Zero_Table[[#This Row],[S+ Best-Euclidean Distance]]+Net_Zero_Table[[#This Row],[S- Worst-Euclidean Distance]])</f>
        <v>0.37451189956653425</v>
      </c>
      <c r="AB410">
        <v>409</v>
      </c>
    </row>
    <row r="411" spans="1:28" x14ac:dyDescent="0.3">
      <c r="A411">
        <v>339</v>
      </c>
      <c r="B411" t="s">
        <v>142</v>
      </c>
      <c r="C411" t="s">
        <v>147</v>
      </c>
      <c r="D411" t="s">
        <v>151</v>
      </c>
      <c r="E411" t="s">
        <v>280</v>
      </c>
      <c r="F411" t="s">
        <v>155</v>
      </c>
      <c r="G411" t="s">
        <v>218</v>
      </c>
      <c r="H411">
        <v>421.35373338361154</v>
      </c>
      <c r="I411">
        <v>30</v>
      </c>
      <c r="J411">
        <v>1459620.0480349534</v>
      </c>
      <c r="K411">
        <v>49643.933972727267</v>
      </c>
      <c r="L411">
        <v>262731608.64629164</v>
      </c>
      <c r="M411">
        <v>6940878.5068181809</v>
      </c>
      <c r="N411">
        <v>2189430072.0524302</v>
      </c>
      <c r="O411">
        <v>112386000</v>
      </c>
      <c r="P411">
        <v>29.751293059090905</v>
      </c>
      <c r="Q411">
        <v>21821.319718122551</v>
      </c>
      <c r="R411">
        <v>262781252.58026436</v>
      </c>
      <c r="S411">
        <v>2308.7569505592483</v>
      </c>
      <c r="T411">
        <v>21851.071011181641</v>
      </c>
      <c r="U411">
        <f>Net_Zero_Table[[#This Row],[Total Energy(MJ)]]*AHP!$Q$23/TOPSIS!$B$20</f>
        <v>2.3643437978008081E-2</v>
      </c>
      <c r="V411">
        <f>Net_Zero_Table[[#This Row],[Capital Cost (LKR)]]*AHP!$Q$24/TOPSIS!$C$20</f>
        <v>5.2461090048857729E-3</v>
      </c>
      <c r="W411">
        <f>Net_Zero_Table[[#This Row],[System Cost (LKR)]]*AHP!$Q$25/TOPSIS!$D$20</f>
        <v>2.5462648921485437E-3</v>
      </c>
      <c r="X411">
        <f>Net_Zero_Table[[#This Row],[Embodied Carbon (Metric T)]]*AHP!$Q$26/TOPSIS!$E$20</f>
        <v>1.3411197292311598E-2</v>
      </c>
      <c r="Y4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5.4712743031851566E-3</v>
      </c>
      <c r="Z4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3.2737141149925039E-3</v>
      </c>
      <c r="AA411">
        <f>Net_Zero_Table[[#This Row],[S- Worst-Euclidean Distance]]/(Net_Zero_Table[[#This Row],[S+ Best-Euclidean Distance]]+Net_Zero_Table[[#This Row],[S- Worst-Euclidean Distance]])</f>
        <v>0.37435316760255949</v>
      </c>
      <c r="AB411">
        <v>410</v>
      </c>
    </row>
    <row r="412" spans="1:28" x14ac:dyDescent="0.3">
      <c r="A412">
        <v>355</v>
      </c>
      <c r="B412" t="s">
        <v>142</v>
      </c>
      <c r="C412" t="s">
        <v>147</v>
      </c>
      <c r="D412" t="s">
        <v>280</v>
      </c>
      <c r="E412" t="s">
        <v>280</v>
      </c>
      <c r="F412" t="s">
        <v>155</v>
      </c>
      <c r="G412" t="s">
        <v>219</v>
      </c>
      <c r="H412">
        <v>421.81819572202164</v>
      </c>
      <c r="I412">
        <v>60</v>
      </c>
      <c r="J412">
        <v>1460069.6475785347</v>
      </c>
      <c r="K412">
        <v>49643.933972727267</v>
      </c>
      <c r="L412">
        <v>262812536.56413627</v>
      </c>
      <c r="M412">
        <v>6945483.5818181802</v>
      </c>
      <c r="N412">
        <v>2190104471.3678021</v>
      </c>
      <c r="O412">
        <v>111840000</v>
      </c>
      <c r="P412">
        <v>29.742082909090907</v>
      </c>
      <c r="Q412">
        <v>21828.041231299096</v>
      </c>
      <c r="R412">
        <v>262862180.49810898</v>
      </c>
      <c r="S412">
        <v>2308.8899549496205</v>
      </c>
      <c r="T412">
        <v>21857.783314208187</v>
      </c>
      <c r="U412">
        <f>Net_Zero_Table[[#This Row],[Total Energy(MJ)]]*AHP!$Q$23/TOPSIS!$B$20</f>
        <v>2.365071937341761E-2</v>
      </c>
      <c r="V412">
        <f>Net_Zero_Table[[#This Row],[Capital Cost (LKR)]]*AHP!$Q$24/TOPSIS!$C$20</f>
        <v>5.2495896486402967E-3</v>
      </c>
      <c r="W412">
        <f>Net_Zero_Table[[#This Row],[System Cost (LKR)]]*AHP!$Q$25/TOPSIS!$D$20</f>
        <v>2.5338944845255916E-3</v>
      </c>
      <c r="X412">
        <f>Net_Zero_Table[[#This Row],[Embodied Carbon (Metric T)]]*AHP!$Q$26/TOPSIS!$E$20</f>
        <v>1.340704556893956E-2</v>
      </c>
      <c r="Y4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5.4700852153125963E-3</v>
      </c>
      <c r="Z4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3.2687654082216174E-3</v>
      </c>
      <c r="AA412">
        <f>Net_Zero_Table[[#This Row],[S- Worst-Euclidean Distance]]/(Net_Zero_Table[[#This Row],[S+ Best-Euclidean Distance]]+Net_Zero_Table[[#This Row],[S- Worst-Euclidean Distance]])</f>
        <v>0.37404980918413339</v>
      </c>
      <c r="AB412">
        <v>411</v>
      </c>
    </row>
    <row r="413" spans="1:28" x14ac:dyDescent="0.3">
      <c r="A413">
        <v>357</v>
      </c>
      <c r="B413" t="s">
        <v>142</v>
      </c>
      <c r="C413" t="s">
        <v>147</v>
      </c>
      <c r="D413" t="s">
        <v>280</v>
      </c>
      <c r="E413" t="s">
        <v>280</v>
      </c>
      <c r="F413" t="s">
        <v>155</v>
      </c>
      <c r="G413" t="s">
        <v>218</v>
      </c>
      <c r="H413">
        <v>421.81819572202164</v>
      </c>
      <c r="I413">
        <v>30</v>
      </c>
      <c r="J413">
        <v>1460069.6475785347</v>
      </c>
      <c r="K413">
        <v>49643.933972727267</v>
      </c>
      <c r="L413">
        <v>262812536.56413627</v>
      </c>
      <c r="M413">
        <v>6945483.5818181802</v>
      </c>
      <c r="N413">
        <v>2190104471.3678021</v>
      </c>
      <c r="O413">
        <v>112386000</v>
      </c>
      <c r="P413">
        <v>29.742082909090907</v>
      </c>
      <c r="Q413">
        <v>21828.041231299096</v>
      </c>
      <c r="R413">
        <v>262862180.49810898</v>
      </c>
      <c r="S413">
        <v>2309.4359549496203</v>
      </c>
      <c r="T413">
        <v>21857.783314208187</v>
      </c>
      <c r="U413">
        <f>Net_Zero_Table[[#This Row],[Total Energy(MJ)]]*AHP!$Q$23/TOPSIS!$B$20</f>
        <v>2.365071937341761E-2</v>
      </c>
      <c r="V413">
        <f>Net_Zero_Table[[#This Row],[Capital Cost (LKR)]]*AHP!$Q$24/TOPSIS!$C$20</f>
        <v>5.2495896486402967E-3</v>
      </c>
      <c r="W413">
        <f>Net_Zero_Table[[#This Row],[System Cost (LKR)]]*AHP!$Q$25/TOPSIS!$D$20</f>
        <v>2.5462648921485437E-3</v>
      </c>
      <c r="X413">
        <f>Net_Zero_Table[[#This Row],[Embodied Carbon (Metric T)]]*AHP!$Q$26/TOPSIS!$E$20</f>
        <v>1.340704556893956E-2</v>
      </c>
      <c r="Y4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5.4708631895224831E-3</v>
      </c>
      <c r="Z4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3.2670083476582239E-3</v>
      </c>
      <c r="AA413">
        <f>Net_Zero_Table[[#This Row],[S- Worst-Euclidean Distance]]/(Net_Zero_Table[[#This Row],[S+ Best-Euclidean Distance]]+Net_Zero_Table[[#This Row],[S- Worst-Euclidean Distance]])</f>
        <v>0.37389063615283258</v>
      </c>
      <c r="AB413">
        <v>412</v>
      </c>
    </row>
    <row r="414" spans="1:28" x14ac:dyDescent="0.3">
      <c r="A414">
        <v>338</v>
      </c>
      <c r="B414" t="s">
        <v>142</v>
      </c>
      <c r="C414" t="s">
        <v>147</v>
      </c>
      <c r="D414" t="s">
        <v>151</v>
      </c>
      <c r="E414" t="s">
        <v>280</v>
      </c>
      <c r="F414" t="s">
        <v>155</v>
      </c>
      <c r="G414" t="s">
        <v>220</v>
      </c>
      <c r="H414">
        <v>421.35373338361154</v>
      </c>
      <c r="I414">
        <v>30</v>
      </c>
      <c r="J414">
        <v>1459620.0480349534</v>
      </c>
      <c r="K414">
        <v>49643.933972727267</v>
      </c>
      <c r="L414">
        <v>262731608.64629164</v>
      </c>
      <c r="M414">
        <v>6940878.5068181809</v>
      </c>
      <c r="N414">
        <v>2189430072.0524302</v>
      </c>
      <c r="O414">
        <v>117000000</v>
      </c>
      <c r="P414">
        <v>29.751293059090905</v>
      </c>
      <c r="Q414">
        <v>21821.319718122551</v>
      </c>
      <c r="R414">
        <v>262781252.58026436</v>
      </c>
      <c r="S414">
        <v>2313.3709505592483</v>
      </c>
      <c r="T414">
        <v>21851.071011181641</v>
      </c>
      <c r="U414">
        <f>Net_Zero_Table[[#This Row],[Total Energy(MJ)]]*AHP!$Q$23/TOPSIS!$B$20</f>
        <v>2.3643437978008081E-2</v>
      </c>
      <c r="V414">
        <f>Net_Zero_Table[[#This Row],[Capital Cost (LKR)]]*AHP!$Q$24/TOPSIS!$C$20</f>
        <v>5.2461090048857729E-3</v>
      </c>
      <c r="W414">
        <f>Net_Zero_Table[[#This Row],[System Cost (LKR)]]*AHP!$Q$25/TOPSIS!$D$20</f>
        <v>2.6508016334897549E-3</v>
      </c>
      <c r="X414">
        <f>Net_Zero_Table[[#This Row],[Embodied Carbon (Metric T)]]*AHP!$Q$26/TOPSIS!$E$20</f>
        <v>1.3411197292311598E-2</v>
      </c>
      <c r="Y4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5.4789590958933369E-3</v>
      </c>
      <c r="Z4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3.260733230295867E-3</v>
      </c>
      <c r="AA414">
        <f>Net_Zero_Table[[#This Row],[S- Worst-Euclidean Distance]]/(Net_Zero_Table[[#This Row],[S+ Best-Euclidean Distance]]+Net_Zero_Table[[#This Row],[S- Worst-Euclidean Distance]])</f>
        <v>0.3730947393336505</v>
      </c>
      <c r="AB414">
        <v>413</v>
      </c>
    </row>
    <row r="415" spans="1:28" x14ac:dyDescent="0.3">
      <c r="A415">
        <v>356</v>
      </c>
      <c r="B415" t="s">
        <v>142</v>
      </c>
      <c r="C415" t="s">
        <v>147</v>
      </c>
      <c r="D415" t="s">
        <v>280</v>
      </c>
      <c r="E415" t="s">
        <v>280</v>
      </c>
      <c r="F415" t="s">
        <v>155</v>
      </c>
      <c r="G415" t="s">
        <v>220</v>
      </c>
      <c r="H415">
        <v>421.81819572202164</v>
      </c>
      <c r="I415">
        <v>30</v>
      </c>
      <c r="J415">
        <v>1460069.6475785347</v>
      </c>
      <c r="K415">
        <v>49643.933972727267</v>
      </c>
      <c r="L415">
        <v>262812536.56413627</v>
      </c>
      <c r="M415">
        <v>6945483.5818181802</v>
      </c>
      <c r="N415">
        <v>2190104471.3678021</v>
      </c>
      <c r="O415">
        <v>117000000</v>
      </c>
      <c r="P415">
        <v>29.742082909090907</v>
      </c>
      <c r="Q415">
        <v>21828.041231299096</v>
      </c>
      <c r="R415">
        <v>262862180.49810898</v>
      </c>
      <c r="S415">
        <v>2314.0499549496203</v>
      </c>
      <c r="T415">
        <v>21857.783314208187</v>
      </c>
      <c r="U415">
        <f>Net_Zero_Table[[#This Row],[Total Energy(MJ)]]*AHP!$Q$23/TOPSIS!$B$20</f>
        <v>2.365071937341761E-2</v>
      </c>
      <c r="V415">
        <f>Net_Zero_Table[[#This Row],[Capital Cost (LKR)]]*AHP!$Q$24/TOPSIS!$C$20</f>
        <v>5.2495896486402967E-3</v>
      </c>
      <c r="W415">
        <f>Net_Zero_Table[[#This Row],[System Cost (LKR)]]*AHP!$Q$25/TOPSIS!$D$20</f>
        <v>2.6508016334897549E-3</v>
      </c>
      <c r="X415">
        <f>Net_Zero_Table[[#This Row],[Embodied Carbon (Metric T)]]*AHP!$Q$26/TOPSIS!$E$20</f>
        <v>1.340704556893956E-2</v>
      </c>
      <c r="Y4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5.4785485589022775E-3</v>
      </c>
      <c r="Z4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3.2540007123728607E-3</v>
      </c>
      <c r="AA415">
        <f>Net_Zero_Table[[#This Row],[S- Worst-Euclidean Distance]]/(Net_Zero_Table[[#This Row],[S+ Best-Euclidean Distance]]+Net_Zero_Table[[#This Row],[S- Worst-Euclidean Distance]])</f>
        <v>0.37262895533570889</v>
      </c>
      <c r="AB415">
        <v>414</v>
      </c>
    </row>
    <row r="416" spans="1:28" x14ac:dyDescent="0.3">
      <c r="A416">
        <v>520</v>
      </c>
      <c r="B416" t="s">
        <v>280</v>
      </c>
      <c r="C416" t="s">
        <v>280</v>
      </c>
      <c r="D416" t="s">
        <v>151</v>
      </c>
      <c r="E416" t="s">
        <v>280</v>
      </c>
      <c r="F416" t="s">
        <v>280</v>
      </c>
      <c r="G416" t="s">
        <v>219</v>
      </c>
      <c r="H416">
        <v>459.73396394153787</v>
      </c>
      <c r="I416">
        <v>66</v>
      </c>
      <c r="J416">
        <v>1551904.9611345357</v>
      </c>
      <c r="K416">
        <v>47359.635727272718</v>
      </c>
      <c r="L416">
        <v>279342893.00421643</v>
      </c>
      <c r="M416">
        <v>6327732.584090909</v>
      </c>
      <c r="N416">
        <v>2327857441.7018037</v>
      </c>
      <c r="O416">
        <v>123024000</v>
      </c>
      <c r="P416">
        <v>25.99373525</v>
      </c>
      <c r="Q416">
        <v>23200.979168961308</v>
      </c>
      <c r="R416">
        <v>279390252.63994372</v>
      </c>
      <c r="S416">
        <v>2457.2091742858943</v>
      </c>
      <c r="T416">
        <v>23226.972904211307</v>
      </c>
      <c r="U416">
        <f>Net_Zero_Table[[#This Row],[Total Energy(MJ)]]*AHP!$Q$23/TOPSIS!$B$20</f>
        <v>2.5137813466867647E-2</v>
      </c>
      <c r="V416">
        <f>Net_Zero_Table[[#This Row],[Capital Cost (LKR)]]*AHP!$Q$24/TOPSIS!$C$20</f>
        <v>4.782676264582255E-3</v>
      </c>
      <c r="W416">
        <f>Net_Zero_Table[[#This Row],[System Cost (LKR)]]*AHP!$Q$25/TOPSIS!$D$20</f>
        <v>2.7872839329781507E-3</v>
      </c>
      <c r="X416">
        <f>Net_Zero_Table[[#This Row],[Embodied Carbon (Metric T)]]*AHP!$Q$26/TOPSIS!$E$20</f>
        <v>1.1717376824915615E-2</v>
      </c>
      <c r="Y4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4.7630644696868042E-3</v>
      </c>
      <c r="Z4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2.8182446089010252E-3</v>
      </c>
      <c r="AA416">
        <f>Net_Zero_Table[[#This Row],[S- Worst-Euclidean Distance]]/(Net_Zero_Table[[#This Row],[S+ Best-Euclidean Distance]]+Net_Zero_Table[[#This Row],[S- Worst-Euclidean Distance]])</f>
        <v>0.37173588092598642</v>
      </c>
      <c r="AB416">
        <v>415</v>
      </c>
    </row>
    <row r="417" spans="1:28" x14ac:dyDescent="0.3">
      <c r="A417">
        <v>522</v>
      </c>
      <c r="B417" t="s">
        <v>280</v>
      </c>
      <c r="C417" t="s">
        <v>280</v>
      </c>
      <c r="D417" t="s">
        <v>151</v>
      </c>
      <c r="E417" t="s">
        <v>280</v>
      </c>
      <c r="F417" t="s">
        <v>280</v>
      </c>
      <c r="G417" t="s">
        <v>218</v>
      </c>
      <c r="H417">
        <v>459.73396394153787</v>
      </c>
      <c r="I417">
        <v>33</v>
      </c>
      <c r="J417">
        <v>1551904.9611345357</v>
      </c>
      <c r="K417">
        <v>47359.635727272718</v>
      </c>
      <c r="L417">
        <v>279342893.00421643</v>
      </c>
      <c r="M417">
        <v>6327732.584090909</v>
      </c>
      <c r="N417">
        <v>2327857441.7018037</v>
      </c>
      <c r="O417">
        <v>123624600</v>
      </c>
      <c r="P417">
        <v>25.99373525</v>
      </c>
      <c r="Q417">
        <v>23200.979168961308</v>
      </c>
      <c r="R417">
        <v>279390252.63994372</v>
      </c>
      <c r="S417">
        <v>2457.8097742858945</v>
      </c>
      <c r="T417">
        <v>23226.972904211307</v>
      </c>
      <c r="U417">
        <f>Net_Zero_Table[[#This Row],[Total Energy(MJ)]]*AHP!$Q$23/TOPSIS!$B$20</f>
        <v>2.5137813466867647E-2</v>
      </c>
      <c r="V417">
        <f>Net_Zero_Table[[#This Row],[Capital Cost (LKR)]]*AHP!$Q$24/TOPSIS!$C$20</f>
        <v>4.782676264582255E-3</v>
      </c>
      <c r="W417">
        <f>Net_Zero_Table[[#This Row],[System Cost (LKR)]]*AHP!$Q$25/TOPSIS!$D$20</f>
        <v>2.8008913813633981E-3</v>
      </c>
      <c r="X417">
        <f>Net_Zero_Table[[#This Row],[Embodied Carbon (Metric T)]]*AHP!$Q$26/TOPSIS!$E$20</f>
        <v>1.1717376824915615E-2</v>
      </c>
      <c r="Y4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4.7647727014311246E-3</v>
      </c>
      <c r="Z4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2.8172297298766557E-3</v>
      </c>
      <c r="AA417">
        <f>Net_Zero_Table[[#This Row],[S- Worst-Euclidean Distance]]/(Net_Zero_Table[[#This Row],[S+ Best-Euclidean Distance]]+Net_Zero_Table[[#This Row],[S- Worst-Euclidean Distance]])</f>
        <v>0.37156803303619179</v>
      </c>
      <c r="AB417">
        <v>416</v>
      </c>
    </row>
    <row r="418" spans="1:28" x14ac:dyDescent="0.3">
      <c r="A418">
        <v>538</v>
      </c>
      <c r="B418" t="s">
        <v>280</v>
      </c>
      <c r="C418" t="s">
        <v>280</v>
      </c>
      <c r="D418" t="s">
        <v>280</v>
      </c>
      <c r="E418" t="s">
        <v>280</v>
      </c>
      <c r="F418" t="s">
        <v>280</v>
      </c>
      <c r="G418" t="s">
        <v>219</v>
      </c>
      <c r="H418">
        <v>460.19842627994797</v>
      </c>
      <c r="I418">
        <v>66</v>
      </c>
      <c r="J418">
        <v>1552354.5606781167</v>
      </c>
      <c r="K418">
        <v>47359.635727272718</v>
      </c>
      <c r="L418">
        <v>279423820.92206103</v>
      </c>
      <c r="M418">
        <v>6332337.6590909082</v>
      </c>
      <c r="N418">
        <v>2328531841.0171752</v>
      </c>
      <c r="O418">
        <v>123024000</v>
      </c>
      <c r="P418">
        <v>25.984525099999999</v>
      </c>
      <c r="Q418">
        <v>23207.700682137842</v>
      </c>
      <c r="R418">
        <v>279471180.55778831</v>
      </c>
      <c r="S418">
        <v>2457.8881786762663</v>
      </c>
      <c r="T418">
        <v>23233.685207237842</v>
      </c>
      <c r="U418">
        <f>Net_Zero_Table[[#This Row],[Total Energy(MJ)]]*AHP!$Q$23/TOPSIS!$B$20</f>
        <v>2.5145094862277173E-2</v>
      </c>
      <c r="V418">
        <f>Net_Zero_Table[[#This Row],[Capital Cost (LKR)]]*AHP!$Q$24/TOPSIS!$C$20</f>
        <v>4.7861569083367788E-3</v>
      </c>
      <c r="W418">
        <f>Net_Zero_Table[[#This Row],[System Cost (LKR)]]*AHP!$Q$25/TOPSIS!$D$20</f>
        <v>2.7872839329781507E-3</v>
      </c>
      <c r="X418">
        <f>Net_Zero_Table[[#This Row],[Embodied Carbon (Metric T)]]*AHP!$Q$26/TOPSIS!$E$20</f>
        <v>1.1713225101543576E-2</v>
      </c>
      <c r="Y4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4.7660135771227918E-3</v>
      </c>
      <c r="Z4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2.8162462338572514E-3</v>
      </c>
      <c r="AA418">
        <f>Net_Zero_Table[[#This Row],[S- Worst-Euclidean Distance]]/(Net_Zero_Table[[#This Row],[S+ Best-Euclidean Distance]]+Net_Zero_Table[[#This Row],[S- Worst-Euclidean Distance]])</f>
        <v>0.37142571002103902</v>
      </c>
      <c r="AB418">
        <v>417</v>
      </c>
    </row>
    <row r="419" spans="1:28" x14ac:dyDescent="0.3">
      <c r="A419">
        <v>540</v>
      </c>
      <c r="B419" t="s">
        <v>280</v>
      </c>
      <c r="C419" t="s">
        <v>280</v>
      </c>
      <c r="D419" t="s">
        <v>280</v>
      </c>
      <c r="E419" t="s">
        <v>280</v>
      </c>
      <c r="F419" t="s">
        <v>280</v>
      </c>
      <c r="G419" t="s">
        <v>218</v>
      </c>
      <c r="H419">
        <v>460.19842627994797</v>
      </c>
      <c r="I419">
        <v>33</v>
      </c>
      <c r="J419">
        <v>1552354.5606781167</v>
      </c>
      <c r="K419">
        <v>47359.635727272718</v>
      </c>
      <c r="L419">
        <v>279423820.92206103</v>
      </c>
      <c r="M419">
        <v>6332337.6590909082</v>
      </c>
      <c r="N419">
        <v>2328531841.0171752</v>
      </c>
      <c r="O419">
        <v>123624600</v>
      </c>
      <c r="P419">
        <v>25.984525099999999</v>
      </c>
      <c r="Q419">
        <v>23207.700682137842</v>
      </c>
      <c r="R419">
        <v>279471180.55778831</v>
      </c>
      <c r="S419">
        <v>2458.4887786762661</v>
      </c>
      <c r="T419">
        <v>23233.685207237842</v>
      </c>
      <c r="U419">
        <f>Net_Zero_Table[[#This Row],[Total Energy(MJ)]]*AHP!$Q$23/TOPSIS!$B$20</f>
        <v>2.5145094862277173E-2</v>
      </c>
      <c r="V419">
        <f>Net_Zero_Table[[#This Row],[Capital Cost (LKR)]]*AHP!$Q$24/TOPSIS!$C$20</f>
        <v>4.7861569083367788E-3</v>
      </c>
      <c r="W419">
        <f>Net_Zero_Table[[#This Row],[System Cost (LKR)]]*AHP!$Q$25/TOPSIS!$D$20</f>
        <v>2.8008913813633981E-3</v>
      </c>
      <c r="X419">
        <f>Net_Zero_Table[[#This Row],[Embodied Carbon (Metric T)]]*AHP!$Q$26/TOPSIS!$E$20</f>
        <v>1.1713225101543576E-2</v>
      </c>
      <c r="Y4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4.7677207522283859E-3</v>
      </c>
      <c r="Z4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2.8152306344270185E-3</v>
      </c>
      <c r="AA419">
        <f>Net_Zero_Table[[#This Row],[S- Worst-Euclidean Distance]]/(Net_Zero_Table[[#This Row],[S+ Best-Euclidean Distance]]+Net_Zero_Table[[#This Row],[S- Worst-Euclidean Distance]])</f>
        <v>0.37125790353625437</v>
      </c>
      <c r="AB419">
        <v>418</v>
      </c>
    </row>
    <row r="420" spans="1:28" x14ac:dyDescent="0.3">
      <c r="A420">
        <v>521</v>
      </c>
      <c r="B420" t="s">
        <v>280</v>
      </c>
      <c r="C420" t="s">
        <v>280</v>
      </c>
      <c r="D420" t="s">
        <v>151</v>
      </c>
      <c r="E420" t="s">
        <v>280</v>
      </c>
      <c r="F420" t="s">
        <v>280</v>
      </c>
      <c r="G420" t="s">
        <v>220</v>
      </c>
      <c r="H420">
        <v>459.73396394153787</v>
      </c>
      <c r="I420">
        <v>33</v>
      </c>
      <c r="J420">
        <v>1551904.9611345357</v>
      </c>
      <c r="K420">
        <v>47359.635727272718</v>
      </c>
      <c r="L420">
        <v>279342893.00421643</v>
      </c>
      <c r="M420">
        <v>6327732.584090909</v>
      </c>
      <c r="N420">
        <v>2327857441.7018037</v>
      </c>
      <c r="O420">
        <v>128700000</v>
      </c>
      <c r="P420">
        <v>25.99373525</v>
      </c>
      <c r="Q420">
        <v>23200.979168961308</v>
      </c>
      <c r="R420">
        <v>279390252.63994372</v>
      </c>
      <c r="S420">
        <v>2462.8851742858942</v>
      </c>
      <c r="T420">
        <v>23226.972904211307</v>
      </c>
      <c r="U420">
        <f>Net_Zero_Table[[#This Row],[Total Energy(MJ)]]*AHP!$Q$23/TOPSIS!$B$20</f>
        <v>2.5137813466867647E-2</v>
      </c>
      <c r="V420">
        <f>Net_Zero_Table[[#This Row],[Capital Cost (LKR)]]*AHP!$Q$24/TOPSIS!$C$20</f>
        <v>4.782676264582255E-3</v>
      </c>
      <c r="W420">
        <f>Net_Zero_Table[[#This Row],[System Cost (LKR)]]*AHP!$Q$25/TOPSIS!$D$20</f>
        <v>2.9158817968387304E-3</v>
      </c>
      <c r="X420">
        <f>Net_Zero_Table[[#This Row],[Embodied Carbon (Metric T)]]*AHP!$Q$26/TOPSIS!$E$20</f>
        <v>1.1717376824915615E-2</v>
      </c>
      <c r="Y4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4.7807306430463934E-3</v>
      </c>
      <c r="Z4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2.8112700753404195E-3</v>
      </c>
      <c r="AA420">
        <f>Net_Zero_Table[[#This Row],[S- Worst-Euclidean Distance]]/(Net_Zero_Table[[#This Row],[S+ Best-Euclidean Distance]]+Net_Zero_Table[[#This Row],[S- Worst-Euclidean Distance]])</f>
        <v>0.37029370512727933</v>
      </c>
      <c r="AB420">
        <v>419</v>
      </c>
    </row>
    <row r="421" spans="1:28" x14ac:dyDescent="0.3">
      <c r="A421">
        <v>539</v>
      </c>
      <c r="B421" t="s">
        <v>280</v>
      </c>
      <c r="C421" t="s">
        <v>280</v>
      </c>
      <c r="D421" t="s">
        <v>280</v>
      </c>
      <c r="E421" t="s">
        <v>280</v>
      </c>
      <c r="F421" t="s">
        <v>280</v>
      </c>
      <c r="G421" t="s">
        <v>220</v>
      </c>
      <c r="H421">
        <v>460.19842627994797</v>
      </c>
      <c r="I421">
        <v>33</v>
      </c>
      <c r="J421">
        <v>1552354.5606781167</v>
      </c>
      <c r="K421">
        <v>47359.635727272718</v>
      </c>
      <c r="L421">
        <v>279423820.92206103</v>
      </c>
      <c r="M421">
        <v>6332337.6590909082</v>
      </c>
      <c r="N421">
        <v>2328531841.0171752</v>
      </c>
      <c r="O421">
        <v>128700000</v>
      </c>
      <c r="P421">
        <v>25.984525099999999</v>
      </c>
      <c r="Q421">
        <v>23207.700682137842</v>
      </c>
      <c r="R421">
        <v>279471180.55778831</v>
      </c>
      <c r="S421">
        <v>2463.5641786762662</v>
      </c>
      <c r="T421">
        <v>23233.685207237842</v>
      </c>
      <c r="U421">
        <f>Net_Zero_Table[[#This Row],[Total Energy(MJ)]]*AHP!$Q$23/TOPSIS!$B$20</f>
        <v>2.5145094862277173E-2</v>
      </c>
      <c r="V421">
        <f>Net_Zero_Table[[#This Row],[Capital Cost (LKR)]]*AHP!$Q$24/TOPSIS!$C$20</f>
        <v>4.7861569083367788E-3</v>
      </c>
      <c r="W421">
        <f>Net_Zero_Table[[#This Row],[System Cost (LKR)]]*AHP!$Q$25/TOPSIS!$D$20</f>
        <v>2.9158817968387304E-3</v>
      </c>
      <c r="X421">
        <f>Net_Zero_Table[[#This Row],[Embodied Carbon (Metric T)]]*AHP!$Q$26/TOPSIS!$E$20</f>
        <v>1.1713225101543576E-2</v>
      </c>
      <c r="Y4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4.7836688593890708E-3</v>
      </c>
      <c r="Z4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2.80926673895876E-3</v>
      </c>
      <c r="AA421">
        <f>Net_Zero_Table[[#This Row],[S- Worst-Euclidean Distance]]/(Net_Zero_Table[[#This Row],[S+ Best-Euclidean Distance]]+Net_Zero_Table[[#This Row],[S- Worst-Euclidean Distance]])</f>
        <v>0.36998427058567923</v>
      </c>
      <c r="AB421">
        <v>420</v>
      </c>
    </row>
    <row r="422" spans="1:28" x14ac:dyDescent="0.3">
      <c r="A422">
        <v>409</v>
      </c>
      <c r="B422" t="s">
        <v>142</v>
      </c>
      <c r="C422" t="s">
        <v>280</v>
      </c>
      <c r="D422" t="s">
        <v>151</v>
      </c>
      <c r="E422" t="s">
        <v>280</v>
      </c>
      <c r="F422" t="s">
        <v>155</v>
      </c>
      <c r="G422" t="s">
        <v>219</v>
      </c>
      <c r="H422">
        <v>463.3138458780827</v>
      </c>
      <c r="I422">
        <v>66</v>
      </c>
      <c r="J422">
        <v>1553003.7550482329</v>
      </c>
      <c r="K422">
        <v>47810.212772727275</v>
      </c>
      <c r="L422">
        <v>279540675.90868193</v>
      </c>
      <c r="M422">
        <v>6329638.1068181815</v>
      </c>
      <c r="N422">
        <v>2329505632.5723495</v>
      </c>
      <c r="O422">
        <v>123024000</v>
      </c>
      <c r="P422">
        <v>26.08385065909091</v>
      </c>
      <c r="Q422">
        <v>23217.40613797108</v>
      </c>
      <c r="R422">
        <v>279588486.12145466</v>
      </c>
      <c r="S422">
        <v>2458.8592706791678</v>
      </c>
      <c r="T422">
        <v>23243.489988630172</v>
      </c>
      <c r="U422">
        <f>Net_Zero_Table[[#This Row],[Total Energy(MJ)]]*AHP!$Q$23/TOPSIS!$B$20</f>
        <v>2.5155649294116539E-2</v>
      </c>
      <c r="V422">
        <f>Net_Zero_Table[[#This Row],[Capital Cost (LKR)]]*AHP!$Q$24/TOPSIS!$C$20</f>
        <v>4.7841165116531033E-3</v>
      </c>
      <c r="W422">
        <f>Net_Zero_Table[[#This Row],[System Cost (LKR)]]*AHP!$Q$25/TOPSIS!$D$20</f>
        <v>2.7872839329781507E-3</v>
      </c>
      <c r="X422">
        <f>Net_Zero_Table[[#This Row],[Embodied Carbon (Metric T)]]*AHP!$Q$26/TOPSIS!$E$20</f>
        <v>1.1757998774623656E-2</v>
      </c>
      <c r="Y4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4.8033476395778893E-3</v>
      </c>
      <c r="Z4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2.7762279022170264E-3</v>
      </c>
      <c r="AA422">
        <f>Net_Zero_Table[[#This Row],[S- Worst-Euclidean Distance]]/(Net_Zero_Table[[#This Row],[S+ Best-Euclidean Distance]]+Net_Zero_Table[[#This Row],[S- Worst-Euclidean Distance]])</f>
        <v>0.36627748967056128</v>
      </c>
      <c r="AB422">
        <v>421</v>
      </c>
    </row>
    <row r="423" spans="1:28" x14ac:dyDescent="0.3">
      <c r="A423">
        <v>411</v>
      </c>
      <c r="B423" t="s">
        <v>142</v>
      </c>
      <c r="C423" t="s">
        <v>280</v>
      </c>
      <c r="D423" t="s">
        <v>151</v>
      </c>
      <c r="E423" t="s">
        <v>280</v>
      </c>
      <c r="F423" t="s">
        <v>155</v>
      </c>
      <c r="G423" t="s">
        <v>218</v>
      </c>
      <c r="H423">
        <v>463.3138458780827</v>
      </c>
      <c r="I423">
        <v>33</v>
      </c>
      <c r="J423">
        <v>1553003.7550482329</v>
      </c>
      <c r="K423">
        <v>47810.212772727275</v>
      </c>
      <c r="L423">
        <v>279540675.90868193</v>
      </c>
      <c r="M423">
        <v>6329638.1068181815</v>
      </c>
      <c r="N423">
        <v>2329505632.5723495</v>
      </c>
      <c r="O423">
        <v>123624600</v>
      </c>
      <c r="P423">
        <v>26.08385065909091</v>
      </c>
      <c r="Q423">
        <v>23217.40613797108</v>
      </c>
      <c r="R423">
        <v>279588486.12145466</v>
      </c>
      <c r="S423">
        <v>2459.4598706791676</v>
      </c>
      <c r="T423">
        <v>23243.489988630172</v>
      </c>
      <c r="U423">
        <f>Net_Zero_Table[[#This Row],[Total Energy(MJ)]]*AHP!$Q$23/TOPSIS!$B$20</f>
        <v>2.5155649294116539E-2</v>
      </c>
      <c r="V423">
        <f>Net_Zero_Table[[#This Row],[Capital Cost (LKR)]]*AHP!$Q$24/TOPSIS!$C$20</f>
        <v>4.7841165116531033E-3</v>
      </c>
      <c r="W423">
        <f>Net_Zero_Table[[#This Row],[System Cost (LKR)]]*AHP!$Q$25/TOPSIS!$D$20</f>
        <v>2.8008913813633981E-3</v>
      </c>
      <c r="X423">
        <f>Net_Zero_Table[[#This Row],[Embodied Carbon (Metric T)]]*AHP!$Q$26/TOPSIS!$E$20</f>
        <v>1.1757998774623656E-2</v>
      </c>
      <c r="Y4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4.8050415503457303E-3</v>
      </c>
      <c r="Z4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2.775197657888453E-3</v>
      </c>
      <c r="AA423">
        <f>Net_Zero_Table[[#This Row],[S- Worst-Euclidean Distance]]/(Net_Zero_Table[[#This Row],[S+ Best-Euclidean Distance]]+Net_Zero_Table[[#This Row],[S- Worst-Euclidean Distance]])</f>
        <v>0.36610950942997156</v>
      </c>
      <c r="AB423">
        <v>422</v>
      </c>
    </row>
    <row r="424" spans="1:28" x14ac:dyDescent="0.3">
      <c r="A424">
        <v>427</v>
      </c>
      <c r="B424" t="s">
        <v>142</v>
      </c>
      <c r="C424" t="s">
        <v>280</v>
      </c>
      <c r="D424" t="s">
        <v>280</v>
      </c>
      <c r="E424" t="s">
        <v>280</v>
      </c>
      <c r="F424" t="s">
        <v>155</v>
      </c>
      <c r="G424" t="s">
        <v>219</v>
      </c>
      <c r="H424">
        <v>463.77830821649263</v>
      </c>
      <c r="I424">
        <v>66</v>
      </c>
      <c r="J424">
        <v>1553453.3545918136</v>
      </c>
      <c r="K424">
        <v>47810.212772727275</v>
      </c>
      <c r="L424">
        <v>279621603.82652646</v>
      </c>
      <c r="M424">
        <v>6334243.1818181816</v>
      </c>
      <c r="N424">
        <v>2330180031.8877206</v>
      </c>
      <c r="O424">
        <v>123024000</v>
      </c>
      <c r="P424">
        <v>26.074640509090909</v>
      </c>
      <c r="Q424">
        <v>23224.127651147614</v>
      </c>
      <c r="R424">
        <v>279669414.03929919</v>
      </c>
      <c r="S424">
        <v>2459.5382750695385</v>
      </c>
      <c r="T424">
        <v>23250.202291656704</v>
      </c>
      <c r="U424">
        <f>Net_Zero_Table[[#This Row],[Total Energy(MJ)]]*AHP!$Q$23/TOPSIS!$B$20</f>
        <v>2.5162930689526058E-2</v>
      </c>
      <c r="V424">
        <f>Net_Zero_Table[[#This Row],[Capital Cost (LKR)]]*AHP!$Q$24/TOPSIS!$C$20</f>
        <v>4.7875971554076288E-3</v>
      </c>
      <c r="W424">
        <f>Net_Zero_Table[[#This Row],[System Cost (LKR)]]*AHP!$Q$25/TOPSIS!$D$20</f>
        <v>2.7872839329781507E-3</v>
      </c>
      <c r="X424">
        <f>Net_Zero_Table[[#This Row],[Embodied Carbon (Metric T)]]*AHP!$Q$26/TOPSIS!$E$20</f>
        <v>1.1753847051251615E-2</v>
      </c>
      <c r="Y4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4.8062650035930804E-3</v>
      </c>
      <c r="Z4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2.774187088565415E-3</v>
      </c>
      <c r="AA424">
        <f>Net_Zero_Table[[#This Row],[S- Worst-Euclidean Distance]]/(Net_Zero_Table[[#This Row],[S+ Best-Euclidean Distance]]+Net_Zero_Table[[#This Row],[S- Worst-Euclidean Distance]])</f>
        <v>0.36596591533572759</v>
      </c>
      <c r="AB424">
        <v>423</v>
      </c>
    </row>
    <row r="425" spans="1:28" x14ac:dyDescent="0.3">
      <c r="A425">
        <v>429</v>
      </c>
      <c r="B425" t="s">
        <v>142</v>
      </c>
      <c r="C425" t="s">
        <v>280</v>
      </c>
      <c r="D425" t="s">
        <v>280</v>
      </c>
      <c r="E425" t="s">
        <v>280</v>
      </c>
      <c r="F425" t="s">
        <v>155</v>
      </c>
      <c r="G425" t="s">
        <v>218</v>
      </c>
      <c r="H425">
        <v>463.77830821649263</v>
      </c>
      <c r="I425">
        <v>33</v>
      </c>
      <c r="J425">
        <v>1553453.3545918136</v>
      </c>
      <c r="K425">
        <v>47810.212772727275</v>
      </c>
      <c r="L425">
        <v>279621603.82652646</v>
      </c>
      <c r="M425">
        <v>6334243.1818181816</v>
      </c>
      <c r="N425">
        <v>2330180031.8877206</v>
      </c>
      <c r="O425">
        <v>123624600</v>
      </c>
      <c r="P425">
        <v>26.074640509090909</v>
      </c>
      <c r="Q425">
        <v>23224.127651147614</v>
      </c>
      <c r="R425">
        <v>279669414.03929919</v>
      </c>
      <c r="S425">
        <v>2460.1388750695387</v>
      </c>
      <c r="T425">
        <v>23250.202291656704</v>
      </c>
      <c r="U425">
        <f>Net_Zero_Table[[#This Row],[Total Energy(MJ)]]*AHP!$Q$23/TOPSIS!$B$20</f>
        <v>2.5162930689526058E-2</v>
      </c>
      <c r="V425">
        <f>Net_Zero_Table[[#This Row],[Capital Cost (LKR)]]*AHP!$Q$24/TOPSIS!$C$20</f>
        <v>4.7875971554076288E-3</v>
      </c>
      <c r="W425">
        <f>Net_Zero_Table[[#This Row],[System Cost (LKR)]]*AHP!$Q$25/TOPSIS!$D$20</f>
        <v>2.8008913813633981E-3</v>
      </c>
      <c r="X425">
        <f>Net_Zero_Table[[#This Row],[Embodied Carbon (Metric T)]]*AHP!$Q$26/TOPSIS!$E$20</f>
        <v>1.1753847051251615E-2</v>
      </c>
      <c r="Y4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4.8079578865329103E-3</v>
      </c>
      <c r="Z4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2.7731560860622781E-3</v>
      </c>
      <c r="AA425">
        <f>Net_Zero_Table[[#This Row],[S- Worst-Euclidean Distance]]/(Net_Zero_Table[[#This Row],[S+ Best-Euclidean Distance]]+Net_Zero_Table[[#This Row],[S- Worst-Euclidean Distance]])</f>
        <v>0.36579796796181963</v>
      </c>
      <c r="AB425">
        <v>424</v>
      </c>
    </row>
    <row r="426" spans="1:28" x14ac:dyDescent="0.3">
      <c r="A426">
        <v>410</v>
      </c>
      <c r="B426" t="s">
        <v>142</v>
      </c>
      <c r="C426" t="s">
        <v>280</v>
      </c>
      <c r="D426" t="s">
        <v>151</v>
      </c>
      <c r="E426" t="s">
        <v>280</v>
      </c>
      <c r="F426" t="s">
        <v>155</v>
      </c>
      <c r="G426" t="s">
        <v>220</v>
      </c>
      <c r="H426">
        <v>463.3138458780827</v>
      </c>
      <c r="I426">
        <v>33</v>
      </c>
      <c r="J426">
        <v>1553003.7550482329</v>
      </c>
      <c r="K426">
        <v>47810.212772727275</v>
      </c>
      <c r="L426">
        <v>279540675.90868193</v>
      </c>
      <c r="M426">
        <v>6329638.1068181815</v>
      </c>
      <c r="N426">
        <v>2329505632.5723495</v>
      </c>
      <c r="O426">
        <v>128700000</v>
      </c>
      <c r="P426">
        <v>26.08385065909091</v>
      </c>
      <c r="Q426">
        <v>23217.40613797108</v>
      </c>
      <c r="R426">
        <v>279588486.12145466</v>
      </c>
      <c r="S426">
        <v>2464.5352706791678</v>
      </c>
      <c r="T426">
        <v>23243.489988630172</v>
      </c>
      <c r="U426">
        <f>Net_Zero_Table[[#This Row],[Total Energy(MJ)]]*AHP!$Q$23/TOPSIS!$B$20</f>
        <v>2.5155649294116539E-2</v>
      </c>
      <c r="V426">
        <f>Net_Zero_Table[[#This Row],[Capital Cost (LKR)]]*AHP!$Q$24/TOPSIS!$C$20</f>
        <v>4.7841165116531033E-3</v>
      </c>
      <c r="W426">
        <f>Net_Zero_Table[[#This Row],[System Cost (LKR)]]*AHP!$Q$25/TOPSIS!$D$20</f>
        <v>2.9158817968387304E-3</v>
      </c>
      <c r="X426">
        <f>Net_Zero_Table[[#This Row],[Embodied Carbon (Metric T)]]*AHP!$Q$26/TOPSIS!$E$20</f>
        <v>1.1757998774623656E-2</v>
      </c>
      <c r="Y4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4.8208661966091144E-3</v>
      </c>
      <c r="Z4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2.7691475449952434E-3</v>
      </c>
      <c r="AA426">
        <f>Net_Zero_Table[[#This Row],[S- Worst-Euclidean Distance]]/(Net_Zero_Table[[#This Row],[S+ Best-Euclidean Distance]]+Net_Zero_Table[[#This Row],[S- Worst-Euclidean Distance]])</f>
        <v>0.36484091324054813</v>
      </c>
      <c r="AB426">
        <v>425</v>
      </c>
    </row>
    <row r="427" spans="1:28" x14ac:dyDescent="0.3">
      <c r="A427">
        <v>428</v>
      </c>
      <c r="B427" t="s">
        <v>142</v>
      </c>
      <c r="C427" t="s">
        <v>280</v>
      </c>
      <c r="D427" t="s">
        <v>280</v>
      </c>
      <c r="E427" t="s">
        <v>280</v>
      </c>
      <c r="F427" t="s">
        <v>155</v>
      </c>
      <c r="G427" t="s">
        <v>220</v>
      </c>
      <c r="H427">
        <v>463.77830821649263</v>
      </c>
      <c r="I427">
        <v>33</v>
      </c>
      <c r="J427">
        <v>1553453.3545918136</v>
      </c>
      <c r="K427">
        <v>47810.212772727275</v>
      </c>
      <c r="L427">
        <v>279621603.82652646</v>
      </c>
      <c r="M427">
        <v>6334243.1818181816</v>
      </c>
      <c r="N427">
        <v>2330180031.8877206</v>
      </c>
      <c r="O427">
        <v>128700000</v>
      </c>
      <c r="P427">
        <v>26.074640509090909</v>
      </c>
      <c r="Q427">
        <v>23224.127651147614</v>
      </c>
      <c r="R427">
        <v>279669414.03929919</v>
      </c>
      <c r="S427">
        <v>2465.2142750695384</v>
      </c>
      <c r="T427">
        <v>23250.202291656704</v>
      </c>
      <c r="U427">
        <f>Net_Zero_Table[[#This Row],[Total Energy(MJ)]]*AHP!$Q$23/TOPSIS!$B$20</f>
        <v>2.5162930689526058E-2</v>
      </c>
      <c r="V427">
        <f>Net_Zero_Table[[#This Row],[Capital Cost (LKR)]]*AHP!$Q$24/TOPSIS!$C$20</f>
        <v>4.7875971554076288E-3</v>
      </c>
      <c r="W427">
        <f>Net_Zero_Table[[#This Row],[System Cost (LKR)]]*AHP!$Q$25/TOPSIS!$D$20</f>
        <v>2.9158817968387304E-3</v>
      </c>
      <c r="X427">
        <f>Net_Zero_Table[[#This Row],[Embodied Carbon (Metric T)]]*AHP!$Q$26/TOPSIS!$E$20</f>
        <v>1.1753847051251615E-2</v>
      </c>
      <c r="Y4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4.8237729656083047E-3</v>
      </c>
      <c r="Z4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2.7671015093899045E-3</v>
      </c>
      <c r="AA427">
        <f>Net_Zero_Table[[#This Row],[S- Worst-Euclidean Distance]]/(Net_Zero_Table[[#This Row],[S+ Best-Euclidean Distance]]+Net_Zero_Table[[#This Row],[S- Worst-Euclidean Distance]])</f>
        <v>0.36453000487675136</v>
      </c>
      <c r="AB427">
        <v>426</v>
      </c>
    </row>
    <row r="428" spans="1:28" x14ac:dyDescent="0.3">
      <c r="A428">
        <v>334</v>
      </c>
      <c r="B428" t="s">
        <v>142</v>
      </c>
      <c r="C428" t="s">
        <v>147</v>
      </c>
      <c r="D428" t="s">
        <v>151</v>
      </c>
      <c r="E428" t="s">
        <v>280</v>
      </c>
      <c r="F428" t="s">
        <v>154</v>
      </c>
      <c r="G428" t="s">
        <v>219</v>
      </c>
      <c r="H428">
        <v>426.4824110482329</v>
      </c>
      <c r="I428">
        <v>61</v>
      </c>
      <c r="J428">
        <v>1470601.0924309855</v>
      </c>
      <c r="K428">
        <v>48825.15419999999</v>
      </c>
      <c r="L428">
        <v>264708196.63757741</v>
      </c>
      <c r="M428">
        <v>6913585.8477272717</v>
      </c>
      <c r="N428">
        <v>2205901638.6464782</v>
      </c>
      <c r="O428">
        <v>113704000</v>
      </c>
      <c r="P428">
        <v>30.024219649999996</v>
      </c>
      <c r="Q428">
        <v>21985.486331843236</v>
      </c>
      <c r="R428">
        <v>264757021.7917774</v>
      </c>
      <c r="S428">
        <v>2326.5192244942054</v>
      </c>
      <c r="T428">
        <v>22015.510551493237</v>
      </c>
      <c r="U428">
        <f>Net_Zero_Table[[#This Row],[Total Energy(MJ)]]*AHP!$Q$23/TOPSIS!$B$20</f>
        <v>2.3821205517939408E-2</v>
      </c>
      <c r="V428">
        <f>Net_Zero_Table[[#This Row],[Capital Cost (LKR)]]*AHP!$Q$24/TOPSIS!$C$20</f>
        <v>5.2254804541218532E-3</v>
      </c>
      <c r="W428">
        <f>Net_Zero_Table[[#This Row],[System Cost (LKR)]]*AHP!$Q$25/TOPSIS!$D$20</f>
        <v>2.5761260592676847E-3</v>
      </c>
      <c r="X428">
        <f>Net_Zero_Table[[#This Row],[Embodied Carbon (Metric T)]]*AHP!$Q$26/TOPSIS!$E$20</f>
        <v>1.3534226309898496E-2</v>
      </c>
      <c r="Y4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5.638294137634706E-3</v>
      </c>
      <c r="Z4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3.0810227974115878E-3</v>
      </c>
      <c r="AA428">
        <f>Net_Zero_Table[[#This Row],[S- Worst-Euclidean Distance]]/(Net_Zero_Table[[#This Row],[S+ Best-Euclidean Distance]]+Net_Zero_Table[[#This Row],[S- Worst-Euclidean Distance]])</f>
        <v>0.35335598193796242</v>
      </c>
      <c r="AB428">
        <v>427</v>
      </c>
    </row>
    <row r="429" spans="1:28" x14ac:dyDescent="0.3">
      <c r="A429">
        <v>352</v>
      </c>
      <c r="B429" t="s">
        <v>142</v>
      </c>
      <c r="C429" t="s">
        <v>147</v>
      </c>
      <c r="D429" t="s">
        <v>280</v>
      </c>
      <c r="E429" t="s">
        <v>280</v>
      </c>
      <c r="F429" t="s">
        <v>154</v>
      </c>
      <c r="G429" t="s">
        <v>219</v>
      </c>
      <c r="H429">
        <v>426.94687338664289</v>
      </c>
      <c r="I429">
        <v>61</v>
      </c>
      <c r="J429">
        <v>1471050.6919745663</v>
      </c>
      <c r="K429">
        <v>48825.15419999999</v>
      </c>
      <c r="L429">
        <v>264789124.55542195</v>
      </c>
      <c r="M429">
        <v>6918190.922727271</v>
      </c>
      <c r="N429">
        <v>2206576037.9618492</v>
      </c>
      <c r="O429">
        <v>113704000</v>
      </c>
      <c r="P429">
        <v>30.015009499999998</v>
      </c>
      <c r="Q429">
        <v>21992.207845019766</v>
      </c>
      <c r="R429">
        <v>264837949.70962194</v>
      </c>
      <c r="S429">
        <v>2327.1982288845761</v>
      </c>
      <c r="T429">
        <v>22022.222854519765</v>
      </c>
      <c r="U429">
        <f>Net_Zero_Table[[#This Row],[Total Energy(MJ)]]*AHP!$Q$23/TOPSIS!$B$20</f>
        <v>2.3828486913348931E-2</v>
      </c>
      <c r="V429">
        <f>Net_Zero_Table[[#This Row],[Capital Cost (LKR)]]*AHP!$Q$24/TOPSIS!$C$20</f>
        <v>5.228961097876377E-3</v>
      </c>
      <c r="W429">
        <f>Net_Zero_Table[[#This Row],[System Cost (LKR)]]*AHP!$Q$25/TOPSIS!$D$20</f>
        <v>2.5761260592676847E-3</v>
      </c>
      <c r="X429">
        <f>Net_Zero_Table[[#This Row],[Embodied Carbon (Metric T)]]*AHP!$Q$26/TOPSIS!$E$20</f>
        <v>1.3530074586526459E-2</v>
      </c>
      <c r="Y4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5.6380214566454021E-3</v>
      </c>
      <c r="Z4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3.0741282569970146E-3</v>
      </c>
      <c r="AA429">
        <f>Net_Zero_Table[[#This Row],[S- Worst-Euclidean Distance]]/(Net_Zero_Table[[#This Row],[S+ Best-Euclidean Distance]]+Net_Zero_Table[[#This Row],[S- Worst-Euclidean Distance]])</f>
        <v>0.35285530644442614</v>
      </c>
      <c r="AB429">
        <v>428</v>
      </c>
    </row>
    <row r="430" spans="1:28" x14ac:dyDescent="0.3">
      <c r="A430">
        <v>336</v>
      </c>
      <c r="B430" t="s">
        <v>142</v>
      </c>
      <c r="C430" t="s">
        <v>147</v>
      </c>
      <c r="D430" t="s">
        <v>151</v>
      </c>
      <c r="E430" t="s">
        <v>280</v>
      </c>
      <c r="F430" t="s">
        <v>154</v>
      </c>
      <c r="G430" t="s">
        <v>218</v>
      </c>
      <c r="H430">
        <v>426.4824110482329</v>
      </c>
      <c r="I430">
        <v>31</v>
      </c>
      <c r="J430">
        <v>1470601.0924309855</v>
      </c>
      <c r="K430">
        <v>48825.15419999999</v>
      </c>
      <c r="L430">
        <v>264708196.63757741</v>
      </c>
      <c r="M430">
        <v>6913585.8477272717</v>
      </c>
      <c r="N430">
        <v>2205901638.6464782</v>
      </c>
      <c r="O430">
        <v>116132200</v>
      </c>
      <c r="P430">
        <v>30.024219649999996</v>
      </c>
      <c r="Q430">
        <v>21985.486331843236</v>
      </c>
      <c r="R430">
        <v>264757021.7917774</v>
      </c>
      <c r="S430">
        <v>2328.9474244942053</v>
      </c>
      <c r="T430">
        <v>22015.510551493237</v>
      </c>
      <c r="U430">
        <f>Net_Zero_Table[[#This Row],[Total Energy(MJ)]]*AHP!$Q$23/TOPSIS!$B$20</f>
        <v>2.3821205517939408E-2</v>
      </c>
      <c r="V430">
        <f>Net_Zero_Table[[#This Row],[Capital Cost (LKR)]]*AHP!$Q$24/TOPSIS!$C$20</f>
        <v>5.2254804541218532E-3</v>
      </c>
      <c r="W430">
        <f>Net_Zero_Table[[#This Row],[System Cost (LKR)]]*AHP!$Q$25/TOPSIS!$D$20</f>
        <v>2.6311403885534951E-3</v>
      </c>
      <c r="X430">
        <f>Net_Zero_Table[[#This Row],[Embodied Carbon (Metric T)]]*AHP!$Q$26/TOPSIS!$E$20</f>
        <v>1.3534226309898496E-2</v>
      </c>
      <c r="Y4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5.6422697126756374E-3</v>
      </c>
      <c r="Z4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3.0738612604161771E-3</v>
      </c>
      <c r="AA430">
        <f>Net_Zero_Table[[#This Row],[S- Worst-Euclidean Distance]]/(Net_Zero_Table[[#This Row],[S+ Best-Euclidean Distance]]+Net_Zero_Table[[#This Row],[S- Worst-Euclidean Distance]])</f>
        <v>0.35266350057218188</v>
      </c>
      <c r="AB430">
        <v>429</v>
      </c>
    </row>
    <row r="431" spans="1:28" x14ac:dyDescent="0.3">
      <c r="A431">
        <v>354</v>
      </c>
      <c r="B431" t="s">
        <v>142</v>
      </c>
      <c r="C431" t="s">
        <v>147</v>
      </c>
      <c r="D431" t="s">
        <v>280</v>
      </c>
      <c r="E431" t="s">
        <v>280</v>
      </c>
      <c r="F431" t="s">
        <v>154</v>
      </c>
      <c r="G431" t="s">
        <v>218</v>
      </c>
      <c r="H431">
        <v>426.94687338664289</v>
      </c>
      <c r="I431">
        <v>31</v>
      </c>
      <c r="J431">
        <v>1471050.6919745663</v>
      </c>
      <c r="K431">
        <v>48825.15419999999</v>
      </c>
      <c r="L431">
        <v>264789124.55542195</v>
      </c>
      <c r="M431">
        <v>6918190.922727271</v>
      </c>
      <c r="N431">
        <v>2206576037.9618492</v>
      </c>
      <c r="O431">
        <v>116132200</v>
      </c>
      <c r="P431">
        <v>30.015009499999998</v>
      </c>
      <c r="Q431">
        <v>21992.207845019766</v>
      </c>
      <c r="R431">
        <v>264837949.70962194</v>
      </c>
      <c r="S431">
        <v>2329.6264288845764</v>
      </c>
      <c r="T431">
        <v>22022.222854519765</v>
      </c>
      <c r="U431">
        <f>Net_Zero_Table[[#This Row],[Total Energy(MJ)]]*AHP!$Q$23/TOPSIS!$B$20</f>
        <v>2.3828486913348931E-2</v>
      </c>
      <c r="V431">
        <f>Net_Zero_Table[[#This Row],[Capital Cost (LKR)]]*AHP!$Q$24/TOPSIS!$C$20</f>
        <v>5.228961097876377E-3</v>
      </c>
      <c r="W431">
        <f>Net_Zero_Table[[#This Row],[System Cost (LKR)]]*AHP!$Q$25/TOPSIS!$D$20</f>
        <v>2.6311403885534951E-3</v>
      </c>
      <c r="X431">
        <f>Net_Zero_Table[[#This Row],[Embodied Carbon (Metric T)]]*AHP!$Q$26/TOPSIS!$E$20</f>
        <v>1.3530074586526459E-2</v>
      </c>
      <c r="Y4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5.6419972238281784E-3</v>
      </c>
      <c r="Z4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3.0669506208259867E-3</v>
      </c>
      <c r="AA431">
        <f>Net_Zero_Table[[#This Row],[S- Worst-Euclidean Distance]]/(Net_Zero_Table[[#This Row],[S+ Best-Euclidean Distance]]+Net_Zero_Table[[#This Row],[S- Worst-Euclidean Distance]])</f>
        <v>0.35216086667789392</v>
      </c>
      <c r="AB431">
        <v>430</v>
      </c>
    </row>
    <row r="432" spans="1:28" x14ac:dyDescent="0.3">
      <c r="A432">
        <v>335</v>
      </c>
      <c r="B432" t="s">
        <v>142</v>
      </c>
      <c r="C432" t="s">
        <v>147</v>
      </c>
      <c r="D432" t="s">
        <v>151</v>
      </c>
      <c r="E432" t="s">
        <v>280</v>
      </c>
      <c r="F432" t="s">
        <v>154</v>
      </c>
      <c r="G432" t="s">
        <v>220</v>
      </c>
      <c r="H432">
        <v>426.4824110482329</v>
      </c>
      <c r="I432">
        <v>31</v>
      </c>
      <c r="J432">
        <v>1470601.0924309855</v>
      </c>
      <c r="K432">
        <v>48825.15419999999</v>
      </c>
      <c r="L432">
        <v>264708196.63757741</v>
      </c>
      <c r="M432">
        <v>6913585.8477272717</v>
      </c>
      <c r="N432">
        <v>2205901638.6464782</v>
      </c>
      <c r="O432">
        <v>120900000</v>
      </c>
      <c r="P432">
        <v>30.024219649999996</v>
      </c>
      <c r="Q432">
        <v>21985.486331843236</v>
      </c>
      <c r="R432">
        <v>264757021.7917774</v>
      </c>
      <c r="S432">
        <v>2333.7152244942054</v>
      </c>
      <c r="T432">
        <v>22015.510551493237</v>
      </c>
      <c r="U432">
        <f>Net_Zero_Table[[#This Row],[Total Energy(MJ)]]*AHP!$Q$23/TOPSIS!$B$20</f>
        <v>2.3821205517939408E-2</v>
      </c>
      <c r="V432">
        <f>Net_Zero_Table[[#This Row],[Capital Cost (LKR)]]*AHP!$Q$24/TOPSIS!$C$20</f>
        <v>5.2254804541218532E-3</v>
      </c>
      <c r="W432">
        <f>Net_Zero_Table[[#This Row],[System Cost (LKR)]]*AHP!$Q$25/TOPSIS!$D$20</f>
        <v>2.7391616879394137E-3</v>
      </c>
      <c r="X432">
        <f>Net_Zero_Table[[#This Row],[Embodied Carbon (Metric T)]]*AHP!$Q$26/TOPSIS!$E$20</f>
        <v>1.3534226309898496E-2</v>
      </c>
      <c r="Y4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5.6516259538989325E-3</v>
      </c>
      <c r="Z4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3.0626272773214718E-3</v>
      </c>
      <c r="AA432">
        <f>Net_Zero_Table[[#This Row],[S- Worst-Euclidean Distance]]/(Net_Zero_Table[[#This Row],[S+ Best-Euclidean Distance]]+Net_Zero_Table[[#This Row],[S- Worst-Euclidean Distance]])</f>
        <v>0.351450341877724</v>
      </c>
      <c r="AB432">
        <v>431</v>
      </c>
    </row>
    <row r="433" spans="1:28" x14ac:dyDescent="0.3">
      <c r="A433">
        <v>353</v>
      </c>
      <c r="B433" t="s">
        <v>142</v>
      </c>
      <c r="C433" t="s">
        <v>147</v>
      </c>
      <c r="D433" t="s">
        <v>280</v>
      </c>
      <c r="E433" t="s">
        <v>280</v>
      </c>
      <c r="F433" t="s">
        <v>154</v>
      </c>
      <c r="G433" t="s">
        <v>220</v>
      </c>
      <c r="H433">
        <v>426.94687338664289</v>
      </c>
      <c r="I433">
        <v>31</v>
      </c>
      <c r="J433">
        <v>1471050.6919745663</v>
      </c>
      <c r="K433">
        <v>48825.15419999999</v>
      </c>
      <c r="L433">
        <v>264789124.55542195</v>
      </c>
      <c r="M433">
        <v>6918190.922727271</v>
      </c>
      <c r="N433">
        <v>2206576037.9618492</v>
      </c>
      <c r="O433">
        <v>120900000</v>
      </c>
      <c r="P433">
        <v>30.015009499999998</v>
      </c>
      <c r="Q433">
        <v>21992.207845019766</v>
      </c>
      <c r="R433">
        <v>264837949.70962194</v>
      </c>
      <c r="S433">
        <v>2334.3942288845765</v>
      </c>
      <c r="T433">
        <v>22022.222854519765</v>
      </c>
      <c r="U433">
        <f>Net_Zero_Table[[#This Row],[Total Energy(MJ)]]*AHP!$Q$23/TOPSIS!$B$20</f>
        <v>2.3828486913348931E-2</v>
      </c>
      <c r="V433">
        <f>Net_Zero_Table[[#This Row],[Capital Cost (LKR)]]*AHP!$Q$24/TOPSIS!$C$20</f>
        <v>5.228961097876377E-3</v>
      </c>
      <c r="W433">
        <f>Net_Zero_Table[[#This Row],[System Cost (LKR)]]*AHP!$Q$25/TOPSIS!$D$20</f>
        <v>2.7391616879394137E-3</v>
      </c>
      <c r="X433">
        <f>Net_Zero_Table[[#This Row],[Embodied Carbon (Metric T)]]*AHP!$Q$26/TOPSIS!$E$20</f>
        <v>1.3530074586526459E-2</v>
      </c>
      <c r="Y4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5.6513539161772612E-3</v>
      </c>
      <c r="Z4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3.0556912314713847E-3</v>
      </c>
      <c r="AA433">
        <f>Net_Zero_Table[[#This Row],[S- Worst-Euclidean Distance]]/(Net_Zero_Table[[#This Row],[S+ Best-Euclidean Distance]]+Net_Zero_Table[[#This Row],[S- Worst-Euclidean Distance]])</f>
        <v>0.35094468670540657</v>
      </c>
      <c r="AB433">
        <v>432</v>
      </c>
    </row>
    <row r="434" spans="1:28" x14ac:dyDescent="0.3">
      <c r="A434">
        <v>340</v>
      </c>
      <c r="B434" t="s">
        <v>142</v>
      </c>
      <c r="C434" t="s">
        <v>147</v>
      </c>
      <c r="D434" t="s">
        <v>151</v>
      </c>
      <c r="E434" t="s">
        <v>280</v>
      </c>
      <c r="F434" t="s">
        <v>280</v>
      </c>
      <c r="G434" t="s">
        <v>219</v>
      </c>
      <c r="H434">
        <v>429.08050024390195</v>
      </c>
      <c r="I434">
        <v>62</v>
      </c>
      <c r="J434">
        <v>1478431.4322685935</v>
      </c>
      <c r="K434">
        <v>51008.566927272725</v>
      </c>
      <c r="L434">
        <v>266117657.80834681</v>
      </c>
      <c r="M434">
        <v>6902668.7840909082</v>
      </c>
      <c r="N434">
        <v>2217647148.4028902</v>
      </c>
      <c r="O434">
        <v>115568000</v>
      </c>
      <c r="P434">
        <v>30.024219649999996</v>
      </c>
      <c r="Q434">
        <v>22102.54991241547</v>
      </c>
      <c r="R434">
        <v>266168666.37527409</v>
      </c>
      <c r="S434">
        <v>2340.117817186981</v>
      </c>
      <c r="T434">
        <v>22132.574132065471</v>
      </c>
      <c r="U434">
        <f>Net_Zero_Table[[#This Row],[Total Energy(MJ)]]*AHP!$Q$23/TOPSIS!$B$20</f>
        <v>2.3948216599701037E-2</v>
      </c>
      <c r="V434">
        <f>Net_Zero_Table[[#This Row],[Capital Cost (LKR)]]*AHP!$Q$24/TOPSIS!$C$20</f>
        <v>5.2172290338162852E-3</v>
      </c>
      <c r="W434">
        <f>Net_Zero_Table[[#This Row],[System Cost (LKR)]]*AHP!$Q$25/TOPSIS!$D$20</f>
        <v>2.6183576340097778E-3</v>
      </c>
      <c r="X434">
        <f>Net_Zero_Table[[#This Row],[Embodied Carbon (Metric T)]]*AHP!$Q$26/TOPSIS!$E$20</f>
        <v>1.3534226309898496E-2</v>
      </c>
      <c r="Y4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5.6845307482899076E-3</v>
      </c>
      <c r="Z4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2.950880173157676E-3</v>
      </c>
      <c r="AA434">
        <f>Net_Zero_Table[[#This Row],[S- Worst-Euclidean Distance]]/(Net_Zero_Table[[#This Row],[S+ Best-Euclidean Distance]]+Net_Zero_Table[[#This Row],[S- Worst-Euclidean Distance]])</f>
        <v>0.3417185586187495</v>
      </c>
      <c r="AB434">
        <v>433</v>
      </c>
    </row>
    <row r="435" spans="1:28" x14ac:dyDescent="0.3">
      <c r="A435">
        <v>342</v>
      </c>
      <c r="B435" t="s">
        <v>142</v>
      </c>
      <c r="C435" t="s">
        <v>147</v>
      </c>
      <c r="D435" t="s">
        <v>151</v>
      </c>
      <c r="E435" t="s">
        <v>280</v>
      </c>
      <c r="F435" t="s">
        <v>280</v>
      </c>
      <c r="G435" t="s">
        <v>218</v>
      </c>
      <c r="H435">
        <v>429.08050024390195</v>
      </c>
      <c r="I435">
        <v>31</v>
      </c>
      <c r="J435">
        <v>1478431.4322685935</v>
      </c>
      <c r="K435">
        <v>51008.566927272725</v>
      </c>
      <c r="L435">
        <v>266117657.80834681</v>
      </c>
      <c r="M435">
        <v>6902668.7840909082</v>
      </c>
      <c r="N435">
        <v>2217647148.4028902</v>
      </c>
      <c r="O435">
        <v>116132200</v>
      </c>
      <c r="P435">
        <v>30.024219649999996</v>
      </c>
      <c r="Q435">
        <v>22102.54991241547</v>
      </c>
      <c r="R435">
        <v>266168666.37527409</v>
      </c>
      <c r="S435">
        <v>2340.6820171869813</v>
      </c>
      <c r="T435">
        <v>22132.574132065471</v>
      </c>
      <c r="U435">
        <f>Net_Zero_Table[[#This Row],[Total Energy(MJ)]]*AHP!$Q$23/TOPSIS!$B$20</f>
        <v>2.3948216599701037E-2</v>
      </c>
      <c r="V435">
        <f>Net_Zero_Table[[#This Row],[Capital Cost (LKR)]]*AHP!$Q$24/TOPSIS!$C$20</f>
        <v>5.2172290338162852E-3</v>
      </c>
      <c r="W435">
        <f>Net_Zero_Table[[#This Row],[System Cost (LKR)]]*AHP!$Q$25/TOPSIS!$D$20</f>
        <v>2.6311403885534951E-3</v>
      </c>
      <c r="X435">
        <f>Net_Zero_Table[[#This Row],[Embodied Carbon (Metric T)]]*AHP!$Q$26/TOPSIS!$E$20</f>
        <v>1.3534226309898496E-2</v>
      </c>
      <c r="Y4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5.6854946965189937E-3</v>
      </c>
      <c r="Z4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2.9492358109661672E-3</v>
      </c>
      <c r="AA435">
        <f>Net_Zero_Table[[#This Row],[S- Worst-Euclidean Distance]]/(Net_Zero_Table[[#This Row],[S+ Best-Euclidean Distance]]+Net_Zero_Table[[#This Row],[S- Worst-Euclidean Distance]])</f>
        <v>0.34155505008634285</v>
      </c>
      <c r="AB435">
        <v>434</v>
      </c>
    </row>
    <row r="436" spans="1:28" x14ac:dyDescent="0.3">
      <c r="A436">
        <v>358</v>
      </c>
      <c r="B436" t="s">
        <v>142</v>
      </c>
      <c r="C436" t="s">
        <v>147</v>
      </c>
      <c r="D436" t="s">
        <v>280</v>
      </c>
      <c r="E436" t="s">
        <v>280</v>
      </c>
      <c r="F436" t="s">
        <v>280</v>
      </c>
      <c r="G436" t="s">
        <v>219</v>
      </c>
      <c r="H436">
        <v>429.54496258231205</v>
      </c>
      <c r="I436">
        <v>62</v>
      </c>
      <c r="J436">
        <v>1478881.0318121745</v>
      </c>
      <c r="K436">
        <v>51008.566927272725</v>
      </c>
      <c r="L436">
        <v>266198585.72619143</v>
      </c>
      <c r="M436">
        <v>6907273.8590909075</v>
      </c>
      <c r="N436">
        <v>2218321547.7182617</v>
      </c>
      <c r="O436">
        <v>115568000</v>
      </c>
      <c r="P436">
        <v>30.015009499999998</v>
      </c>
      <c r="Q436">
        <v>22109.271425592007</v>
      </c>
      <c r="R436">
        <v>266249594.29311872</v>
      </c>
      <c r="S436">
        <v>2340.7968215773526</v>
      </c>
      <c r="T436">
        <v>22139.286435092006</v>
      </c>
      <c r="U436">
        <f>Net_Zero_Table[[#This Row],[Total Energy(MJ)]]*AHP!$Q$23/TOPSIS!$B$20</f>
        <v>2.395549799511057E-2</v>
      </c>
      <c r="V436">
        <f>Net_Zero_Table[[#This Row],[Capital Cost (LKR)]]*AHP!$Q$24/TOPSIS!$C$20</f>
        <v>5.2207096775708098E-3</v>
      </c>
      <c r="W436">
        <f>Net_Zero_Table[[#This Row],[System Cost (LKR)]]*AHP!$Q$25/TOPSIS!$D$20</f>
        <v>2.6183576340097778E-3</v>
      </c>
      <c r="X436">
        <f>Net_Zero_Table[[#This Row],[Embodied Carbon (Metric T)]]*AHP!$Q$26/TOPSIS!$E$20</f>
        <v>1.3530074586526459E-2</v>
      </c>
      <c r="Y4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5.6844179285717375E-3</v>
      </c>
      <c r="Z4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2.9439852333085644E-3</v>
      </c>
      <c r="AA436">
        <f>Net_Zero_Table[[#This Row],[S- Worst-Euclidean Distance]]/(Net_Zero_Table[[#This Row],[S+ Best-Euclidean Distance]]+Net_Zero_Table[[#This Row],[S- Worst-Euclidean Distance]])</f>
        <v>0.34119699532758169</v>
      </c>
      <c r="AB436">
        <v>435</v>
      </c>
    </row>
    <row r="437" spans="1:28" x14ac:dyDescent="0.3">
      <c r="A437">
        <v>360</v>
      </c>
      <c r="B437" t="s">
        <v>142</v>
      </c>
      <c r="C437" t="s">
        <v>147</v>
      </c>
      <c r="D437" t="s">
        <v>280</v>
      </c>
      <c r="E437" t="s">
        <v>280</v>
      </c>
      <c r="F437" t="s">
        <v>280</v>
      </c>
      <c r="G437" t="s">
        <v>218</v>
      </c>
      <c r="H437">
        <v>429.54496258231205</v>
      </c>
      <c r="I437">
        <v>31</v>
      </c>
      <c r="J437">
        <v>1478881.0318121745</v>
      </c>
      <c r="K437">
        <v>51008.566927272725</v>
      </c>
      <c r="L437">
        <v>266198585.72619143</v>
      </c>
      <c r="M437">
        <v>6907273.8590909075</v>
      </c>
      <c r="N437">
        <v>2218321547.7182617</v>
      </c>
      <c r="O437">
        <v>116132200</v>
      </c>
      <c r="P437">
        <v>30.015009499999998</v>
      </c>
      <c r="Q437">
        <v>22109.271425592007</v>
      </c>
      <c r="R437">
        <v>266249594.29311872</v>
      </c>
      <c r="S437">
        <v>2341.3610215773524</v>
      </c>
      <c r="T437">
        <v>22139.286435092006</v>
      </c>
      <c r="U437">
        <f>Net_Zero_Table[[#This Row],[Total Energy(MJ)]]*AHP!$Q$23/TOPSIS!$B$20</f>
        <v>2.395549799511057E-2</v>
      </c>
      <c r="V437">
        <f>Net_Zero_Table[[#This Row],[Capital Cost (LKR)]]*AHP!$Q$24/TOPSIS!$C$20</f>
        <v>5.2207096775708098E-3</v>
      </c>
      <c r="W437">
        <f>Net_Zero_Table[[#This Row],[System Cost (LKR)]]*AHP!$Q$25/TOPSIS!$D$20</f>
        <v>2.6311403885534951E-3</v>
      </c>
      <c r="X437">
        <f>Net_Zero_Table[[#This Row],[Embodied Carbon (Metric T)]]*AHP!$Q$26/TOPSIS!$E$20</f>
        <v>1.3530074586526459E-2</v>
      </c>
      <c r="Y4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5.685381895929242E-3</v>
      </c>
      <c r="Z4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2.9423370177953903E-3</v>
      </c>
      <c r="AA437">
        <f>Net_Zero_Table[[#This Row],[S- Worst-Euclidean Distance]]/(Net_Zero_Table[[#This Row],[S+ Best-Euclidean Distance]]+Net_Zero_Table[[#This Row],[S- Worst-Euclidean Distance]])</f>
        <v>0.34103301779046574</v>
      </c>
      <c r="AB437">
        <v>436</v>
      </c>
    </row>
    <row r="438" spans="1:28" x14ac:dyDescent="0.3">
      <c r="A438">
        <v>341</v>
      </c>
      <c r="B438" t="s">
        <v>142</v>
      </c>
      <c r="C438" t="s">
        <v>147</v>
      </c>
      <c r="D438" t="s">
        <v>151</v>
      </c>
      <c r="E438" t="s">
        <v>280</v>
      </c>
      <c r="F438" t="s">
        <v>280</v>
      </c>
      <c r="G438" t="s">
        <v>220</v>
      </c>
      <c r="H438">
        <v>429.08050024390195</v>
      </c>
      <c r="I438">
        <v>31</v>
      </c>
      <c r="J438">
        <v>1478431.4322685935</v>
      </c>
      <c r="K438">
        <v>51008.566927272725</v>
      </c>
      <c r="L438">
        <v>266117657.80834681</v>
      </c>
      <c r="M438">
        <v>6902668.7840909082</v>
      </c>
      <c r="N438">
        <v>2217647148.4028902</v>
      </c>
      <c r="O438">
        <v>120900000</v>
      </c>
      <c r="P438">
        <v>30.024219649999996</v>
      </c>
      <c r="Q438">
        <v>22102.54991241547</v>
      </c>
      <c r="R438">
        <v>266168666.37527409</v>
      </c>
      <c r="S438">
        <v>2345.4498171869814</v>
      </c>
      <c r="T438">
        <v>22132.574132065471</v>
      </c>
      <c r="U438">
        <f>Net_Zero_Table[[#This Row],[Total Energy(MJ)]]*AHP!$Q$23/TOPSIS!$B$20</f>
        <v>2.3948216599701037E-2</v>
      </c>
      <c r="V438">
        <f>Net_Zero_Table[[#This Row],[Capital Cost (LKR)]]*AHP!$Q$24/TOPSIS!$C$20</f>
        <v>5.2172290338162852E-3</v>
      </c>
      <c r="W438">
        <f>Net_Zero_Table[[#This Row],[System Cost (LKR)]]*AHP!$Q$25/TOPSIS!$D$20</f>
        <v>2.7391616879394137E-3</v>
      </c>
      <c r="X438">
        <f>Net_Zero_Table[[#This Row],[Embodied Carbon (Metric T)]]*AHP!$Q$26/TOPSIS!$E$20</f>
        <v>1.3534226309898496E-2</v>
      </c>
      <c r="Y4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5.6947799216785196E-3</v>
      </c>
      <c r="Z4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2.9375252612005688E-3</v>
      </c>
      <c r="AA438">
        <f>Net_Zero_Table[[#This Row],[S- Worst-Euclidean Distance]]/(Net_Zero_Table[[#This Row],[S+ Best-Euclidean Distance]]+Net_Zero_Table[[#This Row],[S- Worst-Euclidean Distance]])</f>
        <v>0.34029441718843761</v>
      </c>
      <c r="AB438">
        <v>437</v>
      </c>
    </row>
    <row r="439" spans="1:28" x14ac:dyDescent="0.3">
      <c r="A439">
        <v>359</v>
      </c>
      <c r="B439" t="s">
        <v>142</v>
      </c>
      <c r="C439" t="s">
        <v>147</v>
      </c>
      <c r="D439" t="s">
        <v>280</v>
      </c>
      <c r="E439" t="s">
        <v>280</v>
      </c>
      <c r="F439" t="s">
        <v>280</v>
      </c>
      <c r="G439" t="s">
        <v>220</v>
      </c>
      <c r="H439">
        <v>429.54496258231205</v>
      </c>
      <c r="I439">
        <v>31</v>
      </c>
      <c r="J439">
        <v>1478881.0318121745</v>
      </c>
      <c r="K439">
        <v>51008.566927272725</v>
      </c>
      <c r="L439">
        <v>266198585.72619143</v>
      </c>
      <c r="M439">
        <v>6907273.8590909075</v>
      </c>
      <c r="N439">
        <v>2218321547.7182617</v>
      </c>
      <c r="O439">
        <v>120900000</v>
      </c>
      <c r="P439">
        <v>30.015009499999998</v>
      </c>
      <c r="Q439">
        <v>22109.271425592007</v>
      </c>
      <c r="R439">
        <v>266249594.29311872</v>
      </c>
      <c r="S439">
        <v>2346.1288215773525</v>
      </c>
      <c r="T439">
        <v>22139.286435092006</v>
      </c>
      <c r="U439">
        <f>Net_Zero_Table[[#This Row],[Total Energy(MJ)]]*AHP!$Q$23/TOPSIS!$B$20</f>
        <v>2.395549799511057E-2</v>
      </c>
      <c r="V439">
        <f>Net_Zero_Table[[#This Row],[Capital Cost (LKR)]]*AHP!$Q$24/TOPSIS!$C$20</f>
        <v>5.2207096775708098E-3</v>
      </c>
      <c r="W439">
        <f>Net_Zero_Table[[#This Row],[System Cost (LKR)]]*AHP!$Q$25/TOPSIS!$D$20</f>
        <v>2.7391616879394137E-3</v>
      </c>
      <c r="X439">
        <f>Net_Zero_Table[[#This Row],[Embodied Carbon (Metric T)]]*AHP!$Q$26/TOPSIS!$E$20</f>
        <v>1.3530074586526459E-2</v>
      </c>
      <c r="Y4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5.6946673050115217E-3</v>
      </c>
      <c r="Z4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2.9305989008725289E-3</v>
      </c>
      <c r="AA439">
        <f>Net_Zero_Table[[#This Row],[S- Worst-Euclidean Distance]]/(Net_Zero_Table[[#This Row],[S+ Best-Euclidean Distance]]+Net_Zero_Table[[#This Row],[S- Worst-Euclidean Distance]])</f>
        <v>0.33976909592347543</v>
      </c>
      <c r="AB439">
        <v>438</v>
      </c>
    </row>
    <row r="440" spans="1:28" x14ac:dyDescent="0.3">
      <c r="A440">
        <v>406</v>
      </c>
      <c r="B440" t="s">
        <v>142</v>
      </c>
      <c r="C440" t="s">
        <v>280</v>
      </c>
      <c r="D440" t="s">
        <v>151</v>
      </c>
      <c r="E440" t="s">
        <v>280</v>
      </c>
      <c r="F440" t="s">
        <v>154</v>
      </c>
      <c r="G440" t="s">
        <v>219</v>
      </c>
      <c r="H440">
        <v>468.44252354270407</v>
      </c>
      <c r="I440">
        <v>67</v>
      </c>
      <c r="J440">
        <v>1563984.7994442643</v>
      </c>
      <c r="K440">
        <v>46991.433000000005</v>
      </c>
      <c r="L440">
        <v>281517263.89996755</v>
      </c>
      <c r="M440">
        <v>6302345.4477272723</v>
      </c>
      <c r="N440">
        <v>2345977199.1663961</v>
      </c>
      <c r="O440">
        <v>124888000</v>
      </c>
      <c r="P440">
        <v>26.35677725</v>
      </c>
      <c r="Q440">
        <v>23381.572751691747</v>
      </c>
      <c r="R440">
        <v>281564255.33296758</v>
      </c>
      <c r="S440">
        <v>2477.1675446141235</v>
      </c>
      <c r="T440">
        <v>23407.929528941746</v>
      </c>
      <c r="U440">
        <f>Net_Zero_Table[[#This Row],[Total Energy(MJ)]]*AHP!$Q$23/TOPSIS!$B$20</f>
        <v>2.5333416834047853E-2</v>
      </c>
      <c r="V440">
        <f>Net_Zero_Table[[#This Row],[Capital Cost (LKR)]]*AHP!$Q$24/TOPSIS!$C$20</f>
        <v>4.7634879608891836E-3</v>
      </c>
      <c r="W440">
        <f>Net_Zero_Table[[#This Row],[System Cost (LKR)]]*AHP!$Q$25/TOPSIS!$D$20</f>
        <v>2.8295155077202438E-3</v>
      </c>
      <c r="X440">
        <f>Net_Zero_Table[[#This Row],[Embodied Carbon (Metric T)]]*AHP!$Q$26/TOPSIS!$E$20</f>
        <v>1.1881027792210551E-2</v>
      </c>
      <c r="Y4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5.0107387218062752E-3</v>
      </c>
      <c r="Z4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2.5773589040503316E-3</v>
      </c>
      <c r="AA440">
        <f>Net_Zero_Table[[#This Row],[S- Worst-Euclidean Distance]]/(Net_Zero_Table[[#This Row],[S+ Best-Euclidean Distance]]+Net_Zero_Table[[#This Row],[S- Worst-Euclidean Distance]])</f>
        <v>0.33965811078496483</v>
      </c>
      <c r="AB440">
        <v>439</v>
      </c>
    </row>
    <row r="441" spans="1:28" x14ac:dyDescent="0.3">
      <c r="A441">
        <v>424</v>
      </c>
      <c r="B441" t="s">
        <v>142</v>
      </c>
      <c r="C441" t="s">
        <v>280</v>
      </c>
      <c r="D441" t="s">
        <v>280</v>
      </c>
      <c r="E441" t="s">
        <v>280</v>
      </c>
      <c r="F441" t="s">
        <v>154</v>
      </c>
      <c r="G441" t="s">
        <v>219</v>
      </c>
      <c r="H441">
        <v>468.90698588111405</v>
      </c>
      <c r="I441">
        <v>67</v>
      </c>
      <c r="J441">
        <v>1564434.3989878455</v>
      </c>
      <c r="K441">
        <v>46991.433000000005</v>
      </c>
      <c r="L441">
        <v>281598191.8178122</v>
      </c>
      <c r="M441">
        <v>6306950.5227272725</v>
      </c>
      <c r="N441">
        <v>2346651598.4817681</v>
      </c>
      <c r="O441">
        <v>124888000</v>
      </c>
      <c r="P441">
        <v>26.347567099999999</v>
      </c>
      <c r="Q441">
        <v>23388.294264868287</v>
      </c>
      <c r="R441">
        <v>281645183.25081223</v>
      </c>
      <c r="S441">
        <v>2477.8465490044955</v>
      </c>
      <c r="T441">
        <v>23414.641831968289</v>
      </c>
      <c r="U441">
        <f>Net_Zero_Table[[#This Row],[Total Energy(MJ)]]*AHP!$Q$23/TOPSIS!$B$20</f>
        <v>2.5340698229457389E-2</v>
      </c>
      <c r="V441">
        <f>Net_Zero_Table[[#This Row],[Capital Cost (LKR)]]*AHP!$Q$24/TOPSIS!$C$20</f>
        <v>4.7669686046437091E-3</v>
      </c>
      <c r="W441">
        <f>Net_Zero_Table[[#This Row],[System Cost (LKR)]]*AHP!$Q$25/TOPSIS!$D$20</f>
        <v>2.8295155077202438E-3</v>
      </c>
      <c r="X441">
        <f>Net_Zero_Table[[#This Row],[Embodied Carbon (Metric T)]]*AHP!$Q$26/TOPSIS!$E$20</f>
        <v>1.1876876068838515E-2</v>
      </c>
      <c r="Y4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5.0136773830856129E-3</v>
      </c>
      <c r="Z4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2.5754368916617479E-3</v>
      </c>
      <c r="AA441">
        <f>Net_Zero_Table[[#This Row],[S- Worst-Euclidean Distance]]/(Net_Zero_Table[[#This Row],[S+ Best-Euclidean Distance]]+Net_Zero_Table[[#This Row],[S- Worst-Euclidean Distance]])</f>
        <v>0.33935935056762379</v>
      </c>
      <c r="AB441">
        <v>440</v>
      </c>
    </row>
    <row r="442" spans="1:28" x14ac:dyDescent="0.3">
      <c r="A442">
        <v>408</v>
      </c>
      <c r="B442" t="s">
        <v>142</v>
      </c>
      <c r="C442" t="s">
        <v>280</v>
      </c>
      <c r="D442" t="s">
        <v>151</v>
      </c>
      <c r="E442" t="s">
        <v>280</v>
      </c>
      <c r="F442" t="s">
        <v>154</v>
      </c>
      <c r="G442" t="s">
        <v>218</v>
      </c>
      <c r="H442">
        <v>468.44252354270407</v>
      </c>
      <c r="I442">
        <v>34</v>
      </c>
      <c r="J442">
        <v>1563984.7994442643</v>
      </c>
      <c r="K442">
        <v>46991.433000000005</v>
      </c>
      <c r="L442">
        <v>281517263.89996755</v>
      </c>
      <c r="M442">
        <v>6302345.4477272723</v>
      </c>
      <c r="N442">
        <v>2345977199.1663961</v>
      </c>
      <c r="O442">
        <v>127370800</v>
      </c>
      <c r="P442">
        <v>26.35677725</v>
      </c>
      <c r="Q442">
        <v>23381.572751691747</v>
      </c>
      <c r="R442">
        <v>281564255.33296758</v>
      </c>
      <c r="S442">
        <v>2479.6503446141232</v>
      </c>
      <c r="T442">
        <v>23407.929528941746</v>
      </c>
      <c r="U442">
        <f>Net_Zero_Table[[#This Row],[Total Energy(MJ)]]*AHP!$Q$23/TOPSIS!$B$20</f>
        <v>2.5333416834047853E-2</v>
      </c>
      <c r="V442">
        <f>Net_Zero_Table[[#This Row],[Capital Cost (LKR)]]*AHP!$Q$24/TOPSIS!$C$20</f>
        <v>4.7634879608891836E-3</v>
      </c>
      <c r="W442">
        <f>Net_Zero_Table[[#This Row],[System Cost (LKR)]]*AHP!$Q$25/TOPSIS!$D$20</f>
        <v>2.8857668777683494E-3</v>
      </c>
      <c r="X442">
        <f>Net_Zero_Table[[#This Row],[Embodied Carbon (Metric T)]]*AHP!$Q$26/TOPSIS!$E$20</f>
        <v>1.1881027792210551E-2</v>
      </c>
      <c r="Y44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5.0181604471157574E-3</v>
      </c>
      <c r="Z44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2.5741573270686873E-3</v>
      </c>
      <c r="AA442">
        <f>Net_Zero_Table[[#This Row],[S- Worst-Euclidean Distance]]/(Net_Zero_Table[[#This Row],[S+ Best-Euclidean Distance]]+Net_Zero_Table[[#This Row],[S- Worst-Euclidean Distance]])</f>
        <v>0.3390476273031392</v>
      </c>
      <c r="AB442">
        <v>441</v>
      </c>
    </row>
    <row r="443" spans="1:28" x14ac:dyDescent="0.3">
      <c r="A443">
        <v>426</v>
      </c>
      <c r="B443" t="s">
        <v>142</v>
      </c>
      <c r="C443" t="s">
        <v>280</v>
      </c>
      <c r="D443" t="s">
        <v>280</v>
      </c>
      <c r="E443" t="s">
        <v>280</v>
      </c>
      <c r="F443" t="s">
        <v>154</v>
      </c>
      <c r="G443" t="s">
        <v>218</v>
      </c>
      <c r="H443">
        <v>468.90698588111405</v>
      </c>
      <c r="I443">
        <v>34</v>
      </c>
      <c r="J443">
        <v>1564434.3989878455</v>
      </c>
      <c r="K443">
        <v>46991.433000000005</v>
      </c>
      <c r="L443">
        <v>281598191.8178122</v>
      </c>
      <c r="M443">
        <v>6306950.5227272725</v>
      </c>
      <c r="N443">
        <v>2346651598.4817681</v>
      </c>
      <c r="O443">
        <v>127370800</v>
      </c>
      <c r="P443">
        <v>26.347567099999999</v>
      </c>
      <c r="Q443">
        <v>23388.294264868287</v>
      </c>
      <c r="R443">
        <v>281645183.25081223</v>
      </c>
      <c r="S443">
        <v>2480.3293490044957</v>
      </c>
      <c r="T443">
        <v>23414.641831968289</v>
      </c>
      <c r="U443">
        <f>Net_Zero_Table[[#This Row],[Total Energy(MJ)]]*AHP!$Q$23/TOPSIS!$B$20</f>
        <v>2.5340698229457389E-2</v>
      </c>
      <c r="V443">
        <f>Net_Zero_Table[[#This Row],[Capital Cost (LKR)]]*AHP!$Q$24/TOPSIS!$C$20</f>
        <v>4.7669686046437091E-3</v>
      </c>
      <c r="W443">
        <f>Net_Zero_Table[[#This Row],[System Cost (LKR)]]*AHP!$Q$25/TOPSIS!$D$20</f>
        <v>2.8857668777683494E-3</v>
      </c>
      <c r="X443">
        <f>Net_Zero_Table[[#This Row],[Embodied Carbon (Metric T)]]*AHP!$Q$26/TOPSIS!$E$20</f>
        <v>1.1876876068838515E-2</v>
      </c>
      <c r="Y44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5.0210947647353196E-3</v>
      </c>
      <c r="Z44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2.5722329224131717E-3</v>
      </c>
      <c r="AA443">
        <f>Net_Zero_Table[[#This Row],[S- Worst-Euclidean Distance]]/(Net_Zero_Table[[#This Row],[S+ Best-Euclidean Distance]]+Net_Zero_Table[[#This Row],[S- Worst-Euclidean Distance]])</f>
        <v>0.33874910031429417</v>
      </c>
      <c r="AB443">
        <v>442</v>
      </c>
    </row>
    <row r="444" spans="1:28" x14ac:dyDescent="0.3">
      <c r="A444">
        <v>407</v>
      </c>
      <c r="B444" t="s">
        <v>142</v>
      </c>
      <c r="C444" t="s">
        <v>280</v>
      </c>
      <c r="D444" t="s">
        <v>151</v>
      </c>
      <c r="E444" t="s">
        <v>280</v>
      </c>
      <c r="F444" t="s">
        <v>154</v>
      </c>
      <c r="G444" t="s">
        <v>220</v>
      </c>
      <c r="H444">
        <v>468.44252354270407</v>
      </c>
      <c r="I444">
        <v>34</v>
      </c>
      <c r="J444">
        <v>1563984.7994442643</v>
      </c>
      <c r="K444">
        <v>46991.433000000005</v>
      </c>
      <c r="L444">
        <v>281517263.89996755</v>
      </c>
      <c r="M444">
        <v>6302345.4477272723</v>
      </c>
      <c r="N444">
        <v>2345977199.1663961</v>
      </c>
      <c r="O444">
        <v>132600000</v>
      </c>
      <c r="P444">
        <v>26.35677725</v>
      </c>
      <c r="Q444">
        <v>23381.572751691747</v>
      </c>
      <c r="R444">
        <v>281564255.33296758</v>
      </c>
      <c r="S444">
        <v>2484.8795446141235</v>
      </c>
      <c r="T444">
        <v>23407.929528941746</v>
      </c>
      <c r="U444">
        <f>Net_Zero_Table[[#This Row],[Total Energy(MJ)]]*AHP!$Q$23/TOPSIS!$B$20</f>
        <v>2.5333416834047853E-2</v>
      </c>
      <c r="V444">
        <f>Net_Zero_Table[[#This Row],[Capital Cost (LKR)]]*AHP!$Q$24/TOPSIS!$C$20</f>
        <v>4.7634879608891836E-3</v>
      </c>
      <c r="W444">
        <f>Net_Zero_Table[[#This Row],[System Cost (LKR)]]*AHP!$Q$25/TOPSIS!$D$20</f>
        <v>3.0042418512883891E-3</v>
      </c>
      <c r="X444">
        <f>Net_Zero_Table[[#This Row],[Embodied Carbon (Metric T)]]*AHP!$Q$26/TOPSIS!$E$20</f>
        <v>1.1881027792210551E-2</v>
      </c>
      <c r="Y44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5.0358118404562934E-3</v>
      </c>
      <c r="Z44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2.5714294906045614E-3</v>
      </c>
      <c r="AA444">
        <f>Net_Zero_Table[[#This Row],[S- Worst-Euclidean Distance]]/(Net_Zero_Table[[#This Row],[S+ Best-Euclidean Distance]]+Net_Zero_Table[[#This Row],[S- Worst-Euclidean Distance]])</f>
        <v>0.33802391414943678</v>
      </c>
      <c r="AB444">
        <v>443</v>
      </c>
    </row>
    <row r="445" spans="1:28" x14ac:dyDescent="0.3">
      <c r="A445">
        <v>425</v>
      </c>
      <c r="B445" t="s">
        <v>142</v>
      </c>
      <c r="C445" t="s">
        <v>280</v>
      </c>
      <c r="D445" t="s">
        <v>280</v>
      </c>
      <c r="E445" t="s">
        <v>280</v>
      </c>
      <c r="F445" t="s">
        <v>154</v>
      </c>
      <c r="G445" t="s">
        <v>220</v>
      </c>
      <c r="H445">
        <v>468.90698588111405</v>
      </c>
      <c r="I445">
        <v>34</v>
      </c>
      <c r="J445">
        <v>1564434.3989878455</v>
      </c>
      <c r="K445">
        <v>46991.433000000005</v>
      </c>
      <c r="L445">
        <v>281598191.8178122</v>
      </c>
      <c r="M445">
        <v>6306950.5227272725</v>
      </c>
      <c r="N445">
        <v>2346651598.4817681</v>
      </c>
      <c r="O445">
        <v>132600000</v>
      </c>
      <c r="P445">
        <v>26.347567099999999</v>
      </c>
      <c r="Q445">
        <v>23388.294264868287</v>
      </c>
      <c r="R445">
        <v>281645183.25081223</v>
      </c>
      <c r="S445">
        <v>2485.5585490044955</v>
      </c>
      <c r="T445">
        <v>23414.641831968289</v>
      </c>
      <c r="U445">
        <f>Net_Zero_Table[[#This Row],[Total Energy(MJ)]]*AHP!$Q$23/TOPSIS!$B$20</f>
        <v>2.5340698229457389E-2</v>
      </c>
      <c r="V445">
        <f>Net_Zero_Table[[#This Row],[Capital Cost (LKR)]]*AHP!$Q$24/TOPSIS!$C$20</f>
        <v>4.7669686046437091E-3</v>
      </c>
      <c r="W445">
        <f>Net_Zero_Table[[#This Row],[System Cost (LKR)]]*AHP!$Q$25/TOPSIS!$D$20</f>
        <v>3.0042418512883891E-3</v>
      </c>
      <c r="X445">
        <f>Net_Zero_Table[[#This Row],[Embodied Carbon (Metric T)]]*AHP!$Q$26/TOPSIS!$E$20</f>
        <v>1.1876876068838515E-2</v>
      </c>
      <c r="Y44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5.0387358787631663E-3</v>
      </c>
      <c r="Z44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2.5695030429629057E-3</v>
      </c>
      <c r="AA445">
        <f>Net_Zero_Table[[#This Row],[S- Worst-Euclidean Distance]]/(Net_Zero_Table[[#This Row],[S+ Best-Euclidean Distance]]+Net_Zero_Table[[#This Row],[S- Worst-Euclidean Distance]])</f>
        <v>0.33772638706513775</v>
      </c>
      <c r="AB445">
        <v>444</v>
      </c>
    </row>
    <row r="446" spans="1:28" x14ac:dyDescent="0.3">
      <c r="A446">
        <v>412</v>
      </c>
      <c r="B446" t="s">
        <v>142</v>
      </c>
      <c r="C446" t="s">
        <v>280</v>
      </c>
      <c r="D446" t="s">
        <v>151</v>
      </c>
      <c r="E446" t="s">
        <v>280</v>
      </c>
      <c r="F446" t="s">
        <v>280</v>
      </c>
      <c r="G446" t="s">
        <v>219</v>
      </c>
      <c r="H446">
        <v>471.04061273837311</v>
      </c>
      <c r="I446">
        <v>67</v>
      </c>
      <c r="J446">
        <v>1571815.1392818727</v>
      </c>
      <c r="K446">
        <v>49174.845727272725</v>
      </c>
      <c r="L446">
        <v>282926725.07073706</v>
      </c>
      <c r="M446">
        <v>6291428.3840909088</v>
      </c>
      <c r="N446">
        <v>2357722708.9228086</v>
      </c>
      <c r="O446">
        <v>124888000</v>
      </c>
      <c r="P446">
        <v>26.35677725</v>
      </c>
      <c r="Q446">
        <v>23498.636332263992</v>
      </c>
      <c r="R446">
        <v>282975899.91646433</v>
      </c>
      <c r="S446">
        <v>2488.9021373068995</v>
      </c>
      <c r="T446">
        <v>23524.993109513991</v>
      </c>
      <c r="U446">
        <f>Net_Zero_Table[[#This Row],[Total Energy(MJ)]]*AHP!$Q$23/TOPSIS!$B$20</f>
        <v>2.5460427915809485E-2</v>
      </c>
      <c r="V446">
        <f>Net_Zero_Table[[#This Row],[Capital Cost (LKR)]]*AHP!$Q$24/TOPSIS!$C$20</f>
        <v>4.7552365405836164E-3</v>
      </c>
      <c r="W446">
        <f>Net_Zero_Table[[#This Row],[System Cost (LKR)]]*AHP!$Q$25/TOPSIS!$D$20</f>
        <v>2.8295155077202438E-3</v>
      </c>
      <c r="X446">
        <f>Net_Zero_Table[[#This Row],[Embodied Carbon (Metric T)]]*AHP!$Q$26/TOPSIS!$E$20</f>
        <v>1.1881027792210551E-2</v>
      </c>
      <c r="Y44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5.0979313795380928E-3</v>
      </c>
      <c r="Z44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2.5067722512001427E-3</v>
      </c>
      <c r="AA446">
        <f>Net_Zero_Table[[#This Row],[S- Worst-Euclidean Distance]]/(Net_Zero_Table[[#This Row],[S+ Best-Euclidean Distance]]+Net_Zero_Table[[#This Row],[S- Worst-Euclidean Distance]])</f>
        <v>0.32963444374975531</v>
      </c>
      <c r="AB446">
        <v>445</v>
      </c>
    </row>
    <row r="447" spans="1:28" x14ac:dyDescent="0.3">
      <c r="A447">
        <v>414</v>
      </c>
      <c r="B447" t="s">
        <v>142</v>
      </c>
      <c r="C447" t="s">
        <v>280</v>
      </c>
      <c r="D447" t="s">
        <v>151</v>
      </c>
      <c r="E447" t="s">
        <v>280</v>
      </c>
      <c r="F447" t="s">
        <v>280</v>
      </c>
      <c r="G447" t="s">
        <v>218</v>
      </c>
      <c r="H447">
        <v>471.04061273837311</v>
      </c>
      <c r="I447">
        <v>34</v>
      </c>
      <c r="J447">
        <v>1571815.1392818727</v>
      </c>
      <c r="K447">
        <v>49174.845727272725</v>
      </c>
      <c r="L447">
        <v>282926725.07073706</v>
      </c>
      <c r="M447">
        <v>6291428.3840909088</v>
      </c>
      <c r="N447">
        <v>2357722708.9228086</v>
      </c>
      <c r="O447">
        <v>127370800</v>
      </c>
      <c r="P447">
        <v>26.35677725</v>
      </c>
      <c r="Q447">
        <v>23498.636332263992</v>
      </c>
      <c r="R447">
        <v>282975899.91646433</v>
      </c>
      <c r="S447">
        <v>2491.3849373068997</v>
      </c>
      <c r="T447">
        <v>23524.993109513991</v>
      </c>
      <c r="U447">
        <f>Net_Zero_Table[[#This Row],[Total Energy(MJ)]]*AHP!$Q$23/TOPSIS!$B$20</f>
        <v>2.5460427915809485E-2</v>
      </c>
      <c r="V447">
        <f>Net_Zero_Table[[#This Row],[Capital Cost (LKR)]]*AHP!$Q$24/TOPSIS!$C$20</f>
        <v>4.7552365405836164E-3</v>
      </c>
      <c r="W447">
        <f>Net_Zero_Table[[#This Row],[System Cost (LKR)]]*AHP!$Q$25/TOPSIS!$D$20</f>
        <v>2.8857668777683494E-3</v>
      </c>
      <c r="X447">
        <f>Net_Zero_Table[[#This Row],[Embodied Carbon (Metric T)]]*AHP!$Q$26/TOPSIS!$E$20</f>
        <v>1.1881027792210551E-2</v>
      </c>
      <c r="Y44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5.1052263500522095E-3</v>
      </c>
      <c r="Z44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2.5034804060748935E-3</v>
      </c>
      <c r="AA447">
        <f>Net_Zero_Table[[#This Row],[S- Worst-Euclidean Distance]]/(Net_Zero_Table[[#This Row],[S+ Best-Euclidean Distance]]+Net_Zero_Table[[#This Row],[S- Worst-Euclidean Distance]])</f>
        <v>0.32902837319350003</v>
      </c>
      <c r="AB447">
        <v>446</v>
      </c>
    </row>
    <row r="448" spans="1:28" x14ac:dyDescent="0.3">
      <c r="A448">
        <v>430</v>
      </c>
      <c r="B448" t="s">
        <v>142</v>
      </c>
      <c r="C448" t="s">
        <v>280</v>
      </c>
      <c r="D448" t="s">
        <v>280</v>
      </c>
      <c r="E448" t="s">
        <v>280</v>
      </c>
      <c r="F448" t="s">
        <v>280</v>
      </c>
      <c r="G448" t="s">
        <v>219</v>
      </c>
      <c r="H448">
        <v>471.5050750767831</v>
      </c>
      <c r="I448">
        <v>68</v>
      </c>
      <c r="J448">
        <v>1572264.7388254532</v>
      </c>
      <c r="K448">
        <v>49174.845727272725</v>
      </c>
      <c r="L448">
        <v>283007652.9885816</v>
      </c>
      <c r="M448">
        <v>6296033.459090909</v>
      </c>
      <c r="N448">
        <v>2358397108.2381797</v>
      </c>
      <c r="O448">
        <v>126752000</v>
      </c>
      <c r="P448">
        <v>26.347567099999999</v>
      </c>
      <c r="Q448">
        <v>23505.357845440525</v>
      </c>
      <c r="R448">
        <v>283056827.83430886</v>
      </c>
      <c r="S448">
        <v>2491.4451416972702</v>
      </c>
      <c r="T448">
        <v>23531.705412540527</v>
      </c>
      <c r="U448">
        <f>Net_Zero_Table[[#This Row],[Total Energy(MJ)]]*AHP!$Q$23/TOPSIS!$B$20</f>
        <v>2.5467709311219007E-2</v>
      </c>
      <c r="V448">
        <f>Net_Zero_Table[[#This Row],[Capital Cost (LKR)]]*AHP!$Q$24/TOPSIS!$C$20</f>
        <v>4.7587171843381411E-3</v>
      </c>
      <c r="W448">
        <f>Net_Zero_Table[[#This Row],[System Cost (LKR)]]*AHP!$Q$25/TOPSIS!$D$20</f>
        <v>2.8717470824623369E-3</v>
      </c>
      <c r="X448">
        <f>Net_Zero_Table[[#This Row],[Embodied Carbon (Metric T)]]*AHP!$Q$26/TOPSIS!$E$20</f>
        <v>1.1876876068838515E-2</v>
      </c>
      <c r="Y44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5.1064120076920825E-3</v>
      </c>
      <c r="Z44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2.5025629154863897E-3</v>
      </c>
      <c r="AA448">
        <f>Net_Zero_Table[[#This Row],[S- Worst-Euclidean Distance]]/(Net_Zero_Table[[#This Row],[S+ Best-Euclidean Distance]]+Net_Zero_Table[[#This Row],[S- Worst-Euclidean Distance]])</f>
        <v>0.32889619702426387</v>
      </c>
      <c r="AB448">
        <v>447</v>
      </c>
    </row>
    <row r="449" spans="1:28" x14ac:dyDescent="0.3">
      <c r="A449">
        <v>432</v>
      </c>
      <c r="B449" t="s">
        <v>142</v>
      </c>
      <c r="C449" t="s">
        <v>280</v>
      </c>
      <c r="D449" t="s">
        <v>280</v>
      </c>
      <c r="E449" t="s">
        <v>280</v>
      </c>
      <c r="F449" t="s">
        <v>280</v>
      </c>
      <c r="G449" t="s">
        <v>218</v>
      </c>
      <c r="H449">
        <v>471.5050750767831</v>
      </c>
      <c r="I449">
        <v>34</v>
      </c>
      <c r="J449">
        <v>1572264.7388254532</v>
      </c>
      <c r="K449">
        <v>49174.845727272725</v>
      </c>
      <c r="L449">
        <v>283007652.9885816</v>
      </c>
      <c r="M449">
        <v>6296033.459090909</v>
      </c>
      <c r="N449">
        <v>2358397108.2381797</v>
      </c>
      <c r="O449">
        <v>127370800</v>
      </c>
      <c r="P449">
        <v>26.347567099999999</v>
      </c>
      <c r="Q449">
        <v>23505.357845440525</v>
      </c>
      <c r="R449">
        <v>283056827.83430886</v>
      </c>
      <c r="S449">
        <v>2492.0639416972704</v>
      </c>
      <c r="T449">
        <v>23531.705412540527</v>
      </c>
      <c r="U449">
        <f>Net_Zero_Table[[#This Row],[Total Energy(MJ)]]*AHP!$Q$23/TOPSIS!$B$20</f>
        <v>2.5467709311219007E-2</v>
      </c>
      <c r="V449">
        <f>Net_Zero_Table[[#This Row],[Capital Cost (LKR)]]*AHP!$Q$24/TOPSIS!$C$20</f>
        <v>4.7587171843381411E-3</v>
      </c>
      <c r="W449">
        <f>Net_Zero_Table[[#This Row],[System Cost (LKR)]]*AHP!$Q$25/TOPSIS!$D$20</f>
        <v>2.8857668777683494E-3</v>
      </c>
      <c r="X449">
        <f>Net_Zero_Table[[#This Row],[Embodied Carbon (Metric T)]]*AHP!$Q$26/TOPSIS!$E$20</f>
        <v>1.1876876068838515E-2</v>
      </c>
      <c r="Y44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5.1082860769566356E-3</v>
      </c>
      <c r="Z44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2.5018598285179855E-3</v>
      </c>
      <c r="AA449">
        <f>Net_Zero_Table[[#This Row],[S- Worst-Euclidean Distance]]/(Net_Zero_Table[[#This Row],[S+ Best-Euclidean Distance]]+Net_Zero_Table[[#This Row],[S- Worst-Euclidean Distance]])</f>
        <v>0.32875320126493057</v>
      </c>
      <c r="AB449">
        <v>448</v>
      </c>
    </row>
    <row r="450" spans="1:28" x14ac:dyDescent="0.3">
      <c r="A450">
        <v>413</v>
      </c>
      <c r="B450" t="s">
        <v>142</v>
      </c>
      <c r="C450" t="s">
        <v>280</v>
      </c>
      <c r="D450" t="s">
        <v>151</v>
      </c>
      <c r="E450" t="s">
        <v>280</v>
      </c>
      <c r="F450" t="s">
        <v>280</v>
      </c>
      <c r="G450" t="s">
        <v>220</v>
      </c>
      <c r="H450">
        <v>471.04061273837311</v>
      </c>
      <c r="I450">
        <v>34</v>
      </c>
      <c r="J450">
        <v>1571815.1392818727</v>
      </c>
      <c r="K450">
        <v>49174.845727272725</v>
      </c>
      <c r="L450">
        <v>282926725.07073706</v>
      </c>
      <c r="M450">
        <v>6291428.3840909088</v>
      </c>
      <c r="N450">
        <v>2357722708.9228086</v>
      </c>
      <c r="O450">
        <v>132600000</v>
      </c>
      <c r="P450">
        <v>26.35677725</v>
      </c>
      <c r="Q450">
        <v>23498.636332263992</v>
      </c>
      <c r="R450">
        <v>282975899.91646433</v>
      </c>
      <c r="S450">
        <v>2496.6141373068995</v>
      </c>
      <c r="T450">
        <v>23524.993109513991</v>
      </c>
      <c r="U450">
        <f>Net_Zero_Table[[#This Row],[Total Energy(MJ)]]*AHP!$Q$23/TOPSIS!$B$20</f>
        <v>2.5460427915809485E-2</v>
      </c>
      <c r="V450">
        <f>Net_Zero_Table[[#This Row],[Capital Cost (LKR)]]*AHP!$Q$24/TOPSIS!$C$20</f>
        <v>4.7552365405836164E-3</v>
      </c>
      <c r="W450">
        <f>Net_Zero_Table[[#This Row],[System Cost (LKR)]]*AHP!$Q$25/TOPSIS!$D$20</f>
        <v>3.0042418512883891E-3</v>
      </c>
      <c r="X450">
        <f>Net_Zero_Table[[#This Row],[Embodied Carbon (Metric T)]]*AHP!$Q$26/TOPSIS!$E$20</f>
        <v>1.1881027792210551E-2</v>
      </c>
      <c r="Y45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5.1225777402349086E-3</v>
      </c>
      <c r="Z45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2.5006754735971515E-3</v>
      </c>
      <c r="AA450">
        <f>Net_Zero_Table[[#This Row],[S- Worst-Euclidean Distance]]/(Net_Zero_Table[[#This Row],[S+ Best-Euclidean Distance]]+Net_Zero_Table[[#This Row],[S- Worst-Euclidean Distance]])</f>
        <v>0.32803258706660632</v>
      </c>
      <c r="AB450">
        <v>449</v>
      </c>
    </row>
    <row r="451" spans="1:28" x14ac:dyDescent="0.3">
      <c r="A451">
        <v>431</v>
      </c>
      <c r="B451" t="s">
        <v>142</v>
      </c>
      <c r="C451" t="s">
        <v>280</v>
      </c>
      <c r="D451" t="s">
        <v>280</v>
      </c>
      <c r="E451" t="s">
        <v>280</v>
      </c>
      <c r="F451" t="s">
        <v>280</v>
      </c>
      <c r="G451" t="s">
        <v>220</v>
      </c>
      <c r="H451">
        <v>471.5050750767831</v>
      </c>
      <c r="I451">
        <v>34</v>
      </c>
      <c r="J451">
        <v>1572264.7388254532</v>
      </c>
      <c r="K451">
        <v>49174.845727272725</v>
      </c>
      <c r="L451">
        <v>283007652.9885816</v>
      </c>
      <c r="M451">
        <v>6296033.459090909</v>
      </c>
      <c r="N451">
        <v>2358397108.2381797</v>
      </c>
      <c r="O451">
        <v>132600000</v>
      </c>
      <c r="P451">
        <v>26.347567099999999</v>
      </c>
      <c r="Q451">
        <v>23505.357845440525</v>
      </c>
      <c r="R451">
        <v>283056827.83430886</v>
      </c>
      <c r="S451">
        <v>2497.2931416972706</v>
      </c>
      <c r="T451">
        <v>23531.705412540527</v>
      </c>
      <c r="U451">
        <f>Net_Zero_Table[[#This Row],[Total Energy(MJ)]]*AHP!$Q$23/TOPSIS!$B$20</f>
        <v>2.5467709311219007E-2</v>
      </c>
      <c r="V451">
        <f>Net_Zero_Table[[#This Row],[Capital Cost (LKR)]]*AHP!$Q$24/TOPSIS!$C$20</f>
        <v>4.7587171843381411E-3</v>
      </c>
      <c r="W451">
        <f>Net_Zero_Table[[#This Row],[System Cost (LKR)]]*AHP!$Q$25/TOPSIS!$D$20</f>
        <v>3.0042418512883891E-3</v>
      </c>
      <c r="X451">
        <f>Net_Zero_Table[[#This Row],[Embodied Carbon (Metric T)]]*AHP!$Q$26/TOPSIS!$E$20</f>
        <v>1.1876876068838515E-2</v>
      </c>
      <c r="Y45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5.125627109292266E-3</v>
      </c>
      <c r="Z45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2.4990530771077011E-3</v>
      </c>
      <c r="AA451">
        <f>Net_Zero_Table[[#This Row],[S- Worst-Euclidean Distance]]/(Net_Zero_Table[[#This Row],[S+ Best-Euclidean Distance]]+Net_Zero_Table[[#This Row],[S- Worst-Euclidean Distance]])</f>
        <v>0.32775841294500802</v>
      </c>
      <c r="AB451">
        <v>450</v>
      </c>
    </row>
    <row r="452" spans="1:28" x14ac:dyDescent="0.3">
      <c r="A452">
        <v>49</v>
      </c>
      <c r="B452" t="s">
        <v>139</v>
      </c>
      <c r="C452" t="s">
        <v>148</v>
      </c>
      <c r="D452" t="s">
        <v>151</v>
      </c>
      <c r="E452" t="s">
        <v>280</v>
      </c>
      <c r="F452" t="s">
        <v>155</v>
      </c>
      <c r="G452" t="s">
        <v>219</v>
      </c>
      <c r="H452">
        <v>435.4195010484238</v>
      </c>
      <c r="I452">
        <v>62</v>
      </c>
      <c r="J452">
        <v>1549471.7504831527</v>
      </c>
      <c r="K452">
        <v>59312.713172727264</v>
      </c>
      <c r="L452">
        <v>278904915.08696747</v>
      </c>
      <c r="M452">
        <v>6514861.3468181808</v>
      </c>
      <c r="N452">
        <v>2324207625.7247291</v>
      </c>
      <c r="O452">
        <v>115568000</v>
      </c>
      <c r="P452">
        <v>28.891854259090906</v>
      </c>
      <c r="Q452">
        <v>23164.602669723132</v>
      </c>
      <c r="R452">
        <v>278964227.8001402</v>
      </c>
      <c r="S452">
        <v>2446.290487071547</v>
      </c>
      <c r="T452">
        <v>23193.494523982223</v>
      </c>
      <c r="U452">
        <f>Net_Zero_Table[[#This Row],[Total Energy(MJ)]]*AHP!$Q$23/TOPSIS!$B$20</f>
        <v>2.5099482376738192E-2</v>
      </c>
      <c r="V452">
        <f>Net_Zero_Table[[#This Row],[Capital Cost (LKR)]]*AHP!$Q$24/TOPSIS!$C$20</f>
        <v>4.9241133875995106E-3</v>
      </c>
      <c r="W452">
        <f>Net_Zero_Table[[#This Row],[System Cost (LKR)]]*AHP!$Q$25/TOPSIS!$D$20</f>
        <v>2.6183576340097778E-3</v>
      </c>
      <c r="X452">
        <f>Net_Zero_Table[[#This Row],[Embodied Carbon (Metric T)]]*AHP!$Q$26/TOPSIS!$E$20</f>
        <v>1.3023782087043887E-2</v>
      </c>
      <c r="Y45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5.7237444231577062E-3</v>
      </c>
      <c r="Z45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2.0324004763328115E-3</v>
      </c>
      <c r="AA452">
        <f>Net_Zero_Table[[#This Row],[S- Worst-Euclidean Distance]]/(Net_Zero_Table[[#This Row],[S+ Best-Euclidean Distance]]+Net_Zero_Table[[#This Row],[S- Worst-Euclidean Distance]])</f>
        <v>0.26203745580698407</v>
      </c>
      <c r="AB452">
        <v>451</v>
      </c>
    </row>
    <row r="453" spans="1:28" x14ac:dyDescent="0.3">
      <c r="A453">
        <v>51</v>
      </c>
      <c r="B453" t="s">
        <v>139</v>
      </c>
      <c r="C453" t="s">
        <v>148</v>
      </c>
      <c r="D453" t="s">
        <v>151</v>
      </c>
      <c r="E453" t="s">
        <v>280</v>
      </c>
      <c r="F453" t="s">
        <v>155</v>
      </c>
      <c r="G453" t="s">
        <v>218</v>
      </c>
      <c r="H453">
        <v>435.4195010484238</v>
      </c>
      <c r="I453">
        <v>31</v>
      </c>
      <c r="J453">
        <v>1549471.7504831527</v>
      </c>
      <c r="K453">
        <v>59312.713172727264</v>
      </c>
      <c r="L453">
        <v>278904915.08696747</v>
      </c>
      <c r="M453">
        <v>6514861.3468181808</v>
      </c>
      <c r="N453">
        <v>2324207625.7247291</v>
      </c>
      <c r="O453">
        <v>116132200</v>
      </c>
      <c r="P453">
        <v>28.891854259090906</v>
      </c>
      <c r="Q453">
        <v>23164.602669723132</v>
      </c>
      <c r="R453">
        <v>278964227.8001402</v>
      </c>
      <c r="S453">
        <v>2446.8546870715472</v>
      </c>
      <c r="T453">
        <v>23193.494523982223</v>
      </c>
      <c r="U453">
        <f>Net_Zero_Table[[#This Row],[Total Energy(MJ)]]*AHP!$Q$23/TOPSIS!$B$20</f>
        <v>2.5099482376738192E-2</v>
      </c>
      <c r="V453">
        <f>Net_Zero_Table[[#This Row],[Capital Cost (LKR)]]*AHP!$Q$24/TOPSIS!$C$20</f>
        <v>4.9241133875995106E-3</v>
      </c>
      <c r="W453">
        <f>Net_Zero_Table[[#This Row],[System Cost (LKR)]]*AHP!$Q$25/TOPSIS!$D$20</f>
        <v>2.6311403885534951E-3</v>
      </c>
      <c r="X453">
        <f>Net_Zero_Table[[#This Row],[Embodied Carbon (Metric T)]]*AHP!$Q$26/TOPSIS!$E$20</f>
        <v>1.3023782087043887E-2</v>
      </c>
      <c r="Y45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5.7247017684348527E-3</v>
      </c>
      <c r="Z45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2.0300122582260507E-3</v>
      </c>
      <c r="AA453">
        <f>Net_Zero_Table[[#This Row],[S- Worst-Euclidean Distance]]/(Net_Zero_Table[[#This Row],[S+ Best-Euclidean Distance]]+Net_Zero_Table[[#This Row],[S- Worst-Euclidean Distance]])</f>
        <v>0.26177783619703021</v>
      </c>
      <c r="AB453">
        <v>452</v>
      </c>
    </row>
    <row r="454" spans="1:28" x14ac:dyDescent="0.3">
      <c r="A454">
        <v>67</v>
      </c>
      <c r="B454" t="s">
        <v>139</v>
      </c>
      <c r="C454" t="s">
        <v>148</v>
      </c>
      <c r="D454" t="s">
        <v>280</v>
      </c>
      <c r="E454" t="s">
        <v>280</v>
      </c>
      <c r="F454" t="s">
        <v>155</v>
      </c>
      <c r="G454" t="s">
        <v>219</v>
      </c>
      <c r="H454">
        <v>435.88396338683378</v>
      </c>
      <c r="I454">
        <v>62</v>
      </c>
      <c r="J454">
        <v>1549921.3500267332</v>
      </c>
      <c r="K454">
        <v>59312.713172727264</v>
      </c>
      <c r="L454">
        <v>278985843.004812</v>
      </c>
      <c r="M454">
        <v>6519466.4218181809</v>
      </c>
      <c r="N454">
        <v>2324882025.0401001</v>
      </c>
      <c r="O454">
        <v>115568000</v>
      </c>
      <c r="P454">
        <v>28.882644109090908</v>
      </c>
      <c r="Q454">
        <v>23171.324182899662</v>
      </c>
      <c r="R454">
        <v>279045155.71798474</v>
      </c>
      <c r="S454">
        <v>2446.9694914619186</v>
      </c>
      <c r="T454">
        <v>23200.206827008751</v>
      </c>
      <c r="U454">
        <f>Net_Zero_Table[[#This Row],[Total Energy(MJ)]]*AHP!$Q$23/TOPSIS!$B$20</f>
        <v>2.5106763772147715E-2</v>
      </c>
      <c r="V454">
        <f>Net_Zero_Table[[#This Row],[Capital Cost (LKR)]]*AHP!$Q$24/TOPSIS!$C$20</f>
        <v>4.9275940313540361E-3</v>
      </c>
      <c r="W454">
        <f>Net_Zero_Table[[#This Row],[System Cost (LKR)]]*AHP!$Q$25/TOPSIS!$D$20</f>
        <v>2.6183576340097778E-3</v>
      </c>
      <c r="X454">
        <f>Net_Zero_Table[[#This Row],[Embodied Carbon (Metric T)]]*AHP!$Q$26/TOPSIS!$E$20</f>
        <v>1.301963036367185E-2</v>
      </c>
      <c r="Y45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5.7252887444097511E-3</v>
      </c>
      <c r="Z45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2.0270595898057354E-3</v>
      </c>
      <c r="AA454">
        <f>Net_Zero_Table[[#This Row],[S- Worst-Euclidean Distance]]/(Net_Zero_Table[[#This Row],[S+ Best-Euclidean Distance]]+Net_Zero_Table[[#This Row],[S- Worst-Euclidean Distance]])</f>
        <v>0.26147684577835312</v>
      </c>
      <c r="AB454">
        <v>453</v>
      </c>
    </row>
    <row r="455" spans="1:28" x14ac:dyDescent="0.3">
      <c r="A455">
        <v>69</v>
      </c>
      <c r="B455" t="s">
        <v>139</v>
      </c>
      <c r="C455" t="s">
        <v>148</v>
      </c>
      <c r="D455" t="s">
        <v>280</v>
      </c>
      <c r="E455" t="s">
        <v>280</v>
      </c>
      <c r="F455" t="s">
        <v>155</v>
      </c>
      <c r="G455" t="s">
        <v>218</v>
      </c>
      <c r="H455">
        <v>435.88396338683378</v>
      </c>
      <c r="I455">
        <v>31</v>
      </c>
      <c r="J455">
        <v>1549921.3500267332</v>
      </c>
      <c r="K455">
        <v>59312.713172727264</v>
      </c>
      <c r="L455">
        <v>278985843.004812</v>
      </c>
      <c r="M455">
        <v>6519466.4218181809</v>
      </c>
      <c r="N455">
        <v>2324882025.0401001</v>
      </c>
      <c r="O455">
        <v>116132200</v>
      </c>
      <c r="P455">
        <v>28.882644109090908</v>
      </c>
      <c r="Q455">
        <v>23171.324182899662</v>
      </c>
      <c r="R455">
        <v>279045155.71798474</v>
      </c>
      <c r="S455">
        <v>2447.5336914619184</v>
      </c>
      <c r="T455">
        <v>23200.206827008751</v>
      </c>
      <c r="U455">
        <f>Net_Zero_Table[[#This Row],[Total Energy(MJ)]]*AHP!$Q$23/TOPSIS!$B$20</f>
        <v>2.5106763772147715E-2</v>
      </c>
      <c r="V455">
        <f>Net_Zero_Table[[#This Row],[Capital Cost (LKR)]]*AHP!$Q$24/TOPSIS!$C$20</f>
        <v>4.9275940313540361E-3</v>
      </c>
      <c r="W455">
        <f>Net_Zero_Table[[#This Row],[System Cost (LKR)]]*AHP!$Q$25/TOPSIS!$D$20</f>
        <v>2.6311403885534951E-3</v>
      </c>
      <c r="X455">
        <f>Net_Zero_Table[[#This Row],[Embodied Carbon (Metric T)]]*AHP!$Q$26/TOPSIS!$E$20</f>
        <v>1.301963036367185E-2</v>
      </c>
      <c r="Y45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5.7262458314987809E-3</v>
      </c>
      <c r="Z45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2.0246650718016516E-3</v>
      </c>
      <c r="AA455">
        <f>Net_Zero_Table[[#This Row],[S- Worst-Euclidean Distance]]/(Net_Zero_Table[[#This Row],[S+ Best-Euclidean Distance]]+Net_Zero_Table[[#This Row],[S- Worst-Euclidean Distance]])</f>
        <v>0.26121640373127297</v>
      </c>
      <c r="AB455">
        <v>454</v>
      </c>
    </row>
    <row r="456" spans="1:28" x14ac:dyDescent="0.3">
      <c r="A456">
        <v>50</v>
      </c>
      <c r="B456" t="s">
        <v>139</v>
      </c>
      <c r="C456" t="s">
        <v>148</v>
      </c>
      <c r="D456" t="s">
        <v>151</v>
      </c>
      <c r="E456" t="s">
        <v>280</v>
      </c>
      <c r="F456" t="s">
        <v>155</v>
      </c>
      <c r="G456" t="s">
        <v>220</v>
      </c>
      <c r="H456">
        <v>435.4195010484238</v>
      </c>
      <c r="I456">
        <v>31</v>
      </c>
      <c r="J456">
        <v>1549471.7504831527</v>
      </c>
      <c r="K456">
        <v>59312.713172727264</v>
      </c>
      <c r="L456">
        <v>278904915.08696747</v>
      </c>
      <c r="M456">
        <v>6514861.3468181808</v>
      </c>
      <c r="N456">
        <v>2324207625.7247291</v>
      </c>
      <c r="O456">
        <v>120900000</v>
      </c>
      <c r="P456">
        <v>28.891854259090906</v>
      </c>
      <c r="Q456">
        <v>23164.602669723132</v>
      </c>
      <c r="R456">
        <v>278964227.8001402</v>
      </c>
      <c r="S456">
        <v>2451.6224870715469</v>
      </c>
      <c r="T456">
        <v>23193.494523982223</v>
      </c>
      <c r="U456">
        <f>Net_Zero_Table[[#This Row],[Total Energy(MJ)]]*AHP!$Q$23/TOPSIS!$B$20</f>
        <v>2.5099482376738192E-2</v>
      </c>
      <c r="V456">
        <f>Net_Zero_Table[[#This Row],[Capital Cost (LKR)]]*AHP!$Q$24/TOPSIS!$C$20</f>
        <v>4.9241133875995106E-3</v>
      </c>
      <c r="W456">
        <f>Net_Zero_Table[[#This Row],[System Cost (LKR)]]*AHP!$Q$25/TOPSIS!$D$20</f>
        <v>2.7391616879394137E-3</v>
      </c>
      <c r="X456">
        <f>Net_Zero_Table[[#This Row],[Embodied Carbon (Metric T)]]*AHP!$Q$26/TOPSIS!$E$20</f>
        <v>1.3023782087043887E-2</v>
      </c>
      <c r="Y45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5.7339235040004093E-3</v>
      </c>
      <c r="Z45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2.0129611422117001E-3</v>
      </c>
      <c r="AA456">
        <f>Net_Zero_Table[[#This Row],[S- Worst-Euclidean Distance]]/(Net_Zero_Table[[#This Row],[S+ Best-Euclidean Distance]]+Net_Zero_Table[[#This Row],[S- Worst-Euclidean Distance]])</f>
        <v>0.25984137290542347</v>
      </c>
      <c r="AB456">
        <v>455</v>
      </c>
    </row>
    <row r="457" spans="1:28" x14ac:dyDescent="0.3">
      <c r="A457">
        <v>68</v>
      </c>
      <c r="B457" t="s">
        <v>139</v>
      </c>
      <c r="C457" t="s">
        <v>148</v>
      </c>
      <c r="D457" t="s">
        <v>280</v>
      </c>
      <c r="E457" t="s">
        <v>280</v>
      </c>
      <c r="F457" t="s">
        <v>155</v>
      </c>
      <c r="G457" t="s">
        <v>220</v>
      </c>
      <c r="H457">
        <v>435.88396338683378</v>
      </c>
      <c r="I457">
        <v>31</v>
      </c>
      <c r="J457">
        <v>1549921.3500267332</v>
      </c>
      <c r="K457">
        <v>59312.713172727264</v>
      </c>
      <c r="L457">
        <v>278985843.004812</v>
      </c>
      <c r="M457">
        <v>6519466.4218181809</v>
      </c>
      <c r="N457">
        <v>2324882025.0401001</v>
      </c>
      <c r="O457">
        <v>120900000</v>
      </c>
      <c r="P457">
        <v>28.882644109090908</v>
      </c>
      <c r="Q457">
        <v>23171.324182899662</v>
      </c>
      <c r="R457">
        <v>279045155.71798474</v>
      </c>
      <c r="S457">
        <v>2452.3014914619184</v>
      </c>
      <c r="T457">
        <v>23200.206827008751</v>
      </c>
      <c r="U457">
        <f>Net_Zero_Table[[#This Row],[Total Energy(MJ)]]*AHP!$Q$23/TOPSIS!$B$20</f>
        <v>2.5106763772147715E-2</v>
      </c>
      <c r="V457">
        <f>Net_Zero_Table[[#This Row],[Capital Cost (LKR)]]*AHP!$Q$24/TOPSIS!$C$20</f>
        <v>4.9275940313540361E-3</v>
      </c>
      <c r="W457">
        <f>Net_Zero_Table[[#This Row],[System Cost (LKR)]]*AHP!$Q$25/TOPSIS!$D$20</f>
        <v>2.7391616879394137E-3</v>
      </c>
      <c r="X457">
        <f>Net_Zero_Table[[#This Row],[Embodied Carbon (Metric T)]]*AHP!$Q$26/TOPSIS!$E$20</f>
        <v>1.301963036367185E-2</v>
      </c>
      <c r="Y45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5.7354650844516838E-3</v>
      </c>
      <c r="Z45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2.0075685404189287E-3</v>
      </c>
      <c r="AA457">
        <f>Net_Zero_Table[[#This Row],[S- Worst-Euclidean Distance]]/(Net_Zero_Table[[#This Row],[S+ Best-Euclidean Distance]]+Net_Zero_Table[[#This Row],[S- Worst-Euclidean Distance]])</f>
        <v>0.25927416019099048</v>
      </c>
      <c r="AB457">
        <v>456</v>
      </c>
    </row>
    <row r="458" spans="1:28" x14ac:dyDescent="0.3">
      <c r="A458">
        <v>46</v>
      </c>
      <c r="B458" t="s">
        <v>139</v>
      </c>
      <c r="C458" t="s">
        <v>148</v>
      </c>
      <c r="D458" t="s">
        <v>151</v>
      </c>
      <c r="E458" t="s">
        <v>280</v>
      </c>
      <c r="F458" t="s">
        <v>154</v>
      </c>
      <c r="G458" t="s">
        <v>219</v>
      </c>
      <c r="H458">
        <v>440.54817871304522</v>
      </c>
      <c r="I458">
        <v>63</v>
      </c>
      <c r="J458">
        <v>1560452.7948791841</v>
      </c>
      <c r="K458">
        <v>58493.933399999994</v>
      </c>
      <c r="L458">
        <v>280881503.07825315</v>
      </c>
      <c r="M458">
        <v>6487568.6877272716</v>
      </c>
      <c r="N458">
        <v>2340679192.3187761</v>
      </c>
      <c r="O458">
        <v>117432000</v>
      </c>
      <c r="P458">
        <v>29.164780849999996</v>
      </c>
      <c r="Q458">
        <v>23328.769283443802</v>
      </c>
      <c r="R458">
        <v>280939997.01165313</v>
      </c>
      <c r="S458">
        <v>2464.5987610065035</v>
      </c>
      <c r="T458">
        <v>23357.9340642938</v>
      </c>
      <c r="U458">
        <f>Net_Zero_Table[[#This Row],[Total Energy(MJ)]]*AHP!$Q$23/TOPSIS!$B$20</f>
        <v>2.5277249916669506E-2</v>
      </c>
      <c r="V458">
        <f>Net_Zero_Table[[#This Row],[Capital Cost (LKR)]]*AHP!$Q$24/TOPSIS!$C$20</f>
        <v>4.9034848368355918E-3</v>
      </c>
      <c r="W458">
        <f>Net_Zero_Table[[#This Row],[System Cost (LKR)]]*AHP!$Q$25/TOPSIS!$D$20</f>
        <v>2.6605892087518709E-3</v>
      </c>
      <c r="X458">
        <f>Net_Zero_Table[[#This Row],[Embodied Carbon (Metric T)]]*AHP!$Q$26/TOPSIS!$E$20</f>
        <v>1.3146811104630785E-2</v>
      </c>
      <c r="Y45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5.9218280240131366E-3</v>
      </c>
      <c r="Z45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1.8268640300320882E-3</v>
      </c>
      <c r="AA458">
        <f>Net_Zero_Table[[#This Row],[S- Worst-Euclidean Distance]]/(Net_Zero_Table[[#This Row],[S+ Best-Euclidean Distance]]+Net_Zero_Table[[#This Row],[S- Worst-Euclidean Distance]])</f>
        <v>0.23576418023714973</v>
      </c>
      <c r="AB458">
        <v>457</v>
      </c>
    </row>
    <row r="459" spans="1:28" x14ac:dyDescent="0.3">
      <c r="A459">
        <v>265</v>
      </c>
      <c r="B459" t="s">
        <v>141</v>
      </c>
      <c r="C459" t="s">
        <v>148</v>
      </c>
      <c r="D459" t="s">
        <v>151</v>
      </c>
      <c r="E459" t="s">
        <v>280</v>
      </c>
      <c r="F459" t="s">
        <v>155</v>
      </c>
      <c r="G459" t="s">
        <v>219</v>
      </c>
      <c r="H459">
        <v>449.10088115983058</v>
      </c>
      <c r="I459">
        <v>64</v>
      </c>
      <c r="J459">
        <v>1590854.6453514523</v>
      </c>
      <c r="K459">
        <v>52051.873172727268</v>
      </c>
      <c r="L459">
        <v>286353836.16326141</v>
      </c>
      <c r="M459">
        <v>6605621.8468181808</v>
      </c>
      <c r="N459">
        <v>2386281968.0271783</v>
      </c>
      <c r="O459">
        <v>119296000</v>
      </c>
      <c r="P459">
        <v>27.802728259090909</v>
      </c>
      <c r="Q459">
        <v>23783.276948004208</v>
      </c>
      <c r="R459">
        <v>286405888.03643411</v>
      </c>
      <c r="S459">
        <v>2512.1835898739964</v>
      </c>
      <c r="T459">
        <v>23811.0796762633</v>
      </c>
      <c r="U459">
        <f>Net_Zero_Table[[#This Row],[Total Energy(MJ)]]*AHP!$Q$23/TOPSIS!$B$20</f>
        <v>2.5769037112940246E-2</v>
      </c>
      <c r="V459">
        <f>Net_Zero_Table[[#This Row],[Capital Cost (LKR)]]*AHP!$Q$24/TOPSIS!$C$20</f>
        <v>4.9927126975961075E-3</v>
      </c>
      <c r="W459">
        <f>Net_Zero_Table[[#This Row],[System Cost (LKR)]]*AHP!$Q$25/TOPSIS!$D$20</f>
        <v>2.702820783493964E-3</v>
      </c>
      <c r="X459">
        <f>Net_Zero_Table[[#This Row],[Embodied Carbon (Metric T)]]*AHP!$Q$26/TOPSIS!$E$20</f>
        <v>1.2532829185159076E-2</v>
      </c>
      <c r="Y45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5.7935013481700973E-3</v>
      </c>
      <c r="Z45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1.78354343696596E-3</v>
      </c>
      <c r="AA459">
        <f>Net_Zero_Table[[#This Row],[S- Worst-Euclidean Distance]]/(Net_Zero_Table[[#This Row],[S+ Best-Euclidean Distance]]+Net_Zero_Table[[#This Row],[S- Worst-Euclidean Distance]])</f>
        <v>0.23538773856329182</v>
      </c>
      <c r="AB459">
        <v>458</v>
      </c>
    </row>
    <row r="460" spans="1:28" x14ac:dyDescent="0.3">
      <c r="A460">
        <v>64</v>
      </c>
      <c r="B460" t="s">
        <v>139</v>
      </c>
      <c r="C460" t="s">
        <v>148</v>
      </c>
      <c r="D460" t="s">
        <v>280</v>
      </c>
      <c r="E460" t="s">
        <v>280</v>
      </c>
      <c r="F460" t="s">
        <v>154</v>
      </c>
      <c r="G460" t="s">
        <v>219</v>
      </c>
      <c r="H460">
        <v>441.01264105145515</v>
      </c>
      <c r="I460">
        <v>63</v>
      </c>
      <c r="J460">
        <v>1560902.3944227649</v>
      </c>
      <c r="K460">
        <v>58493.933399999994</v>
      </c>
      <c r="L460">
        <v>280962430.99609768</v>
      </c>
      <c r="M460">
        <v>6492173.7627272718</v>
      </c>
      <c r="N460">
        <v>2341353591.6341472</v>
      </c>
      <c r="O460">
        <v>117432000</v>
      </c>
      <c r="P460">
        <v>29.155570699999995</v>
      </c>
      <c r="Q460">
        <v>23335.490796620332</v>
      </c>
      <c r="R460">
        <v>281020924.92949766</v>
      </c>
      <c r="S460">
        <v>2465.2777653968742</v>
      </c>
      <c r="T460">
        <v>23364.646367320333</v>
      </c>
      <c r="U460">
        <f>Net_Zero_Table[[#This Row],[Total Energy(MJ)]]*AHP!$Q$23/TOPSIS!$B$20</f>
        <v>2.5284531312079028E-2</v>
      </c>
      <c r="V460">
        <f>Net_Zero_Table[[#This Row],[Capital Cost (LKR)]]*AHP!$Q$24/TOPSIS!$C$20</f>
        <v>4.9069654805901173E-3</v>
      </c>
      <c r="W460">
        <f>Net_Zero_Table[[#This Row],[System Cost (LKR)]]*AHP!$Q$25/TOPSIS!$D$20</f>
        <v>2.6605892087518709E-3</v>
      </c>
      <c r="X460">
        <f>Net_Zero_Table[[#This Row],[Embodied Carbon (Metric T)]]*AHP!$Q$26/TOPSIS!$E$20</f>
        <v>1.3142659381258746E-2</v>
      </c>
      <c r="Y46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5.9234408713646769E-3</v>
      </c>
      <c r="Z46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1.8213112567545412E-3</v>
      </c>
      <c r="AA460">
        <f>Net_Zero_Table[[#This Row],[S- Worst-Euclidean Distance]]/(Net_Zero_Table[[#This Row],[S+ Best-Euclidean Distance]]+Net_Zero_Table[[#This Row],[S- Worst-Euclidean Distance]])</f>
        <v>0.23516714629792024</v>
      </c>
      <c r="AB460">
        <v>459</v>
      </c>
    </row>
    <row r="461" spans="1:28" x14ac:dyDescent="0.3">
      <c r="A461">
        <v>267</v>
      </c>
      <c r="B461" t="s">
        <v>141</v>
      </c>
      <c r="C461" t="s">
        <v>148</v>
      </c>
      <c r="D461" t="s">
        <v>151</v>
      </c>
      <c r="E461" t="s">
        <v>280</v>
      </c>
      <c r="F461" t="s">
        <v>155</v>
      </c>
      <c r="G461" t="s">
        <v>218</v>
      </c>
      <c r="H461">
        <v>449.10088115983058</v>
      </c>
      <c r="I461">
        <v>32</v>
      </c>
      <c r="J461">
        <v>1590854.6453514523</v>
      </c>
      <c r="K461">
        <v>52051.873172727268</v>
      </c>
      <c r="L461">
        <v>286353836.16326141</v>
      </c>
      <c r="M461">
        <v>6605621.8468181808</v>
      </c>
      <c r="N461">
        <v>2386281968.0271783</v>
      </c>
      <c r="O461">
        <v>119878400</v>
      </c>
      <c r="P461">
        <v>27.802728259090909</v>
      </c>
      <c r="Q461">
        <v>23783.276948004208</v>
      </c>
      <c r="R461">
        <v>286405888.03643411</v>
      </c>
      <c r="S461">
        <v>2512.7659898739962</v>
      </c>
      <c r="T461">
        <v>23811.0796762633</v>
      </c>
      <c r="U461">
        <f>Net_Zero_Table[[#This Row],[Total Energy(MJ)]]*AHP!$Q$23/TOPSIS!$B$20</f>
        <v>2.5769037112940246E-2</v>
      </c>
      <c r="V461">
        <f>Net_Zero_Table[[#This Row],[Capital Cost (LKR)]]*AHP!$Q$24/TOPSIS!$C$20</f>
        <v>4.9927126975961075E-3</v>
      </c>
      <c r="W461">
        <f>Net_Zero_Table[[#This Row],[System Cost (LKR)]]*AHP!$Q$25/TOPSIS!$D$20</f>
        <v>2.7160158849584464E-3</v>
      </c>
      <c r="X461">
        <f>Net_Zero_Table[[#This Row],[Embodied Carbon (Metric T)]]*AHP!$Q$26/TOPSIS!$E$20</f>
        <v>1.2532829185159076E-2</v>
      </c>
      <c r="Y46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5.7946704806986944E-3</v>
      </c>
      <c r="Z46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1.7813609233114009E-3</v>
      </c>
      <c r="AA461">
        <f>Net_Zero_Table[[#This Row],[S- Worst-Euclidean Distance]]/(Net_Zero_Table[[#This Row],[S+ Best-Euclidean Distance]]+Net_Zero_Table[[#This Row],[S- Worst-Euclidean Distance]])</f>
        <v>0.23513114298450541</v>
      </c>
      <c r="AB461">
        <v>460</v>
      </c>
    </row>
    <row r="462" spans="1:28" x14ac:dyDescent="0.3">
      <c r="A462">
        <v>283</v>
      </c>
      <c r="B462" t="s">
        <v>141</v>
      </c>
      <c r="C462" t="s">
        <v>148</v>
      </c>
      <c r="D462" t="s">
        <v>280</v>
      </c>
      <c r="E462" t="s">
        <v>280</v>
      </c>
      <c r="F462" t="s">
        <v>155</v>
      </c>
      <c r="G462" t="s">
        <v>219</v>
      </c>
      <c r="H462">
        <v>449.56534349824068</v>
      </c>
      <c r="I462">
        <v>64</v>
      </c>
      <c r="J462">
        <v>1591304.2448950331</v>
      </c>
      <c r="K462">
        <v>52051.873172727268</v>
      </c>
      <c r="L462">
        <v>286434764.08110595</v>
      </c>
      <c r="M462">
        <v>6610226.9218181809</v>
      </c>
      <c r="N462">
        <v>2386956367.3425493</v>
      </c>
      <c r="O462">
        <v>119296000</v>
      </c>
      <c r="P462">
        <v>27.793518109090911</v>
      </c>
      <c r="Q462">
        <v>23789.998461180741</v>
      </c>
      <c r="R462">
        <v>286486815.95427865</v>
      </c>
      <c r="S462">
        <v>2512.8625942643675</v>
      </c>
      <c r="T462">
        <v>23817.791979289832</v>
      </c>
      <c r="U462">
        <f>Net_Zero_Table[[#This Row],[Total Energy(MJ)]]*AHP!$Q$23/TOPSIS!$B$20</f>
        <v>2.5776318508349768E-2</v>
      </c>
      <c r="V462">
        <f>Net_Zero_Table[[#This Row],[Capital Cost (LKR)]]*AHP!$Q$24/TOPSIS!$C$20</f>
        <v>4.996193341350633E-3</v>
      </c>
      <c r="W462">
        <f>Net_Zero_Table[[#This Row],[System Cost (LKR)]]*AHP!$Q$25/TOPSIS!$D$20</f>
        <v>2.702820783493964E-3</v>
      </c>
      <c r="X462">
        <f>Net_Zero_Table[[#This Row],[Embodied Carbon (Metric T)]]*AHP!$Q$26/TOPSIS!$E$20</f>
        <v>1.2528677461787039E-2</v>
      </c>
      <c r="Y46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5.7962611727599414E-3</v>
      </c>
      <c r="Z46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1.7814743338958256E-3</v>
      </c>
      <c r="AA462">
        <f>Net_Zero_Table[[#This Row],[S- Worst-Euclidean Distance]]/(Net_Zero_Table[[#This Row],[S+ Best-Euclidean Distance]]+Net_Zero_Table[[#This Row],[S- Worst-Euclidean Distance]])</f>
        <v>0.2350932323160527</v>
      </c>
      <c r="AB462">
        <v>461</v>
      </c>
    </row>
    <row r="463" spans="1:28" x14ac:dyDescent="0.3">
      <c r="A463">
        <v>285</v>
      </c>
      <c r="B463" t="s">
        <v>141</v>
      </c>
      <c r="C463" t="s">
        <v>148</v>
      </c>
      <c r="D463" t="s">
        <v>280</v>
      </c>
      <c r="E463" t="s">
        <v>280</v>
      </c>
      <c r="F463" t="s">
        <v>155</v>
      </c>
      <c r="G463" t="s">
        <v>218</v>
      </c>
      <c r="H463">
        <v>449.56534349824068</v>
      </c>
      <c r="I463">
        <v>32</v>
      </c>
      <c r="J463">
        <v>1591304.2448950331</v>
      </c>
      <c r="K463">
        <v>52051.873172727268</v>
      </c>
      <c r="L463">
        <v>286434764.08110595</v>
      </c>
      <c r="M463">
        <v>6610226.9218181809</v>
      </c>
      <c r="N463">
        <v>2386956367.3425493</v>
      </c>
      <c r="O463">
        <v>119878400</v>
      </c>
      <c r="P463">
        <v>27.793518109090911</v>
      </c>
      <c r="Q463">
        <v>23789.998461180741</v>
      </c>
      <c r="R463">
        <v>286486815.95427865</v>
      </c>
      <c r="S463">
        <v>2513.4449942643678</v>
      </c>
      <c r="T463">
        <v>23817.791979289832</v>
      </c>
      <c r="U463">
        <f>Net_Zero_Table[[#This Row],[Total Energy(MJ)]]*AHP!$Q$23/TOPSIS!$B$20</f>
        <v>2.5776318508349768E-2</v>
      </c>
      <c r="V463">
        <f>Net_Zero_Table[[#This Row],[Capital Cost (LKR)]]*AHP!$Q$24/TOPSIS!$C$20</f>
        <v>4.996193341350633E-3</v>
      </c>
      <c r="W463">
        <f>Net_Zero_Table[[#This Row],[System Cost (LKR)]]*AHP!$Q$25/TOPSIS!$D$20</f>
        <v>2.7160158849584464E-3</v>
      </c>
      <c r="X463">
        <f>Net_Zero_Table[[#This Row],[Embodied Carbon (Metric T)]]*AHP!$Q$26/TOPSIS!$E$20</f>
        <v>1.2528677461787039E-2</v>
      </c>
      <c r="Y46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5.797429748731462E-3</v>
      </c>
      <c r="Z46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1.7792892822377348E-3</v>
      </c>
      <c r="AA463">
        <f>Net_Zero_Table[[#This Row],[S- Worst-Euclidean Distance]]/(Net_Zero_Table[[#This Row],[S+ Best-Euclidean Distance]]+Net_Zero_Table[[#This Row],[S- Worst-Euclidean Distance]])</f>
        <v>0.23483638167985915</v>
      </c>
      <c r="AB463">
        <v>462</v>
      </c>
    </row>
    <row r="464" spans="1:28" x14ac:dyDescent="0.3">
      <c r="A464">
        <v>48</v>
      </c>
      <c r="B464" t="s">
        <v>139</v>
      </c>
      <c r="C464" t="s">
        <v>148</v>
      </c>
      <c r="D464" t="s">
        <v>151</v>
      </c>
      <c r="E464" t="s">
        <v>280</v>
      </c>
      <c r="F464" t="s">
        <v>154</v>
      </c>
      <c r="G464" t="s">
        <v>218</v>
      </c>
      <c r="H464">
        <v>440.54817871304522</v>
      </c>
      <c r="I464">
        <v>32</v>
      </c>
      <c r="J464">
        <v>1560452.7948791841</v>
      </c>
      <c r="K464">
        <v>58493.933399999994</v>
      </c>
      <c r="L464">
        <v>280881503.07825315</v>
      </c>
      <c r="M464">
        <v>6487568.6877272716</v>
      </c>
      <c r="N464">
        <v>2340679192.3187761</v>
      </c>
      <c r="O464">
        <v>119878400</v>
      </c>
      <c r="P464">
        <v>29.164780849999996</v>
      </c>
      <c r="Q464">
        <v>23328.769283443802</v>
      </c>
      <c r="R464">
        <v>280939997.01165313</v>
      </c>
      <c r="S464">
        <v>2467.0451610065038</v>
      </c>
      <c r="T464">
        <v>23357.9340642938</v>
      </c>
      <c r="U464">
        <f>Net_Zero_Table[[#This Row],[Total Energy(MJ)]]*AHP!$Q$23/TOPSIS!$B$20</f>
        <v>2.5277249916669506E-2</v>
      </c>
      <c r="V464">
        <f>Net_Zero_Table[[#This Row],[Capital Cost (LKR)]]*AHP!$Q$24/TOPSIS!$C$20</f>
        <v>4.9034848368355918E-3</v>
      </c>
      <c r="W464">
        <f>Net_Zero_Table[[#This Row],[System Cost (LKR)]]*AHP!$Q$25/TOPSIS!$D$20</f>
        <v>2.7160158849584464E-3</v>
      </c>
      <c r="X464">
        <f>Net_Zero_Table[[#This Row],[Embodied Carbon (Metric T)]]*AHP!$Q$26/TOPSIS!$E$20</f>
        <v>1.3146811104630785E-2</v>
      </c>
      <c r="Y46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5.9264336569676513E-3</v>
      </c>
      <c r="Z46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1.8172532165797862E-3</v>
      </c>
      <c r="AA464">
        <f>Net_Zero_Table[[#This Row],[S- Worst-Euclidean Distance]]/(Net_Zero_Table[[#This Row],[S+ Best-Euclidean Distance]]+Net_Zero_Table[[#This Row],[S- Worst-Euclidean Distance]])</f>
        <v>0.23467545192039641</v>
      </c>
      <c r="AB464">
        <v>463</v>
      </c>
    </row>
    <row r="465" spans="1:28" x14ac:dyDescent="0.3">
      <c r="A465">
        <v>66</v>
      </c>
      <c r="B465" t="s">
        <v>139</v>
      </c>
      <c r="C465" t="s">
        <v>148</v>
      </c>
      <c r="D465" t="s">
        <v>280</v>
      </c>
      <c r="E465" t="s">
        <v>280</v>
      </c>
      <c r="F465" t="s">
        <v>154</v>
      </c>
      <c r="G465" t="s">
        <v>218</v>
      </c>
      <c r="H465">
        <v>441.01264105145515</v>
      </c>
      <c r="I465">
        <v>32</v>
      </c>
      <c r="J465">
        <v>1560902.3944227649</v>
      </c>
      <c r="K465">
        <v>58493.933399999994</v>
      </c>
      <c r="L465">
        <v>280962430.99609768</v>
      </c>
      <c r="M465">
        <v>6492173.7627272718</v>
      </c>
      <c r="N465">
        <v>2341353591.6341472</v>
      </c>
      <c r="O465">
        <v>119878400</v>
      </c>
      <c r="P465">
        <v>29.155570699999995</v>
      </c>
      <c r="Q465">
        <v>23335.490796620332</v>
      </c>
      <c r="R465">
        <v>281020924.92949766</v>
      </c>
      <c r="S465">
        <v>2467.7241653968745</v>
      </c>
      <c r="T465">
        <v>23364.646367320333</v>
      </c>
      <c r="U465">
        <f>Net_Zero_Table[[#This Row],[Total Energy(MJ)]]*AHP!$Q$23/TOPSIS!$B$20</f>
        <v>2.5284531312079028E-2</v>
      </c>
      <c r="V465">
        <f>Net_Zero_Table[[#This Row],[Capital Cost (LKR)]]*AHP!$Q$24/TOPSIS!$C$20</f>
        <v>4.9069654805901173E-3</v>
      </c>
      <c r="W465">
        <f>Net_Zero_Table[[#This Row],[System Cost (LKR)]]*AHP!$Q$25/TOPSIS!$D$20</f>
        <v>2.7160158849584464E-3</v>
      </c>
      <c r="X465">
        <f>Net_Zero_Table[[#This Row],[Embodied Carbon (Metric T)]]*AHP!$Q$26/TOPSIS!$E$20</f>
        <v>1.3142659381258746E-2</v>
      </c>
      <c r="Y46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5.9280452512615956E-3</v>
      </c>
      <c r="Z46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1.8116709863894446E-3</v>
      </c>
      <c r="AA465">
        <f>Net_Zero_Table[[#This Row],[S- Worst-Euclidean Distance]]/(Net_Zero_Table[[#This Row],[S+ Best-Euclidean Distance]]+Net_Zero_Table[[#This Row],[S- Worst-Euclidean Distance]])</f>
        <v>0.23407460051006682</v>
      </c>
      <c r="AB465">
        <v>464</v>
      </c>
    </row>
    <row r="466" spans="1:28" x14ac:dyDescent="0.3">
      <c r="A466">
        <v>266</v>
      </c>
      <c r="B466" t="s">
        <v>141</v>
      </c>
      <c r="C466" t="s">
        <v>148</v>
      </c>
      <c r="D466" t="s">
        <v>151</v>
      </c>
      <c r="E466" t="s">
        <v>280</v>
      </c>
      <c r="F466" t="s">
        <v>155</v>
      </c>
      <c r="G466" t="s">
        <v>220</v>
      </c>
      <c r="H466">
        <v>449.10088115983058</v>
      </c>
      <c r="I466">
        <v>32</v>
      </c>
      <c r="J466">
        <v>1590854.6453514523</v>
      </c>
      <c r="K466">
        <v>52051.873172727268</v>
      </c>
      <c r="L466">
        <v>286353836.16326141</v>
      </c>
      <c r="M466">
        <v>6605621.8468181808</v>
      </c>
      <c r="N466">
        <v>2386281968.0271783</v>
      </c>
      <c r="O466">
        <v>124800000</v>
      </c>
      <c r="P466">
        <v>27.802728259090909</v>
      </c>
      <c r="Q466">
        <v>23783.276948004208</v>
      </c>
      <c r="R466">
        <v>286405888.03643411</v>
      </c>
      <c r="S466">
        <v>2517.6875898739963</v>
      </c>
      <c r="T466">
        <v>23811.0796762633</v>
      </c>
      <c r="U466">
        <f>Net_Zero_Table[[#This Row],[Total Energy(MJ)]]*AHP!$Q$23/TOPSIS!$B$20</f>
        <v>2.5769037112940246E-2</v>
      </c>
      <c r="V466">
        <f>Net_Zero_Table[[#This Row],[Capital Cost (LKR)]]*AHP!$Q$24/TOPSIS!$C$20</f>
        <v>4.9927126975961075E-3</v>
      </c>
      <c r="W466">
        <f>Net_Zero_Table[[#This Row],[System Cost (LKR)]]*AHP!$Q$25/TOPSIS!$D$20</f>
        <v>2.827521742389072E-3</v>
      </c>
      <c r="X466">
        <f>Net_Zero_Table[[#This Row],[Embodied Carbon (Metric T)]]*AHP!$Q$26/TOPSIS!$E$20</f>
        <v>1.2532829185159076E-2</v>
      </c>
      <c r="Y46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5.805738525733125E-3</v>
      </c>
      <c r="Z46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1.7667491413110702E-3</v>
      </c>
      <c r="AA466">
        <f>Net_Zero_Table[[#This Row],[S- Worst-Euclidean Distance]]/(Net_Zero_Table[[#This Row],[S+ Best-Euclidean Distance]]+Net_Zero_Table[[#This Row],[S- Worst-Euclidean Distance]])</f>
        <v>0.23331159045660008</v>
      </c>
      <c r="AB466">
        <v>465</v>
      </c>
    </row>
    <row r="467" spans="1:28" x14ac:dyDescent="0.3">
      <c r="A467">
        <v>284</v>
      </c>
      <c r="B467" t="s">
        <v>141</v>
      </c>
      <c r="C467" t="s">
        <v>148</v>
      </c>
      <c r="D467" t="s">
        <v>280</v>
      </c>
      <c r="E467" t="s">
        <v>280</v>
      </c>
      <c r="F467" t="s">
        <v>155</v>
      </c>
      <c r="G467" t="s">
        <v>220</v>
      </c>
      <c r="H467">
        <v>449.56534349824068</v>
      </c>
      <c r="I467">
        <v>32</v>
      </c>
      <c r="J467">
        <v>1591304.2448950331</v>
      </c>
      <c r="K467">
        <v>52051.873172727268</v>
      </c>
      <c r="L467">
        <v>286434764.08110595</v>
      </c>
      <c r="M467">
        <v>6610226.9218181809</v>
      </c>
      <c r="N467">
        <v>2386956367.3425493</v>
      </c>
      <c r="O467">
        <v>124800000</v>
      </c>
      <c r="P467">
        <v>27.793518109090911</v>
      </c>
      <c r="Q467">
        <v>23789.998461180741</v>
      </c>
      <c r="R467">
        <v>286486815.95427865</v>
      </c>
      <c r="S467">
        <v>2518.3665942643674</v>
      </c>
      <c r="T467">
        <v>23817.791979289832</v>
      </c>
      <c r="U467">
        <f>Net_Zero_Table[[#This Row],[Total Energy(MJ)]]*AHP!$Q$23/TOPSIS!$B$20</f>
        <v>2.5776318508349768E-2</v>
      </c>
      <c r="V467">
        <f>Net_Zero_Table[[#This Row],[Capital Cost (LKR)]]*AHP!$Q$24/TOPSIS!$C$20</f>
        <v>4.996193341350633E-3</v>
      </c>
      <c r="W467">
        <f>Net_Zero_Table[[#This Row],[System Cost (LKR)]]*AHP!$Q$25/TOPSIS!$D$20</f>
        <v>2.827521742389072E-3</v>
      </c>
      <c r="X467">
        <f>Net_Zero_Table[[#This Row],[Embodied Carbon (Metric T)]]*AHP!$Q$26/TOPSIS!$E$20</f>
        <v>1.2528677461787039E-2</v>
      </c>
      <c r="Y46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5.8084925360008472E-3</v>
      </c>
      <c r="Z46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1.7646603466697579E-3</v>
      </c>
      <c r="AA467">
        <f>Net_Zero_Table[[#This Row],[S- Worst-Euclidean Distance]]/(Net_Zero_Table[[#This Row],[S+ Best-Euclidean Distance]]+Net_Zero_Table[[#This Row],[S- Worst-Euclidean Distance]])</f>
        <v>0.233015280954881</v>
      </c>
      <c r="AB467">
        <v>466</v>
      </c>
    </row>
    <row r="468" spans="1:28" x14ac:dyDescent="0.3">
      <c r="A468">
        <v>47</v>
      </c>
      <c r="B468" t="s">
        <v>139</v>
      </c>
      <c r="C468" t="s">
        <v>148</v>
      </c>
      <c r="D468" t="s">
        <v>151</v>
      </c>
      <c r="E468" t="s">
        <v>280</v>
      </c>
      <c r="F468" t="s">
        <v>154</v>
      </c>
      <c r="G468" t="s">
        <v>220</v>
      </c>
      <c r="H468">
        <v>440.54817871304522</v>
      </c>
      <c r="I468">
        <v>32</v>
      </c>
      <c r="J468">
        <v>1560452.7948791841</v>
      </c>
      <c r="K468">
        <v>58493.933399999994</v>
      </c>
      <c r="L468">
        <v>280881503.07825315</v>
      </c>
      <c r="M468">
        <v>6487568.6877272716</v>
      </c>
      <c r="N468">
        <v>2340679192.3187761</v>
      </c>
      <c r="O468">
        <v>124800000</v>
      </c>
      <c r="P468">
        <v>29.164780849999996</v>
      </c>
      <c r="Q468">
        <v>23328.769283443802</v>
      </c>
      <c r="R468">
        <v>280939997.01165313</v>
      </c>
      <c r="S468">
        <v>2471.9667610065035</v>
      </c>
      <c r="T468">
        <v>23357.9340642938</v>
      </c>
      <c r="U468">
        <f>Net_Zero_Table[[#This Row],[Total Energy(MJ)]]*AHP!$Q$23/TOPSIS!$B$20</f>
        <v>2.5277249916669506E-2</v>
      </c>
      <c r="V468">
        <f>Net_Zero_Table[[#This Row],[Capital Cost (LKR)]]*AHP!$Q$24/TOPSIS!$C$20</f>
        <v>4.9034848368355918E-3</v>
      </c>
      <c r="W468">
        <f>Net_Zero_Table[[#This Row],[System Cost (LKR)]]*AHP!$Q$25/TOPSIS!$D$20</f>
        <v>2.827521742389072E-3</v>
      </c>
      <c r="X468">
        <f>Net_Zero_Table[[#This Row],[Embodied Carbon (Metric T)]]*AHP!$Q$26/TOPSIS!$E$20</f>
        <v>1.3146811104630785E-2</v>
      </c>
      <c r="Y46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5.9372560783361849E-3</v>
      </c>
      <c r="Z46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1.8029323454839166E-3</v>
      </c>
      <c r="AA468">
        <f>Net_Zero_Table[[#This Row],[S- Worst-Euclidean Distance]]/(Net_Zero_Table[[#This Row],[S+ Best-Euclidean Distance]]+Net_Zero_Table[[#This Row],[S- Worst-Euclidean Distance]])</f>
        <v>0.23293132502245925</v>
      </c>
      <c r="AB468">
        <v>467</v>
      </c>
    </row>
    <row r="469" spans="1:28" x14ac:dyDescent="0.3">
      <c r="A469">
        <v>65</v>
      </c>
      <c r="B469" t="s">
        <v>139</v>
      </c>
      <c r="C469" t="s">
        <v>148</v>
      </c>
      <c r="D469" t="s">
        <v>280</v>
      </c>
      <c r="E469" t="s">
        <v>280</v>
      </c>
      <c r="F469" t="s">
        <v>154</v>
      </c>
      <c r="G469" t="s">
        <v>220</v>
      </c>
      <c r="H469">
        <v>441.01264105145515</v>
      </c>
      <c r="I469">
        <v>32</v>
      </c>
      <c r="J469">
        <v>1560902.3944227649</v>
      </c>
      <c r="K469">
        <v>58493.933399999994</v>
      </c>
      <c r="L469">
        <v>280962430.99609768</v>
      </c>
      <c r="M469">
        <v>6492173.7627272718</v>
      </c>
      <c r="N469">
        <v>2341353591.6341472</v>
      </c>
      <c r="O469">
        <v>124800000</v>
      </c>
      <c r="P469">
        <v>29.155570699999995</v>
      </c>
      <c r="Q469">
        <v>23335.490796620332</v>
      </c>
      <c r="R469">
        <v>281020924.92949766</v>
      </c>
      <c r="S469">
        <v>2472.6457653968746</v>
      </c>
      <c r="T469">
        <v>23364.646367320333</v>
      </c>
      <c r="U469">
        <f>Net_Zero_Table[[#This Row],[Total Energy(MJ)]]*AHP!$Q$23/TOPSIS!$B$20</f>
        <v>2.5284531312079028E-2</v>
      </c>
      <c r="V469">
        <f>Net_Zero_Table[[#This Row],[Capital Cost (LKR)]]*AHP!$Q$24/TOPSIS!$C$20</f>
        <v>4.9069654805901173E-3</v>
      </c>
      <c r="W469">
        <f>Net_Zero_Table[[#This Row],[System Cost (LKR)]]*AHP!$Q$25/TOPSIS!$D$20</f>
        <v>2.827521742389072E-3</v>
      </c>
      <c r="X469">
        <f>Net_Zero_Table[[#This Row],[Embodied Carbon (Metric T)]]*AHP!$Q$26/TOPSIS!$E$20</f>
        <v>1.3142659381258746E-2</v>
      </c>
      <c r="Y46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5.9388647358149319E-3</v>
      </c>
      <c r="Z46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1.7973056368208108E-3</v>
      </c>
      <c r="AA469">
        <f>Net_Zero_Table[[#This Row],[S- Worst-Euclidean Distance]]/(Net_Zero_Table[[#This Row],[S+ Best-Euclidean Distance]]+Net_Zero_Table[[#This Row],[S- Worst-Euclidean Distance]])</f>
        <v>0.23232498125664497</v>
      </c>
      <c r="AB469">
        <v>468</v>
      </c>
    </row>
    <row r="470" spans="1:28" x14ac:dyDescent="0.3">
      <c r="A470">
        <v>52</v>
      </c>
      <c r="B470" t="s">
        <v>139</v>
      </c>
      <c r="C470" t="s">
        <v>148</v>
      </c>
      <c r="D470" t="s">
        <v>151</v>
      </c>
      <c r="E470" t="s">
        <v>280</v>
      </c>
      <c r="F470" t="s">
        <v>280</v>
      </c>
      <c r="G470" t="s">
        <v>219</v>
      </c>
      <c r="H470">
        <v>443.14626790871426</v>
      </c>
      <c r="I470">
        <v>64</v>
      </c>
      <c r="J470">
        <v>1568283.134716792</v>
      </c>
      <c r="K470">
        <v>60677.346127272715</v>
      </c>
      <c r="L470">
        <v>282290964.2490226</v>
      </c>
      <c r="M470">
        <v>6476651.6240909081</v>
      </c>
      <c r="N470">
        <v>2352424702.0751882</v>
      </c>
      <c r="O470">
        <v>119296000</v>
      </c>
      <c r="P470">
        <v>29.164780849999996</v>
      </c>
      <c r="Q470">
        <v>23445.83286401604</v>
      </c>
      <c r="R470">
        <v>282351641.59514987</v>
      </c>
      <c r="S470">
        <v>2478.1973536992787</v>
      </c>
      <c r="T470">
        <v>23474.997644866038</v>
      </c>
      <c r="U470">
        <f>Net_Zero_Table[[#This Row],[Total Energy(MJ)]]*AHP!$Q$23/TOPSIS!$B$20</f>
        <v>2.5404260998431141E-2</v>
      </c>
      <c r="V470">
        <f>Net_Zero_Table[[#This Row],[Capital Cost (LKR)]]*AHP!$Q$24/TOPSIS!$C$20</f>
        <v>4.8952334165300246E-3</v>
      </c>
      <c r="W470">
        <f>Net_Zero_Table[[#This Row],[System Cost (LKR)]]*AHP!$Q$25/TOPSIS!$D$20</f>
        <v>2.702820783493964E-3</v>
      </c>
      <c r="X470">
        <f>Net_Zero_Table[[#This Row],[Embodied Carbon (Metric T)]]*AHP!$Q$26/TOPSIS!$E$20</f>
        <v>1.3146811104630785E-2</v>
      </c>
      <c r="Y47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5.9978239058909189E-3</v>
      </c>
      <c r="Z47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1.7131082618188191E-3</v>
      </c>
      <c r="AA470">
        <f>Net_Zero_Table[[#This Row],[S- Worst-Euclidean Distance]]/(Net_Zero_Table[[#This Row],[S+ Best-Euclidean Distance]]+Net_Zero_Table[[#This Row],[S- Worst-Euclidean Distance]])</f>
        <v>0.22216616935013681</v>
      </c>
      <c r="AB470">
        <v>469</v>
      </c>
    </row>
    <row r="471" spans="1:28" x14ac:dyDescent="0.3">
      <c r="A471">
        <v>54</v>
      </c>
      <c r="B471" t="s">
        <v>139</v>
      </c>
      <c r="C471" t="s">
        <v>148</v>
      </c>
      <c r="D471" t="s">
        <v>151</v>
      </c>
      <c r="E471" t="s">
        <v>280</v>
      </c>
      <c r="F471" t="s">
        <v>280</v>
      </c>
      <c r="G471" t="s">
        <v>218</v>
      </c>
      <c r="H471">
        <v>443.14626790871426</v>
      </c>
      <c r="I471">
        <v>32</v>
      </c>
      <c r="J471">
        <v>1568283.134716792</v>
      </c>
      <c r="K471">
        <v>60677.346127272715</v>
      </c>
      <c r="L471">
        <v>282290964.2490226</v>
      </c>
      <c r="M471">
        <v>6476651.6240909081</v>
      </c>
      <c r="N471">
        <v>2352424702.0751882</v>
      </c>
      <c r="O471">
        <v>119878400</v>
      </c>
      <c r="P471">
        <v>29.164780849999996</v>
      </c>
      <c r="Q471">
        <v>23445.83286401604</v>
      </c>
      <c r="R471">
        <v>282351641.59514987</v>
      </c>
      <c r="S471">
        <v>2478.7797536992789</v>
      </c>
      <c r="T471">
        <v>23474.997644866038</v>
      </c>
      <c r="U471">
        <f>Net_Zero_Table[[#This Row],[Total Energy(MJ)]]*AHP!$Q$23/TOPSIS!$B$20</f>
        <v>2.5404260998431141E-2</v>
      </c>
      <c r="V471">
        <f>Net_Zero_Table[[#This Row],[Capital Cost (LKR)]]*AHP!$Q$24/TOPSIS!$C$20</f>
        <v>4.8952334165300246E-3</v>
      </c>
      <c r="W471">
        <f>Net_Zero_Table[[#This Row],[System Cost (LKR)]]*AHP!$Q$25/TOPSIS!$D$20</f>
        <v>2.7160158849584464E-3</v>
      </c>
      <c r="X471">
        <f>Net_Zero_Table[[#This Row],[Embodied Carbon (Metric T)]]*AHP!$Q$26/TOPSIS!$E$20</f>
        <v>1.3146811104630785E-2</v>
      </c>
      <c r="Y47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5.9989532182463876E-3</v>
      </c>
      <c r="Z47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1.7108358963583835E-3</v>
      </c>
      <c r="AA471">
        <f>Net_Zero_Table[[#This Row],[S- Worst-Euclidean Distance]]/(Net_Zero_Table[[#This Row],[S+ Best-Euclidean Distance]]+Net_Zero_Table[[#This Row],[S- Worst-Euclidean Distance]])</f>
        <v>0.22190437000637553</v>
      </c>
      <c r="AB471">
        <v>470</v>
      </c>
    </row>
    <row r="472" spans="1:28" x14ac:dyDescent="0.3">
      <c r="A472">
        <v>70</v>
      </c>
      <c r="B472" t="s">
        <v>139</v>
      </c>
      <c r="C472" t="s">
        <v>148</v>
      </c>
      <c r="D472" t="s">
        <v>280</v>
      </c>
      <c r="E472" t="s">
        <v>280</v>
      </c>
      <c r="F472" t="s">
        <v>280</v>
      </c>
      <c r="G472" t="s">
        <v>219</v>
      </c>
      <c r="H472">
        <v>443.6107302471242</v>
      </c>
      <c r="I472">
        <v>64</v>
      </c>
      <c r="J472">
        <v>1568732.7342603733</v>
      </c>
      <c r="K472">
        <v>60677.346127272715</v>
      </c>
      <c r="L472">
        <v>282371892.1668672</v>
      </c>
      <c r="M472">
        <v>6481256.6990909083</v>
      </c>
      <c r="N472">
        <v>2353099101.3905602</v>
      </c>
      <c r="O472">
        <v>119296000</v>
      </c>
      <c r="P472">
        <v>29.155570699999995</v>
      </c>
      <c r="Q472">
        <v>23452.554377192584</v>
      </c>
      <c r="R472">
        <v>282432569.51299447</v>
      </c>
      <c r="S472">
        <v>2478.8763580896511</v>
      </c>
      <c r="T472">
        <v>23481.709947892585</v>
      </c>
      <c r="U472">
        <f>Net_Zero_Table[[#This Row],[Total Energy(MJ)]]*AHP!$Q$23/TOPSIS!$B$20</f>
        <v>2.5411542393840667E-2</v>
      </c>
      <c r="V472">
        <f>Net_Zero_Table[[#This Row],[Capital Cost (LKR)]]*AHP!$Q$24/TOPSIS!$C$20</f>
        <v>4.8987140602845492E-3</v>
      </c>
      <c r="W472">
        <f>Net_Zero_Table[[#This Row],[System Cost (LKR)]]*AHP!$Q$25/TOPSIS!$D$20</f>
        <v>2.702820783493964E-3</v>
      </c>
      <c r="X472">
        <f>Net_Zero_Table[[#This Row],[Embodied Carbon (Metric T)]]*AHP!$Q$26/TOPSIS!$E$20</f>
        <v>1.3142659381258746E-2</v>
      </c>
      <c r="Y47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5.9995656852766506E-3</v>
      </c>
      <c r="Z47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1.7077103448108232E-3</v>
      </c>
      <c r="AA472">
        <f>Net_Zero_Table[[#This Row],[S- Worst-Euclidean Distance]]/(Net_Zero_Table[[#This Row],[S+ Best-Euclidean Distance]]+Net_Zero_Table[[#This Row],[S- Worst-Euclidean Distance]])</f>
        <v>0.22157119300571379</v>
      </c>
      <c r="AB472">
        <v>471</v>
      </c>
    </row>
    <row r="473" spans="1:28" x14ac:dyDescent="0.3">
      <c r="A473">
        <v>72</v>
      </c>
      <c r="B473" t="s">
        <v>139</v>
      </c>
      <c r="C473" t="s">
        <v>148</v>
      </c>
      <c r="D473" t="s">
        <v>280</v>
      </c>
      <c r="E473" t="s">
        <v>280</v>
      </c>
      <c r="F473" t="s">
        <v>280</v>
      </c>
      <c r="G473" t="s">
        <v>218</v>
      </c>
      <c r="H473">
        <v>443.6107302471242</v>
      </c>
      <c r="I473">
        <v>32</v>
      </c>
      <c r="J473">
        <v>1568732.7342603733</v>
      </c>
      <c r="K473">
        <v>60677.346127272715</v>
      </c>
      <c r="L473">
        <v>282371892.1668672</v>
      </c>
      <c r="M473">
        <v>6481256.6990909083</v>
      </c>
      <c r="N473">
        <v>2353099101.3905602</v>
      </c>
      <c r="O473">
        <v>119878400</v>
      </c>
      <c r="P473">
        <v>29.155570699999995</v>
      </c>
      <c r="Q473">
        <v>23452.554377192584</v>
      </c>
      <c r="R473">
        <v>282432569.51299447</v>
      </c>
      <c r="S473">
        <v>2479.4587580896509</v>
      </c>
      <c r="T473">
        <v>23481.709947892585</v>
      </c>
      <c r="U473">
        <f>Net_Zero_Table[[#This Row],[Total Energy(MJ)]]*AHP!$Q$23/TOPSIS!$B$20</f>
        <v>2.5411542393840667E-2</v>
      </c>
      <c r="V473">
        <f>Net_Zero_Table[[#This Row],[Capital Cost (LKR)]]*AHP!$Q$24/TOPSIS!$C$20</f>
        <v>4.8987140602845492E-3</v>
      </c>
      <c r="W473">
        <f>Net_Zero_Table[[#This Row],[System Cost (LKR)]]*AHP!$Q$25/TOPSIS!$D$20</f>
        <v>2.7160158849584464E-3</v>
      </c>
      <c r="X473">
        <f>Net_Zero_Table[[#This Row],[Embodied Carbon (Metric T)]]*AHP!$Q$26/TOPSIS!$E$20</f>
        <v>1.3142659381258746E-2</v>
      </c>
      <c r="Y47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6.0006946698345845E-3</v>
      </c>
      <c r="Z47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1.7054307870243222E-3</v>
      </c>
      <c r="AA473">
        <f>Net_Zero_Table[[#This Row],[S- Worst-Euclidean Distance]]/(Net_Zero_Table[[#This Row],[S+ Best-Euclidean Distance]]+Net_Zero_Table[[#This Row],[S- Worst-Euclidean Distance]])</f>
        <v>0.22130846384111072</v>
      </c>
      <c r="AB473">
        <v>472</v>
      </c>
    </row>
    <row r="474" spans="1:28" x14ac:dyDescent="0.3">
      <c r="A474">
        <v>53</v>
      </c>
      <c r="B474" t="s">
        <v>139</v>
      </c>
      <c r="C474" t="s">
        <v>148</v>
      </c>
      <c r="D474" t="s">
        <v>151</v>
      </c>
      <c r="E474" t="s">
        <v>280</v>
      </c>
      <c r="F474" t="s">
        <v>280</v>
      </c>
      <c r="G474" t="s">
        <v>220</v>
      </c>
      <c r="H474">
        <v>443.14626790871426</v>
      </c>
      <c r="I474">
        <v>32</v>
      </c>
      <c r="J474">
        <v>1568283.134716792</v>
      </c>
      <c r="K474">
        <v>60677.346127272715</v>
      </c>
      <c r="L474">
        <v>282290964.2490226</v>
      </c>
      <c r="M474">
        <v>6476651.6240909081</v>
      </c>
      <c r="N474">
        <v>2352424702.0751882</v>
      </c>
      <c r="O474">
        <v>124800000</v>
      </c>
      <c r="P474">
        <v>29.164780849999996</v>
      </c>
      <c r="Q474">
        <v>23445.83286401604</v>
      </c>
      <c r="R474">
        <v>282351641.59514987</v>
      </c>
      <c r="S474">
        <v>2483.701353699279</v>
      </c>
      <c r="T474">
        <v>23474.997644866038</v>
      </c>
      <c r="U474">
        <f>Net_Zero_Table[[#This Row],[Total Energy(MJ)]]*AHP!$Q$23/TOPSIS!$B$20</f>
        <v>2.5404260998431141E-2</v>
      </c>
      <c r="V474">
        <f>Net_Zero_Table[[#This Row],[Capital Cost (LKR)]]*AHP!$Q$24/TOPSIS!$C$20</f>
        <v>4.8952334165300246E-3</v>
      </c>
      <c r="W474">
        <f>Net_Zero_Table[[#This Row],[System Cost (LKR)]]*AHP!$Q$25/TOPSIS!$D$20</f>
        <v>2.827521742389072E-3</v>
      </c>
      <c r="X474">
        <f>Net_Zero_Table[[#This Row],[Embodied Carbon (Metric T)]]*AHP!$Q$26/TOPSIS!$E$20</f>
        <v>1.3146811104630785E-2</v>
      </c>
      <c r="Y47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6.0096450447601063E-3</v>
      </c>
      <c r="Z47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1.6956164818410296E-3</v>
      </c>
      <c r="AA474">
        <f>Net_Zero_Table[[#This Row],[S- Worst-Euclidean Distance]]/(Net_Zero_Table[[#This Row],[S+ Best-Euclidean Distance]]+Net_Zero_Table[[#This Row],[S- Worst-Euclidean Distance]])</f>
        <v>0.22005956267508836</v>
      </c>
      <c r="AB474">
        <v>473</v>
      </c>
    </row>
    <row r="475" spans="1:28" x14ac:dyDescent="0.3">
      <c r="A475">
        <v>71</v>
      </c>
      <c r="B475" t="s">
        <v>139</v>
      </c>
      <c r="C475" t="s">
        <v>148</v>
      </c>
      <c r="D475" t="s">
        <v>280</v>
      </c>
      <c r="E475" t="s">
        <v>280</v>
      </c>
      <c r="F475" t="s">
        <v>280</v>
      </c>
      <c r="G475" t="s">
        <v>220</v>
      </c>
      <c r="H475">
        <v>443.6107302471242</v>
      </c>
      <c r="I475">
        <v>32</v>
      </c>
      <c r="J475">
        <v>1568732.7342603733</v>
      </c>
      <c r="K475">
        <v>60677.346127272715</v>
      </c>
      <c r="L475">
        <v>282371892.1668672</v>
      </c>
      <c r="M475">
        <v>6481256.6990909083</v>
      </c>
      <c r="N475">
        <v>2353099101.3905602</v>
      </c>
      <c r="O475">
        <v>124800000</v>
      </c>
      <c r="P475">
        <v>29.155570699999995</v>
      </c>
      <c r="Q475">
        <v>23452.554377192584</v>
      </c>
      <c r="R475">
        <v>282432569.51299447</v>
      </c>
      <c r="S475">
        <v>2484.3803580896511</v>
      </c>
      <c r="T475">
        <v>23481.709947892585</v>
      </c>
      <c r="U475">
        <f>Net_Zero_Table[[#This Row],[Total Energy(MJ)]]*AHP!$Q$23/TOPSIS!$B$20</f>
        <v>2.5411542393840667E-2</v>
      </c>
      <c r="V475">
        <f>Net_Zero_Table[[#This Row],[Capital Cost (LKR)]]*AHP!$Q$24/TOPSIS!$C$20</f>
        <v>4.8987140602845492E-3</v>
      </c>
      <c r="W475">
        <f>Net_Zero_Table[[#This Row],[System Cost (LKR)]]*AHP!$Q$25/TOPSIS!$D$20</f>
        <v>2.827521742389072E-3</v>
      </c>
      <c r="X475">
        <f>Net_Zero_Table[[#This Row],[Embodied Carbon (Metric T)]]*AHP!$Q$26/TOPSIS!$E$20</f>
        <v>1.3142659381258746E-2</v>
      </c>
      <c r="Y47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6.0113833990091004E-3</v>
      </c>
      <c r="Z47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1.6901627017991362E-3</v>
      </c>
      <c r="AA475">
        <f>Net_Zero_Table[[#This Row],[S- Worst-Euclidean Distance]]/(Net_Zero_Table[[#This Row],[S+ Best-Euclidean Distance]]+Net_Zero_Table[[#This Row],[S- Worst-Euclidean Distance]])</f>
        <v>0.21945758418842193</v>
      </c>
      <c r="AB475">
        <v>474</v>
      </c>
    </row>
    <row r="476" spans="1:28" x14ac:dyDescent="0.3">
      <c r="A476">
        <v>157</v>
      </c>
      <c r="B476" t="s">
        <v>140</v>
      </c>
      <c r="C476" t="s">
        <v>148</v>
      </c>
      <c r="D476" t="s">
        <v>151</v>
      </c>
      <c r="E476" t="s">
        <v>280</v>
      </c>
      <c r="F476" t="s">
        <v>155</v>
      </c>
      <c r="G476" t="s">
        <v>219</v>
      </c>
      <c r="H476">
        <v>441.44205324260287</v>
      </c>
      <c r="I476">
        <v>63</v>
      </c>
      <c r="J476">
        <v>1567253.3229952222</v>
      </c>
      <c r="K476">
        <v>55682.293172727266</v>
      </c>
      <c r="L476">
        <v>282105598.13914001</v>
      </c>
      <c r="M476">
        <v>6877903.3468181808</v>
      </c>
      <c r="N476">
        <v>2350879984.4928331</v>
      </c>
      <c r="O476">
        <v>117432000</v>
      </c>
      <c r="P476">
        <v>29.254896259090906</v>
      </c>
      <c r="Q476">
        <v>23430.437178778571</v>
      </c>
      <c r="R476">
        <v>282161280.43231273</v>
      </c>
      <c r="S476">
        <v>2475.189887839651</v>
      </c>
      <c r="T476">
        <v>23459.692075037663</v>
      </c>
      <c r="U476">
        <f>Net_Zero_Table[[#This Row],[Total Energy(MJ)]]*AHP!$Q$23/TOPSIS!$B$20</f>
        <v>2.5387133473911153E-2</v>
      </c>
      <c r="V476">
        <f>Net_Zero_Table[[#This Row],[Capital Cost (LKR)]]*AHP!$Q$24/TOPSIS!$C$20</f>
        <v>5.1985106275858972E-3</v>
      </c>
      <c r="W476">
        <f>Net_Zero_Table[[#This Row],[System Cost (LKR)]]*AHP!$Q$25/TOPSIS!$D$20</f>
        <v>2.6605892087518709E-3</v>
      </c>
      <c r="X476">
        <f>Net_Zero_Table[[#This Row],[Embodied Carbon (Metric T)]]*AHP!$Q$26/TOPSIS!$E$20</f>
        <v>1.3187433054338825E-2</v>
      </c>
      <c r="Y47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6.081424881505362E-3</v>
      </c>
      <c r="Z47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1.6580774317353408E-3</v>
      </c>
      <c r="AA476">
        <f>Net_Zero_Table[[#This Row],[S- Worst-Euclidean Distance]]/(Net_Zero_Table[[#This Row],[S+ Best-Euclidean Distance]]+Net_Zero_Table[[#This Row],[S- Worst-Euclidean Distance]])</f>
        <v>0.21423566589013224</v>
      </c>
      <c r="AB476">
        <v>475</v>
      </c>
    </row>
    <row r="477" spans="1:28" x14ac:dyDescent="0.3">
      <c r="A477">
        <v>175</v>
      </c>
      <c r="B477" t="s">
        <v>140</v>
      </c>
      <c r="C477" t="s">
        <v>148</v>
      </c>
      <c r="D477" t="s">
        <v>280</v>
      </c>
      <c r="E477" t="s">
        <v>280</v>
      </c>
      <c r="F477" t="s">
        <v>155</v>
      </c>
      <c r="G477" t="s">
        <v>219</v>
      </c>
      <c r="H477">
        <v>441.90651558101291</v>
      </c>
      <c r="I477">
        <v>63</v>
      </c>
      <c r="J477">
        <v>1567702.9225388032</v>
      </c>
      <c r="K477">
        <v>55682.293172727266</v>
      </c>
      <c r="L477">
        <v>282186526.0569846</v>
      </c>
      <c r="M477">
        <v>6882508.4218181809</v>
      </c>
      <c r="N477">
        <v>2351554383.8082047</v>
      </c>
      <c r="O477">
        <v>117432000</v>
      </c>
      <c r="P477">
        <v>29.245686109090908</v>
      </c>
      <c r="Q477">
        <v>23437.158691955108</v>
      </c>
      <c r="R477">
        <v>282242208.35015732</v>
      </c>
      <c r="S477">
        <v>2475.868892230023</v>
      </c>
      <c r="T477">
        <v>23466.404378064199</v>
      </c>
      <c r="U477">
        <f>Net_Zero_Table[[#This Row],[Total Energy(MJ)]]*AHP!$Q$23/TOPSIS!$B$20</f>
        <v>2.5394414869320679E-2</v>
      </c>
      <c r="V477">
        <f>Net_Zero_Table[[#This Row],[Capital Cost (LKR)]]*AHP!$Q$24/TOPSIS!$C$20</f>
        <v>5.2019912713404228E-3</v>
      </c>
      <c r="W477">
        <f>Net_Zero_Table[[#This Row],[System Cost (LKR)]]*AHP!$Q$25/TOPSIS!$D$20</f>
        <v>2.6605892087518709E-3</v>
      </c>
      <c r="X477">
        <f>Net_Zero_Table[[#This Row],[Embodied Carbon (Metric T)]]*AHP!$Q$26/TOPSIS!$E$20</f>
        <v>1.3183281330966789E-2</v>
      </c>
      <c r="Y47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6.0832680253604847E-3</v>
      </c>
      <c r="Z47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1.6529609637859857E-3</v>
      </c>
      <c r="AA477">
        <f>Net_Zero_Table[[#This Row],[S- Worst-Euclidean Distance]]/(Net_Zero_Table[[#This Row],[S+ Best-Euclidean Distance]]+Net_Zero_Table[[#This Row],[S- Worst-Euclidean Distance]])</f>
        <v>0.21366494788416998</v>
      </c>
      <c r="AB477">
        <v>476</v>
      </c>
    </row>
    <row r="478" spans="1:28" x14ac:dyDescent="0.3">
      <c r="A478">
        <v>159</v>
      </c>
      <c r="B478" t="s">
        <v>140</v>
      </c>
      <c r="C478" t="s">
        <v>148</v>
      </c>
      <c r="D478" t="s">
        <v>151</v>
      </c>
      <c r="E478" t="s">
        <v>280</v>
      </c>
      <c r="F478" t="s">
        <v>155</v>
      </c>
      <c r="G478" t="s">
        <v>218</v>
      </c>
      <c r="H478">
        <v>441.44205324260287</v>
      </c>
      <c r="I478">
        <v>32</v>
      </c>
      <c r="J478">
        <v>1567253.3229952222</v>
      </c>
      <c r="K478">
        <v>55682.293172727266</v>
      </c>
      <c r="L478">
        <v>282105598.13914001</v>
      </c>
      <c r="M478">
        <v>6877903.3468181808</v>
      </c>
      <c r="N478">
        <v>2350879984.4928331</v>
      </c>
      <c r="O478">
        <v>119878400</v>
      </c>
      <c r="P478">
        <v>29.254896259090906</v>
      </c>
      <c r="Q478">
        <v>23430.437178778571</v>
      </c>
      <c r="R478">
        <v>282161280.43231273</v>
      </c>
      <c r="S478">
        <v>2477.6362878396512</v>
      </c>
      <c r="T478">
        <v>23459.692075037663</v>
      </c>
      <c r="U478">
        <f>Net_Zero_Table[[#This Row],[Total Energy(MJ)]]*AHP!$Q$23/TOPSIS!$B$20</f>
        <v>2.5387133473911153E-2</v>
      </c>
      <c r="V478">
        <f>Net_Zero_Table[[#This Row],[Capital Cost (LKR)]]*AHP!$Q$24/TOPSIS!$C$20</f>
        <v>5.1985106275858972E-3</v>
      </c>
      <c r="W478">
        <f>Net_Zero_Table[[#This Row],[System Cost (LKR)]]*AHP!$Q$25/TOPSIS!$D$20</f>
        <v>2.7160158849584464E-3</v>
      </c>
      <c r="X478">
        <f>Net_Zero_Table[[#This Row],[Embodied Carbon (Metric T)]]*AHP!$Q$26/TOPSIS!$E$20</f>
        <v>1.3187433054338825E-2</v>
      </c>
      <c r="Y47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6.0859097375695718E-3</v>
      </c>
      <c r="Z47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1.6474822726131415E-3</v>
      </c>
      <c r="AA478">
        <f>Net_Zero_Table[[#This Row],[S- Worst-Euclidean Distance]]/(Net_Zero_Table[[#This Row],[S+ Best-Euclidean Distance]]+Net_Zero_Table[[#This Row],[S- Worst-Euclidean Distance]])</f>
        <v>0.2130348843617223</v>
      </c>
      <c r="AB478">
        <v>477</v>
      </c>
    </row>
    <row r="479" spans="1:28" x14ac:dyDescent="0.3">
      <c r="A479">
        <v>177</v>
      </c>
      <c r="B479" t="s">
        <v>140</v>
      </c>
      <c r="C479" t="s">
        <v>148</v>
      </c>
      <c r="D479" t="s">
        <v>280</v>
      </c>
      <c r="E479" t="s">
        <v>280</v>
      </c>
      <c r="F479" t="s">
        <v>155</v>
      </c>
      <c r="G479" t="s">
        <v>218</v>
      </c>
      <c r="H479">
        <v>441.90651558101291</v>
      </c>
      <c r="I479">
        <v>32</v>
      </c>
      <c r="J479">
        <v>1567702.9225388032</v>
      </c>
      <c r="K479">
        <v>55682.293172727266</v>
      </c>
      <c r="L479">
        <v>282186526.0569846</v>
      </c>
      <c r="M479">
        <v>6882508.4218181809</v>
      </c>
      <c r="N479">
        <v>2351554383.8082047</v>
      </c>
      <c r="O479">
        <v>119878400</v>
      </c>
      <c r="P479">
        <v>29.245686109090908</v>
      </c>
      <c r="Q479">
        <v>23437.158691955108</v>
      </c>
      <c r="R479">
        <v>282242208.35015732</v>
      </c>
      <c r="S479">
        <v>2478.3152922300228</v>
      </c>
      <c r="T479">
        <v>23466.404378064199</v>
      </c>
      <c r="U479">
        <f>Net_Zero_Table[[#This Row],[Total Energy(MJ)]]*AHP!$Q$23/TOPSIS!$B$20</f>
        <v>2.5394414869320679E-2</v>
      </c>
      <c r="V479">
        <f>Net_Zero_Table[[#This Row],[Capital Cost (LKR)]]*AHP!$Q$24/TOPSIS!$C$20</f>
        <v>5.2019912713404228E-3</v>
      </c>
      <c r="W479">
        <f>Net_Zero_Table[[#This Row],[System Cost (LKR)]]*AHP!$Q$25/TOPSIS!$D$20</f>
        <v>2.7160158849584464E-3</v>
      </c>
      <c r="X479">
        <f>Net_Zero_Table[[#This Row],[Embodied Carbon (Metric T)]]*AHP!$Q$26/TOPSIS!$E$20</f>
        <v>1.3183281330966789E-2</v>
      </c>
      <c r="Y47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6.0877515235778865E-3</v>
      </c>
      <c r="Z47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1.6423327971957426E-3</v>
      </c>
      <c r="AA479">
        <f>Net_Zero_Table[[#This Row],[S- Worst-Euclidean Distance]]/(Net_Zero_Table[[#This Row],[S+ Best-Euclidean Distance]]+Net_Zero_Table[[#This Row],[S- Worst-Euclidean Distance]])</f>
        <v>0.21245988129549634</v>
      </c>
      <c r="AB479">
        <v>478</v>
      </c>
    </row>
    <row r="480" spans="1:28" x14ac:dyDescent="0.3">
      <c r="A480">
        <v>158</v>
      </c>
      <c r="B480" t="s">
        <v>140</v>
      </c>
      <c r="C480" t="s">
        <v>148</v>
      </c>
      <c r="D480" t="s">
        <v>151</v>
      </c>
      <c r="E480" t="s">
        <v>280</v>
      </c>
      <c r="F480" t="s">
        <v>155</v>
      </c>
      <c r="G480" t="s">
        <v>220</v>
      </c>
      <c r="H480">
        <v>441.44205324260287</v>
      </c>
      <c r="I480">
        <v>32</v>
      </c>
      <c r="J480">
        <v>1567253.3229952222</v>
      </c>
      <c r="K480">
        <v>55682.293172727266</v>
      </c>
      <c r="L480">
        <v>282105598.13914001</v>
      </c>
      <c r="M480">
        <v>6877903.3468181808</v>
      </c>
      <c r="N480">
        <v>2350879984.4928331</v>
      </c>
      <c r="O480">
        <v>124800000</v>
      </c>
      <c r="P480">
        <v>29.254896259090906</v>
      </c>
      <c r="Q480">
        <v>23430.437178778571</v>
      </c>
      <c r="R480">
        <v>282161280.43231273</v>
      </c>
      <c r="S480">
        <v>2482.5578878396509</v>
      </c>
      <c r="T480">
        <v>23459.692075037663</v>
      </c>
      <c r="U480">
        <f>Net_Zero_Table[[#This Row],[Total Energy(MJ)]]*AHP!$Q$23/TOPSIS!$B$20</f>
        <v>2.5387133473911153E-2</v>
      </c>
      <c r="V480">
        <f>Net_Zero_Table[[#This Row],[Capital Cost (LKR)]]*AHP!$Q$24/TOPSIS!$C$20</f>
        <v>5.1985106275858972E-3</v>
      </c>
      <c r="W480">
        <f>Net_Zero_Table[[#This Row],[System Cost (LKR)]]*AHP!$Q$25/TOPSIS!$D$20</f>
        <v>2.827521742389072E-3</v>
      </c>
      <c r="X480">
        <f>Net_Zero_Table[[#This Row],[Embodied Carbon (Metric T)]]*AHP!$Q$26/TOPSIS!$E$20</f>
        <v>1.3187433054338825E-2</v>
      </c>
      <c r="Y48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6.0964490634421884E-3</v>
      </c>
      <c r="Z48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1.6316720343859297E-3</v>
      </c>
      <c r="AA480">
        <f>Net_Zero_Table[[#This Row],[S- Worst-Euclidean Distance]]/(Net_Zero_Table[[#This Row],[S+ Best-Euclidean Distance]]+Net_Zero_Table[[#This Row],[S- Worst-Euclidean Distance]])</f>
        <v>0.21113437713139466</v>
      </c>
      <c r="AB480">
        <v>479</v>
      </c>
    </row>
    <row r="481" spans="1:28" x14ac:dyDescent="0.3">
      <c r="A481">
        <v>176</v>
      </c>
      <c r="B481" t="s">
        <v>140</v>
      </c>
      <c r="C481" t="s">
        <v>148</v>
      </c>
      <c r="D481" t="s">
        <v>280</v>
      </c>
      <c r="E481" t="s">
        <v>280</v>
      </c>
      <c r="F481" t="s">
        <v>155</v>
      </c>
      <c r="G481" t="s">
        <v>220</v>
      </c>
      <c r="H481">
        <v>441.90651558101291</v>
      </c>
      <c r="I481">
        <v>32</v>
      </c>
      <c r="J481">
        <v>1567702.9225388032</v>
      </c>
      <c r="K481">
        <v>55682.293172727266</v>
      </c>
      <c r="L481">
        <v>282186526.0569846</v>
      </c>
      <c r="M481">
        <v>6882508.4218181809</v>
      </c>
      <c r="N481">
        <v>2351554383.8082047</v>
      </c>
      <c r="O481">
        <v>124800000</v>
      </c>
      <c r="P481">
        <v>29.245686109090908</v>
      </c>
      <c r="Q481">
        <v>23437.158691955108</v>
      </c>
      <c r="R481">
        <v>282242208.35015732</v>
      </c>
      <c r="S481">
        <v>2483.2368922300229</v>
      </c>
      <c r="T481">
        <v>23466.404378064199</v>
      </c>
      <c r="U481">
        <f>Net_Zero_Table[[#This Row],[Total Energy(MJ)]]*AHP!$Q$23/TOPSIS!$B$20</f>
        <v>2.5394414869320679E-2</v>
      </c>
      <c r="V481">
        <f>Net_Zero_Table[[#This Row],[Capital Cost (LKR)]]*AHP!$Q$24/TOPSIS!$C$20</f>
        <v>5.2019912713404228E-3</v>
      </c>
      <c r="W481">
        <f>Net_Zero_Table[[#This Row],[System Cost (LKR)]]*AHP!$Q$25/TOPSIS!$D$20</f>
        <v>2.827521742389072E-3</v>
      </c>
      <c r="X481">
        <f>Net_Zero_Table[[#This Row],[Embodied Carbon (Metric T)]]*AHP!$Q$26/TOPSIS!$E$20</f>
        <v>1.3183281330966789E-2</v>
      </c>
      <c r="Y48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6.0982876663966817E-3</v>
      </c>
      <c r="Z48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1.6264725039075666E-3</v>
      </c>
      <c r="AA481">
        <f>Net_Zero_Table[[#This Row],[S- Worst-Euclidean Distance]]/(Net_Zero_Table[[#This Row],[S+ Best-Euclidean Distance]]+Net_Zero_Table[[#This Row],[S- Worst-Euclidean Distance]])</f>
        <v>0.21055313926251074</v>
      </c>
      <c r="AB481">
        <v>480</v>
      </c>
    </row>
    <row r="482" spans="1:28" x14ac:dyDescent="0.3">
      <c r="A482">
        <v>262</v>
      </c>
      <c r="B482" t="s">
        <v>141</v>
      </c>
      <c r="C482" t="s">
        <v>148</v>
      </c>
      <c r="D482" t="s">
        <v>151</v>
      </c>
      <c r="E482" t="s">
        <v>280</v>
      </c>
      <c r="F482" t="s">
        <v>154</v>
      </c>
      <c r="G482" t="s">
        <v>219</v>
      </c>
      <c r="H482">
        <v>454.229558824452</v>
      </c>
      <c r="I482">
        <v>65</v>
      </c>
      <c r="J482">
        <v>1601835.6897474839</v>
      </c>
      <c r="K482">
        <v>51233.093399999998</v>
      </c>
      <c r="L482">
        <v>288330424.15454715</v>
      </c>
      <c r="M482">
        <v>6578329.1877272716</v>
      </c>
      <c r="N482">
        <v>2402753534.6212258</v>
      </c>
      <c r="O482">
        <v>121160000</v>
      </c>
      <c r="P482">
        <v>28.075654849999999</v>
      </c>
      <c r="Q482">
        <v>23947.443561724886</v>
      </c>
      <c r="R482">
        <v>288381657.24794716</v>
      </c>
      <c r="S482">
        <v>2530.4918638089534</v>
      </c>
      <c r="T482">
        <v>23975.519216574885</v>
      </c>
      <c r="U482">
        <f>Net_Zero_Table[[#This Row],[Total Energy(MJ)]]*AHP!$Q$23/TOPSIS!$B$20</f>
        <v>2.5946804652871573E-2</v>
      </c>
      <c r="V482">
        <f>Net_Zero_Table[[#This Row],[Capital Cost (LKR)]]*AHP!$Q$24/TOPSIS!$C$20</f>
        <v>4.9720841468321878E-3</v>
      </c>
      <c r="W482">
        <f>Net_Zero_Table[[#This Row],[System Cost (LKR)]]*AHP!$Q$25/TOPSIS!$D$20</f>
        <v>2.7450523582360576E-3</v>
      </c>
      <c r="X482">
        <f>Net_Zero_Table[[#This Row],[Embodied Carbon (Metric T)]]*AHP!$Q$26/TOPSIS!$E$20</f>
        <v>1.2655858202745974E-2</v>
      </c>
      <c r="Y48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5.9994171300833971E-3</v>
      </c>
      <c r="Z48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1.5840955730960285E-3</v>
      </c>
      <c r="AA482">
        <f>Net_Zero_Table[[#This Row],[S- Worst-Euclidean Distance]]/(Net_Zero_Table[[#This Row],[S+ Best-Euclidean Distance]]+Net_Zero_Table[[#This Row],[S- Worst-Euclidean Distance]])</f>
        <v>0.20888678309088721</v>
      </c>
      <c r="AB482">
        <v>481</v>
      </c>
    </row>
    <row r="483" spans="1:28" x14ac:dyDescent="0.3">
      <c r="A483">
        <v>280</v>
      </c>
      <c r="B483" t="s">
        <v>141</v>
      </c>
      <c r="C483" t="s">
        <v>148</v>
      </c>
      <c r="D483" t="s">
        <v>280</v>
      </c>
      <c r="E483" t="s">
        <v>280</v>
      </c>
      <c r="F483" t="s">
        <v>154</v>
      </c>
      <c r="G483" t="s">
        <v>219</v>
      </c>
      <c r="H483">
        <v>454.69402116286199</v>
      </c>
      <c r="I483">
        <v>65</v>
      </c>
      <c r="J483">
        <v>1602285.2892910647</v>
      </c>
      <c r="K483">
        <v>51233.093399999998</v>
      </c>
      <c r="L483">
        <v>288411352.07239169</v>
      </c>
      <c r="M483">
        <v>6582934.2627272718</v>
      </c>
      <c r="N483">
        <v>2403427933.9365969</v>
      </c>
      <c r="O483">
        <v>121160000</v>
      </c>
      <c r="P483">
        <v>28.066444700000002</v>
      </c>
      <c r="Q483">
        <v>23954.165074901415</v>
      </c>
      <c r="R483">
        <v>288462585.16579169</v>
      </c>
      <c r="S483">
        <v>2531.1708681993241</v>
      </c>
      <c r="T483">
        <v>23982.231519601417</v>
      </c>
      <c r="U483">
        <f>Net_Zero_Table[[#This Row],[Total Energy(MJ)]]*AHP!$Q$23/TOPSIS!$B$20</f>
        <v>2.5954086048281096E-2</v>
      </c>
      <c r="V483">
        <f>Net_Zero_Table[[#This Row],[Capital Cost (LKR)]]*AHP!$Q$24/TOPSIS!$C$20</f>
        <v>4.9755647905867142E-3</v>
      </c>
      <c r="W483">
        <f>Net_Zero_Table[[#This Row],[System Cost (LKR)]]*AHP!$Q$25/TOPSIS!$D$20</f>
        <v>2.7450523582360576E-3</v>
      </c>
      <c r="X483">
        <f>Net_Zero_Table[[#This Row],[Embodied Carbon (Metric T)]]*AHP!$Q$26/TOPSIS!$E$20</f>
        <v>1.2651706479373937E-2</v>
      </c>
      <c r="Y48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6.0022008661543462E-3</v>
      </c>
      <c r="Z48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1.5822155418329781E-3</v>
      </c>
      <c r="AA483">
        <f>Net_Zero_Table[[#This Row],[S- Worst-Euclidean Distance]]/(Net_Zero_Table[[#This Row],[S+ Best-Euclidean Distance]]+Net_Zero_Table[[#This Row],[S- Worst-Euclidean Distance]])</f>
        <v>0.20861401282855596</v>
      </c>
      <c r="AB483">
        <v>482</v>
      </c>
    </row>
    <row r="484" spans="1:28" x14ac:dyDescent="0.3">
      <c r="A484">
        <v>264</v>
      </c>
      <c r="B484" t="s">
        <v>141</v>
      </c>
      <c r="C484" t="s">
        <v>148</v>
      </c>
      <c r="D484" t="s">
        <v>151</v>
      </c>
      <c r="E484" t="s">
        <v>280</v>
      </c>
      <c r="F484" t="s">
        <v>154</v>
      </c>
      <c r="G484" t="s">
        <v>218</v>
      </c>
      <c r="H484">
        <v>454.229558824452</v>
      </c>
      <c r="I484">
        <v>33</v>
      </c>
      <c r="J484">
        <v>1601835.6897474839</v>
      </c>
      <c r="K484">
        <v>51233.093399999998</v>
      </c>
      <c r="L484">
        <v>288330424.15454715</v>
      </c>
      <c r="M484">
        <v>6578329.1877272716</v>
      </c>
      <c r="N484">
        <v>2402753534.6212258</v>
      </c>
      <c r="O484">
        <v>123624600</v>
      </c>
      <c r="P484">
        <v>28.075654849999999</v>
      </c>
      <c r="Q484">
        <v>23947.443561724886</v>
      </c>
      <c r="R484">
        <v>288381657.24794716</v>
      </c>
      <c r="S484">
        <v>2532.9564638089532</v>
      </c>
      <c r="T484">
        <v>23975.519216574885</v>
      </c>
      <c r="U484">
        <f>Net_Zero_Table[[#This Row],[Total Energy(MJ)]]*AHP!$Q$23/TOPSIS!$B$20</f>
        <v>2.5946804652871573E-2</v>
      </c>
      <c r="V484">
        <f>Net_Zero_Table[[#This Row],[Capital Cost (LKR)]]*AHP!$Q$24/TOPSIS!$C$20</f>
        <v>4.9720841468321878E-3</v>
      </c>
      <c r="W484">
        <f>Net_Zero_Table[[#This Row],[System Cost (LKR)]]*AHP!$Q$25/TOPSIS!$D$20</f>
        <v>2.8008913813633981E-3</v>
      </c>
      <c r="X484">
        <f>Net_Zero_Table[[#This Row],[Embodied Carbon (Metric T)]]*AHP!$Q$26/TOPSIS!$E$20</f>
        <v>1.2655858202745974E-2</v>
      </c>
      <c r="Y48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6.0047844519257173E-3</v>
      </c>
      <c r="Z48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1.5759222712470387E-3</v>
      </c>
      <c r="AA484">
        <f>Net_Zero_Table[[#This Row],[S- Worst-Euclidean Distance]]/(Net_Zero_Table[[#This Row],[S+ Best-Euclidean Distance]]+Net_Zero_Table[[#This Row],[S- Worst-Euclidean Distance]])</f>
        <v>0.20788593053332993</v>
      </c>
      <c r="AB484">
        <v>483</v>
      </c>
    </row>
    <row r="485" spans="1:28" x14ac:dyDescent="0.3">
      <c r="A485">
        <v>282</v>
      </c>
      <c r="B485" t="s">
        <v>141</v>
      </c>
      <c r="C485" t="s">
        <v>148</v>
      </c>
      <c r="D485" t="s">
        <v>280</v>
      </c>
      <c r="E485" t="s">
        <v>280</v>
      </c>
      <c r="F485" t="s">
        <v>154</v>
      </c>
      <c r="G485" t="s">
        <v>218</v>
      </c>
      <c r="H485">
        <v>454.69402116286199</v>
      </c>
      <c r="I485">
        <v>33</v>
      </c>
      <c r="J485">
        <v>1602285.2892910647</v>
      </c>
      <c r="K485">
        <v>51233.093399999998</v>
      </c>
      <c r="L485">
        <v>288411352.07239169</v>
      </c>
      <c r="M485">
        <v>6582934.2627272718</v>
      </c>
      <c r="N485">
        <v>2403427933.9365969</v>
      </c>
      <c r="O485">
        <v>123624600</v>
      </c>
      <c r="P485">
        <v>28.066444700000002</v>
      </c>
      <c r="Q485">
        <v>23954.165074901415</v>
      </c>
      <c r="R485">
        <v>288462585.16579169</v>
      </c>
      <c r="S485">
        <v>2533.6354681993244</v>
      </c>
      <c r="T485">
        <v>23982.231519601417</v>
      </c>
      <c r="U485">
        <f>Net_Zero_Table[[#This Row],[Total Energy(MJ)]]*AHP!$Q$23/TOPSIS!$B$20</f>
        <v>2.5954086048281096E-2</v>
      </c>
      <c r="V485">
        <f>Net_Zero_Table[[#This Row],[Capital Cost (LKR)]]*AHP!$Q$24/TOPSIS!$C$20</f>
        <v>4.9755647905867142E-3</v>
      </c>
      <c r="W485">
        <f>Net_Zero_Table[[#This Row],[System Cost (LKR)]]*AHP!$Q$25/TOPSIS!$D$20</f>
        <v>2.8008913813633981E-3</v>
      </c>
      <c r="X485">
        <f>Net_Zero_Table[[#This Row],[Embodied Carbon (Metric T)]]*AHP!$Q$26/TOPSIS!$E$20</f>
        <v>1.2651706479373937E-2</v>
      </c>
      <c r="Y48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6.0075657009320098E-3</v>
      </c>
      <c r="Z48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1.5740324777868513E-3</v>
      </c>
      <c r="AA485">
        <f>Net_Zero_Table[[#This Row],[S- Worst-Euclidean Distance]]/(Net_Zero_Table[[#This Row],[S+ Best-Euclidean Distance]]+Net_Zero_Table[[#This Row],[S- Worst-Euclidean Distance]])</f>
        <v>0.20761222643071164</v>
      </c>
      <c r="AB485">
        <v>484</v>
      </c>
    </row>
    <row r="486" spans="1:28" x14ac:dyDescent="0.3">
      <c r="A486">
        <v>263</v>
      </c>
      <c r="B486" t="s">
        <v>141</v>
      </c>
      <c r="C486" t="s">
        <v>148</v>
      </c>
      <c r="D486" t="s">
        <v>151</v>
      </c>
      <c r="E486" t="s">
        <v>280</v>
      </c>
      <c r="F486" t="s">
        <v>154</v>
      </c>
      <c r="G486" t="s">
        <v>220</v>
      </c>
      <c r="H486">
        <v>454.229558824452</v>
      </c>
      <c r="I486">
        <v>33</v>
      </c>
      <c r="J486">
        <v>1601835.6897474839</v>
      </c>
      <c r="K486">
        <v>51233.093399999998</v>
      </c>
      <c r="L486">
        <v>288330424.15454715</v>
      </c>
      <c r="M486">
        <v>6578329.1877272716</v>
      </c>
      <c r="N486">
        <v>2402753534.6212258</v>
      </c>
      <c r="O486">
        <v>128700000</v>
      </c>
      <c r="P486">
        <v>28.075654849999999</v>
      </c>
      <c r="Q486">
        <v>23947.443561724886</v>
      </c>
      <c r="R486">
        <v>288381657.24794716</v>
      </c>
      <c r="S486">
        <v>2538.0318638089534</v>
      </c>
      <c r="T486">
        <v>23975.519216574885</v>
      </c>
      <c r="U486">
        <f>Net_Zero_Table[[#This Row],[Total Energy(MJ)]]*AHP!$Q$23/TOPSIS!$B$20</f>
        <v>2.5946804652871573E-2</v>
      </c>
      <c r="V486">
        <f>Net_Zero_Table[[#This Row],[Capital Cost (LKR)]]*AHP!$Q$24/TOPSIS!$C$20</f>
        <v>4.9720841468321878E-3</v>
      </c>
      <c r="W486">
        <f>Net_Zero_Table[[#This Row],[System Cost (LKR)]]*AHP!$Q$25/TOPSIS!$D$20</f>
        <v>2.9158817968387304E-3</v>
      </c>
      <c r="X486">
        <f>Net_Zero_Table[[#This Row],[Embodied Carbon (Metric T)]]*AHP!$Q$26/TOPSIS!$E$20</f>
        <v>1.2655858202745974E-2</v>
      </c>
      <c r="Y48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6.0174548522733736E-3</v>
      </c>
      <c r="Z48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1.5652434604929858E-3</v>
      </c>
      <c r="AA486">
        <f>Net_Zero_Table[[#This Row],[S- Worst-Euclidean Distance]]/(Net_Zero_Table[[#This Row],[S+ Best-Euclidean Distance]]+Net_Zero_Table[[#This Row],[S- Worst-Euclidean Distance]])</f>
        <v>0.20642301670603397</v>
      </c>
      <c r="AB486">
        <v>485</v>
      </c>
    </row>
    <row r="487" spans="1:28" x14ac:dyDescent="0.3">
      <c r="A487">
        <v>281</v>
      </c>
      <c r="B487" t="s">
        <v>141</v>
      </c>
      <c r="C487" t="s">
        <v>148</v>
      </c>
      <c r="D487" t="s">
        <v>280</v>
      </c>
      <c r="E487" t="s">
        <v>280</v>
      </c>
      <c r="F487" t="s">
        <v>154</v>
      </c>
      <c r="G487" t="s">
        <v>220</v>
      </c>
      <c r="H487">
        <v>454.69402116286199</v>
      </c>
      <c r="I487">
        <v>33</v>
      </c>
      <c r="J487">
        <v>1602285.2892910647</v>
      </c>
      <c r="K487">
        <v>51233.093399999998</v>
      </c>
      <c r="L487">
        <v>288411352.07239169</v>
      </c>
      <c r="M487">
        <v>6582934.2627272718</v>
      </c>
      <c r="N487">
        <v>2403427933.9365969</v>
      </c>
      <c r="O487">
        <v>128700000</v>
      </c>
      <c r="P487">
        <v>28.066444700000002</v>
      </c>
      <c r="Q487">
        <v>23954.165074901415</v>
      </c>
      <c r="R487">
        <v>288462585.16579169</v>
      </c>
      <c r="S487">
        <v>2538.7108681993241</v>
      </c>
      <c r="T487">
        <v>23982.231519601417</v>
      </c>
      <c r="U487">
        <f>Net_Zero_Table[[#This Row],[Total Energy(MJ)]]*AHP!$Q$23/TOPSIS!$B$20</f>
        <v>2.5954086048281096E-2</v>
      </c>
      <c r="V487">
        <f>Net_Zero_Table[[#This Row],[Capital Cost (LKR)]]*AHP!$Q$24/TOPSIS!$C$20</f>
        <v>4.9755647905867142E-3</v>
      </c>
      <c r="W487">
        <f>Net_Zero_Table[[#This Row],[System Cost (LKR)]]*AHP!$Q$25/TOPSIS!$D$20</f>
        <v>2.9158817968387304E-3</v>
      </c>
      <c r="X487">
        <f>Net_Zero_Table[[#This Row],[Embodied Carbon (Metric T)]]*AHP!$Q$26/TOPSIS!$E$20</f>
        <v>1.2651706479373937E-2</v>
      </c>
      <c r="Y48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6.020230247762476E-3</v>
      </c>
      <c r="Z48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1.5633407583541877E-3</v>
      </c>
      <c r="AA487">
        <f>Net_Zero_Table[[#This Row],[S- Worst-Euclidean Distance]]/(Net_Zero_Table[[#This Row],[S+ Best-Euclidean Distance]]+Net_Zero_Table[[#This Row],[S- Worst-Euclidean Distance]])</f>
        <v>0.20614836428553876</v>
      </c>
      <c r="AB487">
        <v>486</v>
      </c>
    </row>
    <row r="488" spans="1:28" x14ac:dyDescent="0.3">
      <c r="A488">
        <v>268</v>
      </c>
      <c r="B488" t="s">
        <v>141</v>
      </c>
      <c r="C488" t="s">
        <v>148</v>
      </c>
      <c r="D488" t="s">
        <v>151</v>
      </c>
      <c r="E488" t="s">
        <v>280</v>
      </c>
      <c r="F488" t="s">
        <v>280</v>
      </c>
      <c r="G488" t="s">
        <v>219</v>
      </c>
      <c r="H488">
        <v>456.82764802012105</v>
      </c>
      <c r="I488">
        <v>65</v>
      </c>
      <c r="J488">
        <v>1609666.0295850919</v>
      </c>
      <c r="K488">
        <v>53416.506127272718</v>
      </c>
      <c r="L488">
        <v>289739885.32531655</v>
      </c>
      <c r="M488">
        <v>6567412.1240909081</v>
      </c>
      <c r="N488">
        <v>2414499044.3776379</v>
      </c>
      <c r="O488">
        <v>121160000</v>
      </c>
      <c r="P488">
        <v>28.075654849999999</v>
      </c>
      <c r="Q488">
        <v>24064.507142297123</v>
      </c>
      <c r="R488">
        <v>289793301.83144385</v>
      </c>
      <c r="S488">
        <v>2542.2264565017285</v>
      </c>
      <c r="T488">
        <v>24092.582797147123</v>
      </c>
      <c r="U488">
        <f>Net_Zero_Table[[#This Row],[Total Energy(MJ)]]*AHP!$Q$23/TOPSIS!$B$20</f>
        <v>2.6073815734633198E-2</v>
      </c>
      <c r="V488">
        <f>Net_Zero_Table[[#This Row],[Capital Cost (LKR)]]*AHP!$Q$24/TOPSIS!$C$20</f>
        <v>4.9638327265266206E-3</v>
      </c>
      <c r="W488">
        <f>Net_Zero_Table[[#This Row],[System Cost (LKR)]]*AHP!$Q$25/TOPSIS!$D$20</f>
        <v>2.7450523582360576E-3</v>
      </c>
      <c r="X488">
        <f>Net_Zero_Table[[#This Row],[Embodied Carbon (Metric T)]]*AHP!$Q$26/TOPSIS!$E$20</f>
        <v>1.2655858202745974E-2</v>
      </c>
      <c r="Y48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6.0849633839667547E-3</v>
      </c>
      <c r="Z48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1.5175172667912743E-3</v>
      </c>
      <c r="AA488">
        <f>Net_Zero_Table[[#This Row],[S- Worst-Euclidean Distance]]/(Net_Zero_Table[[#This Row],[S+ Best-Euclidean Distance]]+Net_Zero_Table[[#This Row],[S- Worst-Euclidean Distance]])</f>
        <v>0.19960817218784577</v>
      </c>
      <c r="AB488">
        <v>487</v>
      </c>
    </row>
    <row r="489" spans="1:28" x14ac:dyDescent="0.3">
      <c r="A489">
        <v>286</v>
      </c>
      <c r="B489" t="s">
        <v>141</v>
      </c>
      <c r="C489" t="s">
        <v>148</v>
      </c>
      <c r="D489" t="s">
        <v>280</v>
      </c>
      <c r="E489" t="s">
        <v>280</v>
      </c>
      <c r="F489" t="s">
        <v>280</v>
      </c>
      <c r="G489" t="s">
        <v>219</v>
      </c>
      <c r="H489">
        <v>457.29211035853115</v>
      </c>
      <c r="I489">
        <v>66</v>
      </c>
      <c r="J489">
        <v>1610115.6291286724</v>
      </c>
      <c r="K489">
        <v>53416.506127272718</v>
      </c>
      <c r="L489">
        <v>289820813.24316108</v>
      </c>
      <c r="M489">
        <v>6572017.1990909083</v>
      </c>
      <c r="N489">
        <v>2415173443.6930089</v>
      </c>
      <c r="O489">
        <v>123024000</v>
      </c>
      <c r="P489">
        <v>28.066444700000002</v>
      </c>
      <c r="Q489">
        <v>24071.228655473653</v>
      </c>
      <c r="R489">
        <v>289874229.74928838</v>
      </c>
      <c r="S489">
        <v>2544.7694608920997</v>
      </c>
      <c r="T489">
        <v>24099.295100173655</v>
      </c>
      <c r="U489">
        <f>Net_Zero_Table[[#This Row],[Total Energy(MJ)]]*AHP!$Q$23/TOPSIS!$B$20</f>
        <v>2.6081097130042724E-2</v>
      </c>
      <c r="V489">
        <f>Net_Zero_Table[[#This Row],[Capital Cost (LKR)]]*AHP!$Q$24/TOPSIS!$C$20</f>
        <v>4.9673133702811453E-3</v>
      </c>
      <c r="W489">
        <f>Net_Zero_Table[[#This Row],[System Cost (LKR)]]*AHP!$Q$25/TOPSIS!$D$20</f>
        <v>2.7872839329781507E-3</v>
      </c>
      <c r="X489">
        <f>Net_Zero_Table[[#This Row],[Embodied Carbon (Metric T)]]*AHP!$Q$26/TOPSIS!$E$20</f>
        <v>1.2651706479373937E-2</v>
      </c>
      <c r="Y48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6.091808891937488E-3</v>
      </c>
      <c r="Z48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1.5094997951109908E-3</v>
      </c>
      <c r="AA489">
        <f>Net_Zero_Table[[#This Row],[S- Worst-Euclidean Distance]]/(Net_Zero_Table[[#This Row],[S+ Best-Euclidean Distance]]+Net_Zero_Table[[#This Row],[S- Worst-Euclidean Distance]])</f>
        <v>0.19858419875553249</v>
      </c>
      <c r="AB489">
        <v>488</v>
      </c>
    </row>
    <row r="490" spans="1:28" x14ac:dyDescent="0.3">
      <c r="A490">
        <v>270</v>
      </c>
      <c r="B490" t="s">
        <v>141</v>
      </c>
      <c r="C490" t="s">
        <v>148</v>
      </c>
      <c r="D490" t="s">
        <v>151</v>
      </c>
      <c r="E490" t="s">
        <v>280</v>
      </c>
      <c r="F490" t="s">
        <v>280</v>
      </c>
      <c r="G490" t="s">
        <v>218</v>
      </c>
      <c r="H490">
        <v>456.82764802012105</v>
      </c>
      <c r="I490">
        <v>33</v>
      </c>
      <c r="J490">
        <v>1609666.0295850919</v>
      </c>
      <c r="K490">
        <v>53416.506127272718</v>
      </c>
      <c r="L490">
        <v>289739885.32531655</v>
      </c>
      <c r="M490">
        <v>6567412.1240909081</v>
      </c>
      <c r="N490">
        <v>2414499044.3776379</v>
      </c>
      <c r="O490">
        <v>123624600</v>
      </c>
      <c r="P490">
        <v>28.075654849999999</v>
      </c>
      <c r="Q490">
        <v>24064.507142297123</v>
      </c>
      <c r="R490">
        <v>289793301.83144385</v>
      </c>
      <c r="S490">
        <v>2544.6910565017283</v>
      </c>
      <c r="T490">
        <v>24092.582797147123</v>
      </c>
      <c r="U490">
        <f>Net_Zero_Table[[#This Row],[Total Energy(MJ)]]*AHP!$Q$23/TOPSIS!$B$20</f>
        <v>2.6073815734633198E-2</v>
      </c>
      <c r="V490">
        <f>Net_Zero_Table[[#This Row],[Capital Cost (LKR)]]*AHP!$Q$24/TOPSIS!$C$20</f>
        <v>4.9638327265266206E-3</v>
      </c>
      <c r="W490">
        <f>Net_Zero_Table[[#This Row],[System Cost (LKR)]]*AHP!$Q$25/TOPSIS!$D$20</f>
        <v>2.8008913813633981E-3</v>
      </c>
      <c r="X490">
        <f>Net_Zero_Table[[#This Row],[Embodied Carbon (Metric T)]]*AHP!$Q$26/TOPSIS!$E$20</f>
        <v>1.2655858202745974E-2</v>
      </c>
      <c r="Y49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6.0902553146454279E-3</v>
      </c>
      <c r="Z49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1.5089833913332676E-3</v>
      </c>
      <c r="AA490">
        <f>Net_Zero_Table[[#This Row],[S- Worst-Euclidean Distance]]/(Net_Zero_Table[[#This Row],[S+ Best-Euclidean Distance]]+Net_Zero_Table[[#This Row],[S- Worst-Euclidean Distance]])</f>
        <v>0.19857033707153798</v>
      </c>
      <c r="AB490">
        <v>489</v>
      </c>
    </row>
    <row r="491" spans="1:28" x14ac:dyDescent="0.3">
      <c r="A491">
        <v>288</v>
      </c>
      <c r="B491" t="s">
        <v>141</v>
      </c>
      <c r="C491" t="s">
        <v>148</v>
      </c>
      <c r="D491" t="s">
        <v>280</v>
      </c>
      <c r="E491" t="s">
        <v>280</v>
      </c>
      <c r="F491" t="s">
        <v>280</v>
      </c>
      <c r="G491" t="s">
        <v>218</v>
      </c>
      <c r="H491">
        <v>457.29211035853115</v>
      </c>
      <c r="I491">
        <v>33</v>
      </c>
      <c r="J491">
        <v>1610115.6291286724</v>
      </c>
      <c r="K491">
        <v>53416.506127272718</v>
      </c>
      <c r="L491">
        <v>289820813.24316108</v>
      </c>
      <c r="M491">
        <v>6572017.1990909083</v>
      </c>
      <c r="N491">
        <v>2415173443.6930089</v>
      </c>
      <c r="O491">
        <v>123624600</v>
      </c>
      <c r="P491">
        <v>28.066444700000002</v>
      </c>
      <c r="Q491">
        <v>24071.228655473653</v>
      </c>
      <c r="R491">
        <v>289874229.74928838</v>
      </c>
      <c r="S491">
        <v>2545.3700608920999</v>
      </c>
      <c r="T491">
        <v>24099.295100173655</v>
      </c>
      <c r="U491">
        <f>Net_Zero_Table[[#This Row],[Total Energy(MJ)]]*AHP!$Q$23/TOPSIS!$B$20</f>
        <v>2.6081097130042724E-2</v>
      </c>
      <c r="V491">
        <f>Net_Zero_Table[[#This Row],[Capital Cost (LKR)]]*AHP!$Q$24/TOPSIS!$C$20</f>
        <v>4.9673133702811453E-3</v>
      </c>
      <c r="W491">
        <f>Net_Zero_Table[[#This Row],[System Cost (LKR)]]*AHP!$Q$25/TOPSIS!$D$20</f>
        <v>2.8008913813633981E-3</v>
      </c>
      <c r="X491">
        <f>Net_Zero_Table[[#This Row],[Embodied Carbon (Metric T)]]*AHP!$Q$26/TOPSIS!$E$20</f>
        <v>1.2651706479373937E-2</v>
      </c>
      <c r="Y49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6.0931446175024485E-3</v>
      </c>
      <c r="Z49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1.5076041611581355E-3</v>
      </c>
      <c r="AA491">
        <f>Net_Zero_Table[[#This Row],[S- Worst-Euclidean Distance]]/(Net_Zero_Table[[#This Row],[S+ Best-Euclidean Distance]]+Net_Zero_Table[[#This Row],[S- Worst-Euclidean Distance]])</f>
        <v>0.19834942649213672</v>
      </c>
      <c r="AB491">
        <v>490</v>
      </c>
    </row>
    <row r="492" spans="1:28" x14ac:dyDescent="0.3">
      <c r="A492">
        <v>269</v>
      </c>
      <c r="B492" t="s">
        <v>141</v>
      </c>
      <c r="C492" t="s">
        <v>148</v>
      </c>
      <c r="D492" t="s">
        <v>151</v>
      </c>
      <c r="E492" t="s">
        <v>280</v>
      </c>
      <c r="F492" t="s">
        <v>280</v>
      </c>
      <c r="G492" t="s">
        <v>220</v>
      </c>
      <c r="H492">
        <v>456.82764802012105</v>
      </c>
      <c r="I492">
        <v>33</v>
      </c>
      <c r="J492">
        <v>1609666.0295850919</v>
      </c>
      <c r="K492">
        <v>53416.506127272718</v>
      </c>
      <c r="L492">
        <v>289739885.32531655</v>
      </c>
      <c r="M492">
        <v>6567412.1240909081</v>
      </c>
      <c r="N492">
        <v>2414499044.3776379</v>
      </c>
      <c r="O492">
        <v>128700000</v>
      </c>
      <c r="P492">
        <v>28.075654849999999</v>
      </c>
      <c r="Q492">
        <v>24064.507142297123</v>
      </c>
      <c r="R492">
        <v>289793301.83144385</v>
      </c>
      <c r="S492">
        <v>2549.7664565017285</v>
      </c>
      <c r="T492">
        <v>24092.582797147123</v>
      </c>
      <c r="U492">
        <f>Net_Zero_Table[[#This Row],[Total Energy(MJ)]]*AHP!$Q$23/TOPSIS!$B$20</f>
        <v>2.6073815734633198E-2</v>
      </c>
      <c r="V492">
        <f>Net_Zero_Table[[#This Row],[Capital Cost (LKR)]]*AHP!$Q$24/TOPSIS!$C$20</f>
        <v>4.9638327265266206E-3</v>
      </c>
      <c r="W492">
        <f>Net_Zero_Table[[#This Row],[System Cost (LKR)]]*AHP!$Q$25/TOPSIS!$D$20</f>
        <v>2.9158817968387304E-3</v>
      </c>
      <c r="X492">
        <f>Net_Zero_Table[[#This Row],[Embodied Carbon (Metric T)]]*AHP!$Q$26/TOPSIS!$E$20</f>
        <v>1.2655858202745974E-2</v>
      </c>
      <c r="Y49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6.1027482647268358E-3</v>
      </c>
      <c r="Z49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1.4978274135972014E-3</v>
      </c>
      <c r="AA492">
        <f>Net_Zero_Table[[#This Row],[S- Worst-Euclidean Distance]]/(Net_Zero_Table[[#This Row],[S+ Best-Euclidean Distance]]+Net_Zero_Table[[#This Row],[S- Worst-Euclidean Distance]])</f>
        <v>0.19706762710998746</v>
      </c>
      <c r="AB492">
        <v>491</v>
      </c>
    </row>
    <row r="493" spans="1:28" x14ac:dyDescent="0.3">
      <c r="A493">
        <v>287</v>
      </c>
      <c r="B493" t="s">
        <v>141</v>
      </c>
      <c r="C493" t="s">
        <v>148</v>
      </c>
      <c r="D493" t="s">
        <v>280</v>
      </c>
      <c r="E493" t="s">
        <v>280</v>
      </c>
      <c r="F493" t="s">
        <v>280</v>
      </c>
      <c r="G493" t="s">
        <v>220</v>
      </c>
      <c r="H493">
        <v>457.29211035853115</v>
      </c>
      <c r="I493">
        <v>33</v>
      </c>
      <c r="J493">
        <v>1610115.6291286724</v>
      </c>
      <c r="K493">
        <v>53416.506127272718</v>
      </c>
      <c r="L493">
        <v>289820813.24316108</v>
      </c>
      <c r="M493">
        <v>6572017.1990909083</v>
      </c>
      <c r="N493">
        <v>2415173443.6930089</v>
      </c>
      <c r="O493">
        <v>128700000</v>
      </c>
      <c r="P493">
        <v>28.066444700000002</v>
      </c>
      <c r="Q493">
        <v>24071.228655473653</v>
      </c>
      <c r="R493">
        <v>289874229.74928838</v>
      </c>
      <c r="S493">
        <v>2550.4454608921001</v>
      </c>
      <c r="T493">
        <v>24099.295100173655</v>
      </c>
      <c r="U493">
        <f>Net_Zero_Table[[#This Row],[Total Energy(MJ)]]*AHP!$Q$23/TOPSIS!$B$20</f>
        <v>2.6081097130042724E-2</v>
      </c>
      <c r="V493">
        <f>Net_Zero_Table[[#This Row],[Capital Cost (LKR)]]*AHP!$Q$24/TOPSIS!$C$20</f>
        <v>4.9673133702811453E-3</v>
      </c>
      <c r="W493">
        <f>Net_Zero_Table[[#This Row],[System Cost (LKR)]]*AHP!$Q$25/TOPSIS!$D$20</f>
        <v>2.9158817968387304E-3</v>
      </c>
      <c r="X493">
        <f>Net_Zero_Table[[#This Row],[Embodied Carbon (Metric T)]]*AHP!$Q$26/TOPSIS!$E$20</f>
        <v>1.2651706479373937E-2</v>
      </c>
      <c r="Y49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6.1056316556813836E-3</v>
      </c>
      <c r="Z49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1.4964379012658551E-3</v>
      </c>
      <c r="AA493">
        <f>Net_Zero_Table[[#This Row],[S- Worst-Euclidean Distance]]/(Net_Zero_Table[[#This Row],[S+ Best-Euclidean Distance]]+Net_Zero_Table[[#This Row],[S- Worst-Euclidean Distance]])</f>
        <v>0.19684612065911947</v>
      </c>
      <c r="AB493">
        <v>492</v>
      </c>
    </row>
    <row r="494" spans="1:28" x14ac:dyDescent="0.3">
      <c r="A494">
        <v>154</v>
      </c>
      <c r="B494" t="s">
        <v>140</v>
      </c>
      <c r="C494" t="s">
        <v>148</v>
      </c>
      <c r="D494" t="s">
        <v>151</v>
      </c>
      <c r="E494" t="s">
        <v>280</v>
      </c>
      <c r="F494" t="s">
        <v>154</v>
      </c>
      <c r="G494" t="s">
        <v>219</v>
      </c>
      <c r="H494">
        <v>446.57073090722423</v>
      </c>
      <c r="I494">
        <v>64</v>
      </c>
      <c r="J494">
        <v>1578234.3673912538</v>
      </c>
      <c r="K494">
        <v>54863.513399999996</v>
      </c>
      <c r="L494">
        <v>284082186.13042569</v>
      </c>
      <c r="M494">
        <v>6850610.6877272716</v>
      </c>
      <c r="N494">
        <v>2367351551.0868807</v>
      </c>
      <c r="O494">
        <v>119296000</v>
      </c>
      <c r="P494">
        <v>29.527822849999996</v>
      </c>
      <c r="Q494">
        <v>23594.603792499242</v>
      </c>
      <c r="R494">
        <v>284137049.64382571</v>
      </c>
      <c r="S494">
        <v>2493.498161774608</v>
      </c>
      <c r="T494">
        <v>23624.131615349241</v>
      </c>
      <c r="U494">
        <f>Net_Zero_Table[[#This Row],[Total Energy(MJ)]]*AHP!$Q$23/TOPSIS!$B$20</f>
        <v>2.5564901013842477E-2</v>
      </c>
      <c r="V494">
        <f>Net_Zero_Table[[#This Row],[Capital Cost (LKR)]]*AHP!$Q$24/TOPSIS!$C$20</f>
        <v>5.1778820768219776E-3</v>
      </c>
      <c r="W494">
        <f>Net_Zero_Table[[#This Row],[System Cost (LKR)]]*AHP!$Q$25/TOPSIS!$D$20</f>
        <v>2.702820783493964E-3</v>
      </c>
      <c r="X494">
        <f>Net_Zero_Table[[#This Row],[Embodied Carbon (Metric T)]]*AHP!$Q$26/TOPSIS!$E$20</f>
        <v>1.3310462071925721E-2</v>
      </c>
      <c r="Y49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6.2789576668460757E-3</v>
      </c>
      <c r="Z49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1.4459547454714632E-3</v>
      </c>
      <c r="AA494">
        <f>Net_Zero_Table[[#This Row],[S- Worst-Euclidean Distance]]/(Net_Zero_Table[[#This Row],[S+ Best-Euclidean Distance]]+Net_Zero_Table[[#This Row],[S- Worst-Euclidean Distance]])</f>
        <v>0.18718073012269462</v>
      </c>
      <c r="AB494">
        <v>493</v>
      </c>
    </row>
    <row r="495" spans="1:28" x14ac:dyDescent="0.3">
      <c r="A495">
        <v>156</v>
      </c>
      <c r="B495" t="s">
        <v>140</v>
      </c>
      <c r="C495" t="s">
        <v>148</v>
      </c>
      <c r="D495" t="s">
        <v>151</v>
      </c>
      <c r="E495" t="s">
        <v>280</v>
      </c>
      <c r="F495" t="s">
        <v>154</v>
      </c>
      <c r="G495" t="s">
        <v>218</v>
      </c>
      <c r="H495">
        <v>446.57073090722423</v>
      </c>
      <c r="I495">
        <v>32</v>
      </c>
      <c r="J495">
        <v>1578234.3673912538</v>
      </c>
      <c r="K495">
        <v>54863.513399999996</v>
      </c>
      <c r="L495">
        <v>284082186.13042569</v>
      </c>
      <c r="M495">
        <v>6850610.6877272716</v>
      </c>
      <c r="N495">
        <v>2367351551.0868807</v>
      </c>
      <c r="O495">
        <v>119878400</v>
      </c>
      <c r="P495">
        <v>29.527822849999996</v>
      </c>
      <c r="Q495">
        <v>23594.603792499242</v>
      </c>
      <c r="R495">
        <v>284137049.64382571</v>
      </c>
      <c r="S495">
        <v>2494.0805617746082</v>
      </c>
      <c r="T495">
        <v>23624.131615349241</v>
      </c>
      <c r="U495">
        <f>Net_Zero_Table[[#This Row],[Total Energy(MJ)]]*AHP!$Q$23/TOPSIS!$B$20</f>
        <v>2.5564901013842477E-2</v>
      </c>
      <c r="V495">
        <f>Net_Zero_Table[[#This Row],[Capital Cost (LKR)]]*AHP!$Q$24/TOPSIS!$C$20</f>
        <v>5.1778820768219776E-3</v>
      </c>
      <c r="W495">
        <f>Net_Zero_Table[[#This Row],[System Cost (LKR)]]*AHP!$Q$25/TOPSIS!$D$20</f>
        <v>2.7160158849584464E-3</v>
      </c>
      <c r="X495">
        <f>Net_Zero_Table[[#This Row],[Embodied Carbon (Metric T)]]*AHP!$Q$26/TOPSIS!$E$20</f>
        <v>1.3310462071925721E-2</v>
      </c>
      <c r="Y49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6.280036424311344E-3</v>
      </c>
      <c r="Z49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1.4432618173803192E-3</v>
      </c>
      <c r="AA495">
        <f>Net_Zero_Table[[#This Row],[S- Worst-Euclidean Distance]]/(Net_Zero_Table[[#This Row],[S+ Best-Euclidean Distance]]+Net_Zero_Table[[#This Row],[S- Worst-Euclidean Distance]])</f>
        <v>0.18687117501035361</v>
      </c>
      <c r="AB495">
        <v>494</v>
      </c>
    </row>
    <row r="496" spans="1:28" x14ac:dyDescent="0.3">
      <c r="A496">
        <v>172</v>
      </c>
      <c r="B496" t="s">
        <v>140</v>
      </c>
      <c r="C496" t="s">
        <v>148</v>
      </c>
      <c r="D496" t="s">
        <v>280</v>
      </c>
      <c r="E496" t="s">
        <v>280</v>
      </c>
      <c r="F496" t="s">
        <v>154</v>
      </c>
      <c r="G496" t="s">
        <v>219</v>
      </c>
      <c r="H496">
        <v>447.03519324563433</v>
      </c>
      <c r="I496">
        <v>64</v>
      </c>
      <c r="J496">
        <v>1578683.9669348348</v>
      </c>
      <c r="K496">
        <v>54863.513399999996</v>
      </c>
      <c r="L496">
        <v>284163114.04827029</v>
      </c>
      <c r="M496">
        <v>6855215.7627272718</v>
      </c>
      <c r="N496">
        <v>2368025950.4022522</v>
      </c>
      <c r="O496">
        <v>119296000</v>
      </c>
      <c r="P496">
        <v>29.518612699999998</v>
      </c>
      <c r="Q496">
        <v>23601.325305675779</v>
      </c>
      <c r="R496">
        <v>284217977.5616703</v>
      </c>
      <c r="S496">
        <v>2494.1771661649796</v>
      </c>
      <c r="T496">
        <v>23630.84391837578</v>
      </c>
      <c r="U496">
        <f>Net_Zero_Table[[#This Row],[Total Energy(MJ)]]*AHP!$Q$23/TOPSIS!$B$20</f>
        <v>2.5572182409252003E-2</v>
      </c>
      <c r="V496">
        <f>Net_Zero_Table[[#This Row],[Capital Cost (LKR)]]*AHP!$Q$24/TOPSIS!$C$20</f>
        <v>5.181362720576504E-3</v>
      </c>
      <c r="W496">
        <f>Net_Zero_Table[[#This Row],[System Cost (LKR)]]*AHP!$Q$25/TOPSIS!$D$20</f>
        <v>2.702820783493964E-3</v>
      </c>
      <c r="X496">
        <f>Net_Zero_Table[[#This Row],[Embodied Carbon (Metric T)]]*AHP!$Q$26/TOPSIS!$E$20</f>
        <v>1.3306310348553686E-2</v>
      </c>
      <c r="Y49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6.2808561746274718E-3</v>
      </c>
      <c r="Z49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1.4405790257572954E-3</v>
      </c>
      <c r="AA496">
        <f>Net_Zero_Table[[#This Row],[S- Worst-Euclidean Distance]]/(Net_Zero_Table[[#This Row],[S+ Best-Euclidean Distance]]+Net_Zero_Table[[#This Row],[S- Worst-Euclidean Distance]])</f>
        <v>0.18656881633682684</v>
      </c>
      <c r="AB496">
        <v>495</v>
      </c>
    </row>
    <row r="497" spans="1:28" x14ac:dyDescent="0.3">
      <c r="A497">
        <v>174</v>
      </c>
      <c r="B497" t="s">
        <v>140</v>
      </c>
      <c r="C497" t="s">
        <v>148</v>
      </c>
      <c r="D497" t="s">
        <v>280</v>
      </c>
      <c r="E497" t="s">
        <v>280</v>
      </c>
      <c r="F497" t="s">
        <v>154</v>
      </c>
      <c r="G497" t="s">
        <v>218</v>
      </c>
      <c r="H497">
        <v>447.03519324563433</v>
      </c>
      <c r="I497">
        <v>32</v>
      </c>
      <c r="J497">
        <v>1578683.9669348348</v>
      </c>
      <c r="K497">
        <v>54863.513399999996</v>
      </c>
      <c r="L497">
        <v>284163114.04827029</v>
      </c>
      <c r="M497">
        <v>6855215.7627272718</v>
      </c>
      <c r="N497">
        <v>2368025950.4022522</v>
      </c>
      <c r="O497">
        <v>119878400</v>
      </c>
      <c r="P497">
        <v>29.518612699999998</v>
      </c>
      <c r="Q497">
        <v>23601.325305675779</v>
      </c>
      <c r="R497">
        <v>284217977.5616703</v>
      </c>
      <c r="S497">
        <v>2494.7595661649793</v>
      </c>
      <c r="T497">
        <v>23630.84391837578</v>
      </c>
      <c r="U497">
        <f>Net_Zero_Table[[#This Row],[Total Energy(MJ)]]*AHP!$Q$23/TOPSIS!$B$20</f>
        <v>2.5572182409252003E-2</v>
      </c>
      <c r="V497">
        <f>Net_Zero_Table[[#This Row],[Capital Cost (LKR)]]*AHP!$Q$24/TOPSIS!$C$20</f>
        <v>5.181362720576504E-3</v>
      </c>
      <c r="W497">
        <f>Net_Zero_Table[[#This Row],[System Cost (LKR)]]*AHP!$Q$25/TOPSIS!$D$20</f>
        <v>2.7160158849584464E-3</v>
      </c>
      <c r="X497">
        <f>Net_Zero_Table[[#This Row],[Embodied Carbon (Metric T)]]*AHP!$Q$26/TOPSIS!$E$20</f>
        <v>1.3306310348553686E-2</v>
      </c>
      <c r="Y49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6.2819346060738442E-3</v>
      </c>
      <c r="Z49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1.4378760297773714E-3</v>
      </c>
      <c r="AA497">
        <f>Net_Zero_Table[[#This Row],[S- Worst-Euclidean Distance]]/(Net_Zero_Table[[#This Row],[S+ Best-Euclidean Distance]]+Net_Zero_Table[[#This Row],[S- Worst-Euclidean Distance]])</f>
        <v>0.18625794046032654</v>
      </c>
      <c r="AB497">
        <v>496</v>
      </c>
    </row>
    <row r="498" spans="1:28" x14ac:dyDescent="0.3">
      <c r="A498">
        <v>155</v>
      </c>
      <c r="B498" t="s">
        <v>140</v>
      </c>
      <c r="C498" t="s">
        <v>148</v>
      </c>
      <c r="D498" t="s">
        <v>151</v>
      </c>
      <c r="E498" t="s">
        <v>280</v>
      </c>
      <c r="F498" t="s">
        <v>154</v>
      </c>
      <c r="G498" t="s">
        <v>220</v>
      </c>
      <c r="H498">
        <v>446.57073090722423</v>
      </c>
      <c r="I498">
        <v>32</v>
      </c>
      <c r="J498">
        <v>1578234.3673912538</v>
      </c>
      <c r="K498">
        <v>54863.513399999996</v>
      </c>
      <c r="L498">
        <v>284082186.13042569</v>
      </c>
      <c r="M498">
        <v>6850610.6877272716</v>
      </c>
      <c r="N498">
        <v>2367351551.0868807</v>
      </c>
      <c r="O498">
        <v>124800000</v>
      </c>
      <c r="P498">
        <v>29.527822849999996</v>
      </c>
      <c r="Q498">
        <v>23594.603792499242</v>
      </c>
      <c r="R498">
        <v>284137049.64382571</v>
      </c>
      <c r="S498">
        <v>2499.0021617746083</v>
      </c>
      <c r="T498">
        <v>23624.131615349241</v>
      </c>
      <c r="U498">
        <f>Net_Zero_Table[[#This Row],[Total Energy(MJ)]]*AHP!$Q$23/TOPSIS!$B$20</f>
        <v>2.5564901013842477E-2</v>
      </c>
      <c r="V498">
        <f>Net_Zero_Table[[#This Row],[Capital Cost (LKR)]]*AHP!$Q$24/TOPSIS!$C$20</f>
        <v>5.1778820768219776E-3</v>
      </c>
      <c r="W498">
        <f>Net_Zero_Table[[#This Row],[System Cost (LKR)]]*AHP!$Q$25/TOPSIS!$D$20</f>
        <v>2.827521742389072E-3</v>
      </c>
      <c r="X498">
        <f>Net_Zero_Table[[#This Row],[Embodied Carbon (Metric T)]]*AHP!$Q$26/TOPSIS!$E$20</f>
        <v>1.3310462071925721E-2</v>
      </c>
      <c r="Y49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6.2902504989847752E-3</v>
      </c>
      <c r="Z49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1.4251878692756611E-3</v>
      </c>
      <c r="AA498">
        <f>Net_Zero_Table[[#This Row],[S- Worst-Euclidean Distance]]/(Net_Zero_Table[[#This Row],[S+ Best-Euclidean Distance]]+Net_Zero_Table[[#This Row],[S- Worst-Euclidean Distance]])</f>
        <v>0.18471897528707648</v>
      </c>
      <c r="AB498">
        <v>497</v>
      </c>
    </row>
    <row r="499" spans="1:28" x14ac:dyDescent="0.3">
      <c r="A499">
        <v>173</v>
      </c>
      <c r="B499" t="s">
        <v>140</v>
      </c>
      <c r="C499" t="s">
        <v>148</v>
      </c>
      <c r="D499" t="s">
        <v>280</v>
      </c>
      <c r="E499" t="s">
        <v>280</v>
      </c>
      <c r="F499" t="s">
        <v>154</v>
      </c>
      <c r="G499" t="s">
        <v>220</v>
      </c>
      <c r="H499">
        <v>447.03519324563433</v>
      </c>
      <c r="I499">
        <v>32</v>
      </c>
      <c r="J499">
        <v>1578683.9669348348</v>
      </c>
      <c r="K499">
        <v>54863.513399999996</v>
      </c>
      <c r="L499">
        <v>284163114.04827029</v>
      </c>
      <c r="M499">
        <v>6855215.7627272718</v>
      </c>
      <c r="N499">
        <v>2368025950.4022522</v>
      </c>
      <c r="O499">
        <v>124800000</v>
      </c>
      <c r="P499">
        <v>29.518612699999998</v>
      </c>
      <c r="Q499">
        <v>23601.325305675779</v>
      </c>
      <c r="R499">
        <v>284217977.5616703</v>
      </c>
      <c r="S499">
        <v>2499.6811661649795</v>
      </c>
      <c r="T499">
        <v>23630.84391837578</v>
      </c>
      <c r="U499">
        <f>Net_Zero_Table[[#This Row],[Total Energy(MJ)]]*AHP!$Q$23/TOPSIS!$B$20</f>
        <v>2.5572182409252003E-2</v>
      </c>
      <c r="V499">
        <f>Net_Zero_Table[[#This Row],[Capital Cost (LKR)]]*AHP!$Q$24/TOPSIS!$C$20</f>
        <v>5.181362720576504E-3</v>
      </c>
      <c r="W499">
        <f>Net_Zero_Table[[#This Row],[System Cost (LKR)]]*AHP!$Q$25/TOPSIS!$D$20</f>
        <v>2.827521742389072E-3</v>
      </c>
      <c r="X499">
        <f>Net_Zero_Table[[#This Row],[Embodied Carbon (Metric T)]]*AHP!$Q$26/TOPSIS!$E$20</f>
        <v>1.3306310348553686E-2</v>
      </c>
      <c r="Y49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6.2921455994191001E-3</v>
      </c>
      <c r="Z49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1.4197335194433122E-3</v>
      </c>
      <c r="AA499">
        <f>Net_Zero_Table[[#This Row],[S- Worst-Euclidean Distance]]/(Net_Zero_Table[[#This Row],[S+ Best-Euclidean Distance]]+Net_Zero_Table[[#This Row],[S- Worst-Euclidean Distance]])</f>
        <v>0.18409696230466052</v>
      </c>
      <c r="AB499">
        <v>498</v>
      </c>
    </row>
    <row r="500" spans="1:28" x14ac:dyDescent="0.3">
      <c r="A500">
        <v>481</v>
      </c>
      <c r="B500" t="s">
        <v>280</v>
      </c>
      <c r="C500" t="s">
        <v>148</v>
      </c>
      <c r="D500" t="s">
        <v>151</v>
      </c>
      <c r="E500" t="s">
        <v>280</v>
      </c>
      <c r="F500" t="s">
        <v>155</v>
      </c>
      <c r="G500" t="s">
        <v>219</v>
      </c>
      <c r="H500">
        <v>458.43880208335412</v>
      </c>
      <c r="I500">
        <v>66</v>
      </c>
      <c r="J500">
        <v>1618468.8477208817</v>
      </c>
      <c r="K500">
        <v>46606.243172727271</v>
      </c>
      <c r="L500">
        <v>291324392.58975869</v>
      </c>
      <c r="M500">
        <v>6732686.5468181809</v>
      </c>
      <c r="N500">
        <v>2427703271.5813227</v>
      </c>
      <c r="O500">
        <v>123024000</v>
      </c>
      <c r="P500">
        <v>28.165770259090905</v>
      </c>
      <c r="Q500">
        <v>24196.109273427181</v>
      </c>
      <c r="R500">
        <v>291370998.8329314</v>
      </c>
      <c r="S500">
        <v>2557.4599581281409</v>
      </c>
      <c r="T500">
        <v>24224.27504368627</v>
      </c>
      <c r="U500">
        <f>Net_Zero_Table[[#This Row],[Total Energy(MJ)]]*AHP!$Q$23/TOPSIS!$B$20</f>
        <v>2.6215767189832109E-2</v>
      </c>
      <c r="V500">
        <f>Net_Zero_Table[[#This Row],[Capital Cost (LKR)]]*AHP!$Q$24/TOPSIS!$C$20</f>
        <v>5.0887517315913438E-3</v>
      </c>
      <c r="W500">
        <f>Net_Zero_Table[[#This Row],[System Cost (LKR)]]*AHP!$Q$25/TOPSIS!$D$20</f>
        <v>2.7872839329781507E-3</v>
      </c>
      <c r="X500">
        <f>Net_Zero_Table[[#This Row],[Embodied Carbon (Metric T)]]*AHP!$Q$26/TOPSIS!$E$20</f>
        <v>1.2696480152454013E-2</v>
      </c>
      <c r="Y50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6.2412344770053137E-3</v>
      </c>
      <c r="Z50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1.3769695894721621E-3</v>
      </c>
      <c r="AA500">
        <f>Net_Zero_Table[[#This Row],[S- Worst-Euclidean Distance]]/(Net_Zero_Table[[#This Row],[S+ Best-Euclidean Distance]]+Net_Zero_Table[[#This Row],[S- Worst-Euclidean Distance]])</f>
        <v>0.18074727028267287</v>
      </c>
      <c r="AB500">
        <v>499</v>
      </c>
    </row>
    <row r="501" spans="1:28" x14ac:dyDescent="0.3">
      <c r="A501">
        <v>499</v>
      </c>
      <c r="B501" t="s">
        <v>280</v>
      </c>
      <c r="C501" t="s">
        <v>148</v>
      </c>
      <c r="D501" t="s">
        <v>280</v>
      </c>
      <c r="E501" t="s">
        <v>280</v>
      </c>
      <c r="F501" t="s">
        <v>155</v>
      </c>
      <c r="G501" t="s">
        <v>219</v>
      </c>
      <c r="H501">
        <v>458.90326442176405</v>
      </c>
      <c r="I501">
        <v>66</v>
      </c>
      <c r="J501">
        <v>1618918.4472644625</v>
      </c>
      <c r="K501">
        <v>46606.243172727271</v>
      </c>
      <c r="L501">
        <v>291405320.50760323</v>
      </c>
      <c r="M501">
        <v>6737291.6218181811</v>
      </c>
      <c r="N501">
        <v>2428377670.8966937</v>
      </c>
      <c r="O501">
        <v>123024000</v>
      </c>
      <c r="P501">
        <v>28.156560109090908</v>
      </c>
      <c r="Q501">
        <v>24202.83078660371</v>
      </c>
      <c r="R501">
        <v>291451926.75077593</v>
      </c>
      <c r="S501">
        <v>2558.1389625185116</v>
      </c>
      <c r="T501">
        <v>24230.987346712802</v>
      </c>
      <c r="U501">
        <f>Net_Zero_Table[[#This Row],[Total Energy(MJ)]]*AHP!$Q$23/TOPSIS!$B$20</f>
        <v>2.6223048585241632E-2</v>
      </c>
      <c r="V501">
        <f>Net_Zero_Table[[#This Row],[Capital Cost (LKR)]]*AHP!$Q$24/TOPSIS!$C$20</f>
        <v>5.0922323753458685E-3</v>
      </c>
      <c r="W501">
        <f>Net_Zero_Table[[#This Row],[System Cost (LKR)]]*AHP!$Q$25/TOPSIS!$D$20</f>
        <v>2.7872839329781507E-3</v>
      </c>
      <c r="X501">
        <f>Net_Zero_Table[[#This Row],[Embodied Carbon (Metric T)]]*AHP!$Q$26/TOPSIS!$E$20</f>
        <v>1.2692328429081974E-2</v>
      </c>
      <c r="Y50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6.2442620727716103E-3</v>
      </c>
      <c r="Z50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1.3764026249665829E-3</v>
      </c>
      <c r="AA501">
        <f>Net_Zero_Table[[#This Row],[S- Worst-Euclidean Distance]]/(Net_Zero_Table[[#This Row],[S+ Best-Euclidean Distance]]+Net_Zero_Table[[#This Row],[S- Worst-Euclidean Distance]])</f>
        <v>0.18061451061809583</v>
      </c>
      <c r="AB501">
        <v>500</v>
      </c>
    </row>
    <row r="502" spans="1:28" x14ac:dyDescent="0.3">
      <c r="A502">
        <v>483</v>
      </c>
      <c r="B502" t="s">
        <v>280</v>
      </c>
      <c r="C502" t="s">
        <v>148</v>
      </c>
      <c r="D502" t="s">
        <v>151</v>
      </c>
      <c r="E502" t="s">
        <v>280</v>
      </c>
      <c r="F502" t="s">
        <v>155</v>
      </c>
      <c r="G502" t="s">
        <v>218</v>
      </c>
      <c r="H502">
        <v>458.43880208335412</v>
      </c>
      <c r="I502">
        <v>33</v>
      </c>
      <c r="J502">
        <v>1618468.8477208817</v>
      </c>
      <c r="K502">
        <v>46606.243172727271</v>
      </c>
      <c r="L502">
        <v>291324392.58975869</v>
      </c>
      <c r="M502">
        <v>6732686.5468181809</v>
      </c>
      <c r="N502">
        <v>2427703271.5813227</v>
      </c>
      <c r="O502">
        <v>123624600</v>
      </c>
      <c r="P502">
        <v>28.165770259090905</v>
      </c>
      <c r="Q502">
        <v>24196.109273427181</v>
      </c>
      <c r="R502">
        <v>291370998.8329314</v>
      </c>
      <c r="S502">
        <v>2558.0605581281411</v>
      </c>
      <c r="T502">
        <v>24224.27504368627</v>
      </c>
      <c r="U502">
        <f>Net_Zero_Table[[#This Row],[Total Energy(MJ)]]*AHP!$Q$23/TOPSIS!$B$20</f>
        <v>2.6215767189832109E-2</v>
      </c>
      <c r="V502">
        <f>Net_Zero_Table[[#This Row],[Capital Cost (LKR)]]*AHP!$Q$24/TOPSIS!$C$20</f>
        <v>5.0887517315913438E-3</v>
      </c>
      <c r="W502">
        <f>Net_Zero_Table[[#This Row],[System Cost (LKR)]]*AHP!$Q$25/TOPSIS!$D$20</f>
        <v>2.8008913813633981E-3</v>
      </c>
      <c r="X502">
        <f>Net_Zero_Table[[#This Row],[Embodied Carbon (Metric T)]]*AHP!$Q$26/TOPSIS!$E$20</f>
        <v>1.2696480152454013E-2</v>
      </c>
      <c r="Y50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6.2425382298284884E-3</v>
      </c>
      <c r="Z50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1.3748912413832366E-3</v>
      </c>
      <c r="AA502">
        <f>Net_Zero_Table[[#This Row],[S- Worst-Euclidean Distance]]/(Net_Zero_Table[[#This Row],[S+ Best-Euclidean Distance]]+Net_Zero_Table[[#This Row],[S- Worst-Euclidean Distance]])</f>
        <v>0.18049280883785182</v>
      </c>
      <c r="AB502">
        <v>501</v>
      </c>
    </row>
    <row r="503" spans="1:28" x14ac:dyDescent="0.3">
      <c r="A503">
        <v>501</v>
      </c>
      <c r="B503" t="s">
        <v>280</v>
      </c>
      <c r="C503" t="s">
        <v>148</v>
      </c>
      <c r="D503" t="s">
        <v>280</v>
      </c>
      <c r="E503" t="s">
        <v>280</v>
      </c>
      <c r="F503" t="s">
        <v>155</v>
      </c>
      <c r="G503" t="s">
        <v>218</v>
      </c>
      <c r="H503">
        <v>458.90326442176405</v>
      </c>
      <c r="I503">
        <v>33</v>
      </c>
      <c r="J503">
        <v>1618918.4472644625</v>
      </c>
      <c r="K503">
        <v>46606.243172727271</v>
      </c>
      <c r="L503">
        <v>291405320.50760323</v>
      </c>
      <c r="M503">
        <v>6737291.6218181811</v>
      </c>
      <c r="N503">
        <v>2428377670.8966937</v>
      </c>
      <c r="O503">
        <v>123624600</v>
      </c>
      <c r="P503">
        <v>28.156560109090908</v>
      </c>
      <c r="Q503">
        <v>24202.83078660371</v>
      </c>
      <c r="R503">
        <v>291451926.75077593</v>
      </c>
      <c r="S503">
        <v>2558.7395625185118</v>
      </c>
      <c r="T503">
        <v>24230.987346712802</v>
      </c>
      <c r="U503">
        <f>Net_Zero_Table[[#This Row],[Total Energy(MJ)]]*AHP!$Q$23/TOPSIS!$B$20</f>
        <v>2.6223048585241632E-2</v>
      </c>
      <c r="V503">
        <f>Net_Zero_Table[[#This Row],[Capital Cost (LKR)]]*AHP!$Q$24/TOPSIS!$C$20</f>
        <v>5.0922323753458685E-3</v>
      </c>
      <c r="W503">
        <f>Net_Zero_Table[[#This Row],[System Cost (LKR)]]*AHP!$Q$25/TOPSIS!$D$20</f>
        <v>2.8008913813633981E-3</v>
      </c>
      <c r="X503">
        <f>Net_Zero_Table[[#This Row],[Embodied Carbon (Metric T)]]*AHP!$Q$26/TOPSIS!$E$20</f>
        <v>1.2692328429081974E-2</v>
      </c>
      <c r="Y50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6.2455651935885217E-3</v>
      </c>
      <c r="Z50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1.3743234194745072E-3</v>
      </c>
      <c r="AA503">
        <f>Net_Zero_Table[[#This Row],[S- Worst-Euclidean Distance]]/(Net_Zero_Table[[#This Row],[S+ Best-Euclidean Distance]]+Net_Zero_Table[[#This Row],[S- Worst-Euclidean Distance]])</f>
        <v>0.18036004058096844</v>
      </c>
      <c r="AB503">
        <v>502</v>
      </c>
    </row>
    <row r="504" spans="1:28" x14ac:dyDescent="0.3">
      <c r="A504">
        <v>482</v>
      </c>
      <c r="B504" t="s">
        <v>280</v>
      </c>
      <c r="C504" t="s">
        <v>148</v>
      </c>
      <c r="D504" t="s">
        <v>151</v>
      </c>
      <c r="E504" t="s">
        <v>280</v>
      </c>
      <c r="F504" t="s">
        <v>155</v>
      </c>
      <c r="G504" t="s">
        <v>220</v>
      </c>
      <c r="H504">
        <v>458.43880208335412</v>
      </c>
      <c r="I504">
        <v>33</v>
      </c>
      <c r="J504">
        <v>1618468.8477208817</v>
      </c>
      <c r="K504">
        <v>46606.243172727271</v>
      </c>
      <c r="L504">
        <v>291324392.58975869</v>
      </c>
      <c r="M504">
        <v>6732686.5468181809</v>
      </c>
      <c r="N504">
        <v>2427703271.5813227</v>
      </c>
      <c r="O504">
        <v>128700000</v>
      </c>
      <c r="P504">
        <v>28.165770259090905</v>
      </c>
      <c r="Q504">
        <v>24196.109273427181</v>
      </c>
      <c r="R504">
        <v>291370998.8329314</v>
      </c>
      <c r="S504">
        <v>2563.1359581281408</v>
      </c>
      <c r="T504">
        <v>24224.27504368627</v>
      </c>
      <c r="U504">
        <f>Net_Zero_Table[[#This Row],[Total Energy(MJ)]]*AHP!$Q$23/TOPSIS!$B$20</f>
        <v>2.6215767189832109E-2</v>
      </c>
      <c r="V504">
        <f>Net_Zero_Table[[#This Row],[Capital Cost (LKR)]]*AHP!$Q$24/TOPSIS!$C$20</f>
        <v>5.0887517315913438E-3</v>
      </c>
      <c r="W504">
        <f>Net_Zero_Table[[#This Row],[System Cost (LKR)]]*AHP!$Q$25/TOPSIS!$D$20</f>
        <v>2.9158817968387304E-3</v>
      </c>
      <c r="X504">
        <f>Net_Zero_Table[[#This Row],[Embodied Carbon (Metric T)]]*AHP!$Q$26/TOPSIS!$E$20</f>
        <v>1.2696480152454013E-2</v>
      </c>
      <c r="Y50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6.2547270232944409E-3</v>
      </c>
      <c r="Z50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1.3626378870543595E-3</v>
      </c>
      <c r="AA504">
        <f>Net_Zero_Table[[#This Row],[S- Worst-Euclidean Distance]]/(Net_Zero_Table[[#This Row],[S+ Best-Euclidean Distance]]+Net_Zero_Table[[#This Row],[S- Worst-Euclidean Distance]])</f>
        <v>0.17888573057634496</v>
      </c>
      <c r="AB504">
        <v>503</v>
      </c>
    </row>
    <row r="505" spans="1:28" x14ac:dyDescent="0.3">
      <c r="A505">
        <v>500</v>
      </c>
      <c r="B505" t="s">
        <v>280</v>
      </c>
      <c r="C505" t="s">
        <v>148</v>
      </c>
      <c r="D505" t="s">
        <v>280</v>
      </c>
      <c r="E505" t="s">
        <v>280</v>
      </c>
      <c r="F505" t="s">
        <v>155</v>
      </c>
      <c r="G505" t="s">
        <v>220</v>
      </c>
      <c r="H505">
        <v>458.90326442176405</v>
      </c>
      <c r="I505">
        <v>33</v>
      </c>
      <c r="J505">
        <v>1618918.4472644625</v>
      </c>
      <c r="K505">
        <v>46606.243172727271</v>
      </c>
      <c r="L505">
        <v>291405320.50760323</v>
      </c>
      <c r="M505">
        <v>6737291.6218181811</v>
      </c>
      <c r="N505">
        <v>2428377670.8966937</v>
      </c>
      <c r="O505">
        <v>128700000</v>
      </c>
      <c r="P505">
        <v>28.156560109090908</v>
      </c>
      <c r="Q505">
        <v>24202.83078660371</v>
      </c>
      <c r="R505">
        <v>291451926.75077593</v>
      </c>
      <c r="S505">
        <v>2563.8149625185119</v>
      </c>
      <c r="T505">
        <v>24230.987346712802</v>
      </c>
      <c r="U505">
        <f>Net_Zero_Table[[#This Row],[Total Energy(MJ)]]*AHP!$Q$23/TOPSIS!$B$20</f>
        <v>2.6223048585241632E-2</v>
      </c>
      <c r="V505">
        <f>Net_Zero_Table[[#This Row],[Capital Cost (LKR)]]*AHP!$Q$24/TOPSIS!$C$20</f>
        <v>5.0922323753458685E-3</v>
      </c>
      <c r="W505">
        <f>Net_Zero_Table[[#This Row],[System Cost (LKR)]]*AHP!$Q$25/TOPSIS!$D$20</f>
        <v>2.9158817968387304E-3</v>
      </c>
      <c r="X505">
        <f>Net_Zero_Table[[#This Row],[Embodied Carbon (Metric T)]]*AHP!$Q$26/TOPSIS!$E$20</f>
        <v>1.2692328429081974E-2</v>
      </c>
      <c r="Y50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6.2577480911605856E-3</v>
      </c>
      <c r="Z50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1.3620649569384472E-3</v>
      </c>
      <c r="AA505">
        <f>Net_Zero_Table[[#This Row],[S- Worst-Euclidean Distance]]/(Net_Zero_Table[[#This Row],[S+ Best-Euclidean Distance]]+Net_Zero_Table[[#This Row],[S- Worst-Euclidean Distance]])</f>
        <v>0.17875306760685564</v>
      </c>
      <c r="AB505">
        <v>504</v>
      </c>
    </row>
    <row r="506" spans="1:28" x14ac:dyDescent="0.3">
      <c r="A506">
        <v>160</v>
      </c>
      <c r="B506" t="s">
        <v>140</v>
      </c>
      <c r="C506" t="s">
        <v>148</v>
      </c>
      <c r="D506" t="s">
        <v>151</v>
      </c>
      <c r="E506" t="s">
        <v>280</v>
      </c>
      <c r="F506" t="s">
        <v>280</v>
      </c>
      <c r="G506" t="s">
        <v>219</v>
      </c>
      <c r="H506">
        <v>449.16882010289339</v>
      </c>
      <c r="I506">
        <v>64</v>
      </c>
      <c r="J506">
        <v>1586064.7072288617</v>
      </c>
      <c r="K506">
        <v>57046.926127272716</v>
      </c>
      <c r="L506">
        <v>285491647.30119514</v>
      </c>
      <c r="M506">
        <v>6839693.6240909081</v>
      </c>
      <c r="N506">
        <v>2379097060.8432927</v>
      </c>
      <c r="O506">
        <v>119296000</v>
      </c>
      <c r="P506">
        <v>29.527822849999996</v>
      </c>
      <c r="Q506">
        <v>23711.667373071479</v>
      </c>
      <c r="R506">
        <v>285548694.2273224</v>
      </c>
      <c r="S506">
        <v>2505.2327544673835</v>
      </c>
      <c r="T506">
        <v>23741.195195921478</v>
      </c>
      <c r="U506">
        <f>Net_Zero_Table[[#This Row],[Total Energy(MJ)]]*AHP!$Q$23/TOPSIS!$B$20</f>
        <v>2.5691912095604105E-2</v>
      </c>
      <c r="V506">
        <f>Net_Zero_Table[[#This Row],[Capital Cost (LKR)]]*AHP!$Q$24/TOPSIS!$C$20</f>
        <v>5.1696306565164104E-3</v>
      </c>
      <c r="W506">
        <f>Net_Zero_Table[[#This Row],[System Cost (LKR)]]*AHP!$Q$25/TOPSIS!$D$20</f>
        <v>2.702820783493964E-3</v>
      </c>
      <c r="X506">
        <f>Net_Zero_Table[[#This Row],[Embodied Carbon (Metric T)]]*AHP!$Q$26/TOPSIS!$E$20</f>
        <v>1.3310462071925721E-2</v>
      </c>
      <c r="Y50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6.3528477572221791E-3</v>
      </c>
      <c r="Z50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1.3356184923766085E-3</v>
      </c>
      <c r="AA506">
        <f>Net_Zero_Table[[#This Row],[S- Worst-Euclidean Distance]]/(Net_Zero_Table[[#This Row],[S+ Best-Euclidean Distance]]+Net_Zero_Table[[#This Row],[S- Worst-Euclidean Distance]])</f>
        <v>0.17371715619435879</v>
      </c>
      <c r="AB506">
        <v>505</v>
      </c>
    </row>
    <row r="507" spans="1:28" x14ac:dyDescent="0.3">
      <c r="A507">
        <v>162</v>
      </c>
      <c r="B507" t="s">
        <v>140</v>
      </c>
      <c r="C507" t="s">
        <v>148</v>
      </c>
      <c r="D507" t="s">
        <v>151</v>
      </c>
      <c r="E507" t="s">
        <v>280</v>
      </c>
      <c r="F507" t="s">
        <v>280</v>
      </c>
      <c r="G507" t="s">
        <v>218</v>
      </c>
      <c r="H507">
        <v>449.16882010289339</v>
      </c>
      <c r="I507">
        <v>32</v>
      </c>
      <c r="J507">
        <v>1586064.7072288617</v>
      </c>
      <c r="K507">
        <v>57046.926127272716</v>
      </c>
      <c r="L507">
        <v>285491647.30119514</v>
      </c>
      <c r="M507">
        <v>6839693.6240909081</v>
      </c>
      <c r="N507">
        <v>2379097060.8432927</v>
      </c>
      <c r="O507">
        <v>119878400</v>
      </c>
      <c r="P507">
        <v>29.527822849999996</v>
      </c>
      <c r="Q507">
        <v>23711.667373071479</v>
      </c>
      <c r="R507">
        <v>285548694.2273224</v>
      </c>
      <c r="S507">
        <v>2505.8151544673833</v>
      </c>
      <c r="T507">
        <v>23741.195195921478</v>
      </c>
      <c r="U507">
        <f>Net_Zero_Table[[#This Row],[Total Energy(MJ)]]*AHP!$Q$23/TOPSIS!$B$20</f>
        <v>2.5691912095604105E-2</v>
      </c>
      <c r="V507">
        <f>Net_Zero_Table[[#This Row],[Capital Cost (LKR)]]*AHP!$Q$24/TOPSIS!$C$20</f>
        <v>5.1696306565164104E-3</v>
      </c>
      <c r="W507">
        <f>Net_Zero_Table[[#This Row],[System Cost (LKR)]]*AHP!$Q$25/TOPSIS!$D$20</f>
        <v>2.7160158849584464E-3</v>
      </c>
      <c r="X507">
        <f>Net_Zero_Table[[#This Row],[Embodied Carbon (Metric T)]]*AHP!$Q$26/TOPSIS!$E$20</f>
        <v>1.3310462071925721E-2</v>
      </c>
      <c r="Y50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6.3539139697571427E-3</v>
      </c>
      <c r="Z50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1.3327026317730682E-3</v>
      </c>
      <c r="AA507">
        <f>Net_Zero_Table[[#This Row],[S- Worst-Euclidean Distance]]/(Net_Zero_Table[[#This Row],[S+ Best-Euclidean Distance]]+Net_Zero_Table[[#This Row],[S- Worst-Euclidean Distance]])</f>
        <v>0.17337961561758664</v>
      </c>
      <c r="AB507">
        <v>506</v>
      </c>
    </row>
    <row r="508" spans="1:28" x14ac:dyDescent="0.3">
      <c r="A508">
        <v>178</v>
      </c>
      <c r="B508" t="s">
        <v>140</v>
      </c>
      <c r="C508" t="s">
        <v>148</v>
      </c>
      <c r="D508" t="s">
        <v>280</v>
      </c>
      <c r="E508" t="s">
        <v>280</v>
      </c>
      <c r="F508" t="s">
        <v>280</v>
      </c>
      <c r="G508" t="s">
        <v>219</v>
      </c>
      <c r="H508">
        <v>449.63328244130338</v>
      </c>
      <c r="I508">
        <v>64</v>
      </c>
      <c r="J508">
        <v>1586514.3067724428</v>
      </c>
      <c r="K508">
        <v>57046.926127272716</v>
      </c>
      <c r="L508">
        <v>285572575.21903968</v>
      </c>
      <c r="M508">
        <v>6844298.6990909083</v>
      </c>
      <c r="N508">
        <v>2379771460.1586642</v>
      </c>
      <c r="O508">
        <v>119296000</v>
      </c>
      <c r="P508">
        <v>29.518612699999998</v>
      </c>
      <c r="Q508">
        <v>23718.38888624802</v>
      </c>
      <c r="R508">
        <v>285629622.14516693</v>
      </c>
      <c r="S508">
        <v>2505.9117588577551</v>
      </c>
      <c r="T508">
        <v>23747.907498948021</v>
      </c>
      <c r="U508">
        <f>Net_Zero_Table[[#This Row],[Total Energy(MJ)]]*AHP!$Q$23/TOPSIS!$B$20</f>
        <v>2.5699193491013628E-2</v>
      </c>
      <c r="V508">
        <f>Net_Zero_Table[[#This Row],[Capital Cost (LKR)]]*AHP!$Q$24/TOPSIS!$C$20</f>
        <v>5.1731113002709359E-3</v>
      </c>
      <c r="W508">
        <f>Net_Zero_Table[[#This Row],[System Cost (LKR)]]*AHP!$Q$25/TOPSIS!$D$20</f>
        <v>2.702820783493964E-3</v>
      </c>
      <c r="X508">
        <f>Net_Zero_Table[[#This Row],[Embodied Carbon (Metric T)]]*AHP!$Q$26/TOPSIS!$E$20</f>
        <v>1.3306310348553686E-2</v>
      </c>
      <c r="Y50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6.3548652012501471E-3</v>
      </c>
      <c r="Z50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1.3304705017342768E-3</v>
      </c>
      <c r="AA508">
        <f>Net_Zero_Table[[#This Row],[S- Worst-Euclidean Distance]]/(Net_Zero_Table[[#This Row],[S+ Best-Euclidean Distance]]+Net_Zero_Table[[#This Row],[S- Worst-Euclidean Distance]])</f>
        <v>0.17311807228116516</v>
      </c>
      <c r="AB508">
        <v>507</v>
      </c>
    </row>
    <row r="509" spans="1:28" x14ac:dyDescent="0.3">
      <c r="A509">
        <v>180</v>
      </c>
      <c r="B509" t="s">
        <v>140</v>
      </c>
      <c r="C509" t="s">
        <v>148</v>
      </c>
      <c r="D509" t="s">
        <v>280</v>
      </c>
      <c r="E509" t="s">
        <v>280</v>
      </c>
      <c r="F509" t="s">
        <v>280</v>
      </c>
      <c r="G509" t="s">
        <v>218</v>
      </c>
      <c r="H509">
        <v>449.63328244130338</v>
      </c>
      <c r="I509">
        <v>32</v>
      </c>
      <c r="J509">
        <v>1586514.3067724428</v>
      </c>
      <c r="K509">
        <v>57046.926127272716</v>
      </c>
      <c r="L509">
        <v>285572575.21903968</v>
      </c>
      <c r="M509">
        <v>6844298.6990909083</v>
      </c>
      <c r="N509">
        <v>2379771460.1586642</v>
      </c>
      <c r="O509">
        <v>119878400</v>
      </c>
      <c r="P509">
        <v>29.518612699999998</v>
      </c>
      <c r="Q509">
        <v>23718.38888624802</v>
      </c>
      <c r="R509">
        <v>285629622.14516693</v>
      </c>
      <c r="S509">
        <v>2506.4941588577553</v>
      </c>
      <c r="T509">
        <v>23747.907498948021</v>
      </c>
      <c r="U509">
        <f>Net_Zero_Table[[#This Row],[Total Energy(MJ)]]*AHP!$Q$23/TOPSIS!$B$20</f>
        <v>2.5699193491013628E-2</v>
      </c>
      <c r="V509">
        <f>Net_Zero_Table[[#This Row],[Capital Cost (LKR)]]*AHP!$Q$24/TOPSIS!$C$20</f>
        <v>5.1731113002709359E-3</v>
      </c>
      <c r="W509">
        <f>Net_Zero_Table[[#This Row],[System Cost (LKR)]]*AHP!$Q$25/TOPSIS!$D$20</f>
        <v>2.7160158849584464E-3</v>
      </c>
      <c r="X509">
        <f>Net_Zero_Table[[#This Row],[Embodied Carbon (Metric T)]]*AHP!$Q$26/TOPSIS!$E$20</f>
        <v>1.3306310348553686E-2</v>
      </c>
      <c r="Y50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6.355931075357266E-3</v>
      </c>
      <c r="Z50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1.3275433339599715E-3</v>
      </c>
      <c r="AA509">
        <f>Net_Zero_Table[[#This Row],[S- Worst-Euclidean Distance]]/(Net_Zero_Table[[#This Row],[S+ Best-Euclidean Distance]]+Net_Zero_Table[[#This Row],[S- Worst-Euclidean Distance]])</f>
        <v>0.17277904021521151</v>
      </c>
      <c r="AB509">
        <v>508</v>
      </c>
    </row>
    <row r="510" spans="1:28" x14ac:dyDescent="0.3">
      <c r="A510">
        <v>161</v>
      </c>
      <c r="B510" t="s">
        <v>140</v>
      </c>
      <c r="C510" t="s">
        <v>148</v>
      </c>
      <c r="D510" t="s">
        <v>151</v>
      </c>
      <c r="E510" t="s">
        <v>280</v>
      </c>
      <c r="F510" t="s">
        <v>280</v>
      </c>
      <c r="G510" t="s">
        <v>220</v>
      </c>
      <c r="H510">
        <v>449.16882010289339</v>
      </c>
      <c r="I510">
        <v>32</v>
      </c>
      <c r="J510">
        <v>1586064.7072288617</v>
      </c>
      <c r="K510">
        <v>57046.926127272716</v>
      </c>
      <c r="L510">
        <v>285491647.30119514</v>
      </c>
      <c r="M510">
        <v>6839693.6240909081</v>
      </c>
      <c r="N510">
        <v>2379097060.8432927</v>
      </c>
      <c r="O510">
        <v>124800000</v>
      </c>
      <c r="P510">
        <v>29.527822849999996</v>
      </c>
      <c r="Q510">
        <v>23711.667373071479</v>
      </c>
      <c r="R510">
        <v>285548694.2273224</v>
      </c>
      <c r="S510">
        <v>2510.7367544673834</v>
      </c>
      <c r="T510">
        <v>23741.195195921478</v>
      </c>
      <c r="U510">
        <f>Net_Zero_Table[[#This Row],[Total Energy(MJ)]]*AHP!$Q$23/TOPSIS!$B$20</f>
        <v>2.5691912095604105E-2</v>
      </c>
      <c r="V510">
        <f>Net_Zero_Table[[#This Row],[Capital Cost (LKR)]]*AHP!$Q$24/TOPSIS!$C$20</f>
        <v>5.1696306565164104E-3</v>
      </c>
      <c r="W510">
        <f>Net_Zero_Table[[#This Row],[System Cost (LKR)]]*AHP!$Q$25/TOPSIS!$D$20</f>
        <v>2.827521742389072E-3</v>
      </c>
      <c r="X510">
        <f>Net_Zero_Table[[#This Row],[Embodied Carbon (Metric T)]]*AHP!$Q$26/TOPSIS!$E$20</f>
        <v>1.3310462071925721E-2</v>
      </c>
      <c r="Y51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6.364009473938264E-3</v>
      </c>
      <c r="Z51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1.3131077998235405E-3</v>
      </c>
      <c r="AA510">
        <f>Net_Zero_Table[[#This Row],[S- Worst-Euclidean Distance]]/(Net_Zero_Table[[#This Row],[S+ Best-Euclidean Distance]]+Net_Zero_Table[[#This Row],[S- Worst-Euclidean Distance]])</f>
        <v>0.17104177948555874</v>
      </c>
      <c r="AB510">
        <v>509</v>
      </c>
    </row>
    <row r="511" spans="1:28" x14ac:dyDescent="0.3">
      <c r="A511">
        <v>179</v>
      </c>
      <c r="B511" t="s">
        <v>140</v>
      </c>
      <c r="C511" t="s">
        <v>148</v>
      </c>
      <c r="D511" t="s">
        <v>280</v>
      </c>
      <c r="E511" t="s">
        <v>280</v>
      </c>
      <c r="F511" t="s">
        <v>280</v>
      </c>
      <c r="G511" t="s">
        <v>220</v>
      </c>
      <c r="H511">
        <v>449.63328244130338</v>
      </c>
      <c r="I511">
        <v>32</v>
      </c>
      <c r="J511">
        <v>1586514.3067724428</v>
      </c>
      <c r="K511">
        <v>57046.926127272716</v>
      </c>
      <c r="L511">
        <v>285572575.21903968</v>
      </c>
      <c r="M511">
        <v>6844298.6990909083</v>
      </c>
      <c r="N511">
        <v>2379771460.1586642</v>
      </c>
      <c r="O511">
        <v>124800000</v>
      </c>
      <c r="P511">
        <v>29.518612699999998</v>
      </c>
      <c r="Q511">
        <v>23718.38888624802</v>
      </c>
      <c r="R511">
        <v>285629622.14516693</v>
      </c>
      <c r="S511">
        <v>2511.415758857755</v>
      </c>
      <c r="T511">
        <v>23747.907498948021</v>
      </c>
      <c r="U511">
        <f>Net_Zero_Table[[#This Row],[Total Energy(MJ)]]*AHP!$Q$23/TOPSIS!$B$20</f>
        <v>2.5699193491013628E-2</v>
      </c>
      <c r="V511">
        <f>Net_Zero_Table[[#This Row],[Capital Cost (LKR)]]*AHP!$Q$24/TOPSIS!$C$20</f>
        <v>5.1731113002709359E-3</v>
      </c>
      <c r="W511">
        <f>Net_Zero_Table[[#This Row],[System Cost (LKR)]]*AHP!$Q$25/TOPSIS!$D$20</f>
        <v>2.827521742389072E-3</v>
      </c>
      <c r="X511">
        <f>Net_Zero_Table[[#This Row],[Embodied Carbon (Metric T)]]*AHP!$Q$26/TOPSIS!$E$20</f>
        <v>1.3306310348553686E-2</v>
      </c>
      <c r="Y51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6.366023380729384E-3</v>
      </c>
      <c r="Z51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1.3078712064894286E-3</v>
      </c>
      <c r="AA511">
        <f>Net_Zero_Table[[#This Row],[S- Worst-Euclidean Distance]]/(Net_Zero_Table[[#This Row],[S+ Best-Euclidean Distance]]+Net_Zero_Table[[#This Row],[S- Worst-Euclidean Distance]])</f>
        <v>0.17043121867581318</v>
      </c>
      <c r="AB511">
        <v>510</v>
      </c>
    </row>
    <row r="512" spans="1:28" x14ac:dyDescent="0.3">
      <c r="A512">
        <v>478</v>
      </c>
      <c r="B512" t="s">
        <v>280</v>
      </c>
      <c r="C512" t="s">
        <v>148</v>
      </c>
      <c r="D512" t="s">
        <v>151</v>
      </c>
      <c r="E512" t="s">
        <v>280</v>
      </c>
      <c r="F512" t="s">
        <v>154</v>
      </c>
      <c r="G512" t="s">
        <v>219</v>
      </c>
      <c r="H512">
        <v>463.56747974797548</v>
      </c>
      <c r="I512">
        <v>66</v>
      </c>
      <c r="J512">
        <v>1629449.8921169133</v>
      </c>
      <c r="K512">
        <v>45787.463399999993</v>
      </c>
      <c r="L512">
        <v>293300980.58104438</v>
      </c>
      <c r="M512">
        <v>6705393.8877272718</v>
      </c>
      <c r="N512">
        <v>2444174838.1753697</v>
      </c>
      <c r="O512">
        <v>123024000</v>
      </c>
      <c r="P512">
        <v>28.438696849999996</v>
      </c>
      <c r="Q512">
        <v>24360.275887147851</v>
      </c>
      <c r="R512">
        <v>293346768.04444438</v>
      </c>
      <c r="S512">
        <v>2573.904232063097</v>
      </c>
      <c r="T512">
        <v>24388.714583997851</v>
      </c>
      <c r="U512">
        <f>Net_Zero_Table[[#This Row],[Total Energy(MJ)]]*AHP!$Q$23/TOPSIS!$B$20</f>
        <v>2.6393534729763433E-2</v>
      </c>
      <c r="V512">
        <f>Net_Zero_Table[[#This Row],[Capital Cost (LKR)]]*AHP!$Q$24/TOPSIS!$C$20</f>
        <v>5.0681231808274232E-3</v>
      </c>
      <c r="W512">
        <f>Net_Zero_Table[[#This Row],[System Cost (LKR)]]*AHP!$Q$25/TOPSIS!$D$20</f>
        <v>2.7872839329781507E-3</v>
      </c>
      <c r="X512">
        <f>Net_Zero_Table[[#This Row],[Embodied Carbon (Metric T)]]*AHP!$Q$26/TOPSIS!$E$20</f>
        <v>1.281950917004091E-2</v>
      </c>
      <c r="Y51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6.4445249425907807E-3</v>
      </c>
      <c r="Z51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1.201326711243172E-3</v>
      </c>
      <c r="AA512">
        <f>Net_Zero_Table[[#This Row],[S- Worst-Euclidean Distance]]/(Net_Zero_Table[[#This Row],[S+ Best-Euclidean Distance]]+Net_Zero_Table[[#This Row],[S- Worst-Euclidean Distance]])</f>
        <v>0.15712137321429406</v>
      </c>
      <c r="AB512">
        <v>511</v>
      </c>
    </row>
    <row r="513" spans="1:28" x14ac:dyDescent="0.3">
      <c r="A513">
        <v>496</v>
      </c>
      <c r="B513" t="s">
        <v>280</v>
      </c>
      <c r="C513" t="s">
        <v>148</v>
      </c>
      <c r="D513" t="s">
        <v>280</v>
      </c>
      <c r="E513" t="s">
        <v>280</v>
      </c>
      <c r="F513" t="s">
        <v>154</v>
      </c>
      <c r="G513" t="s">
        <v>219</v>
      </c>
      <c r="H513">
        <v>464.03194208638547</v>
      </c>
      <c r="I513">
        <v>66</v>
      </c>
      <c r="J513">
        <v>1629899.4916604944</v>
      </c>
      <c r="K513">
        <v>45787.463399999993</v>
      </c>
      <c r="L513">
        <v>293381908.49888897</v>
      </c>
      <c r="M513">
        <v>6709998.962727272</v>
      </c>
      <c r="N513">
        <v>2444849237.4907413</v>
      </c>
      <c r="O513">
        <v>123024000</v>
      </c>
      <c r="P513">
        <v>28.429486699999998</v>
      </c>
      <c r="Q513">
        <v>24366.997400324384</v>
      </c>
      <c r="R513">
        <v>293427695.96228898</v>
      </c>
      <c r="S513">
        <v>2574.5832364534685</v>
      </c>
      <c r="T513">
        <v>24395.426887024383</v>
      </c>
      <c r="U513">
        <f>Net_Zero_Table[[#This Row],[Total Energy(MJ)]]*AHP!$Q$23/TOPSIS!$B$20</f>
        <v>2.6400816125172959E-2</v>
      </c>
      <c r="V513">
        <f>Net_Zero_Table[[#This Row],[Capital Cost (LKR)]]*AHP!$Q$24/TOPSIS!$C$20</f>
        <v>5.0716038245819488E-3</v>
      </c>
      <c r="W513">
        <f>Net_Zero_Table[[#This Row],[System Cost (LKR)]]*AHP!$Q$25/TOPSIS!$D$20</f>
        <v>2.7872839329781507E-3</v>
      </c>
      <c r="X513">
        <f>Net_Zero_Table[[#This Row],[Embodied Carbon (Metric T)]]*AHP!$Q$26/TOPSIS!$E$20</f>
        <v>1.2815357446668873E-2</v>
      </c>
      <c r="Y51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6.4475674790962162E-3</v>
      </c>
      <c r="Z51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1.2012695068802245E-3</v>
      </c>
      <c r="AA513">
        <f>Net_Zero_Table[[#This Row],[S- Worst-Euclidean Distance]]/(Net_Zero_Table[[#This Row],[S+ Best-Euclidean Distance]]+Net_Zero_Table[[#This Row],[S- Worst-Euclidean Distance]])</f>
        <v>0.15705257009433729</v>
      </c>
      <c r="AB513">
        <v>512</v>
      </c>
    </row>
    <row r="514" spans="1:28" x14ac:dyDescent="0.3">
      <c r="A514">
        <v>480</v>
      </c>
      <c r="B514" t="s">
        <v>280</v>
      </c>
      <c r="C514" t="s">
        <v>148</v>
      </c>
      <c r="D514" t="s">
        <v>151</v>
      </c>
      <c r="E514" t="s">
        <v>280</v>
      </c>
      <c r="F514" t="s">
        <v>154</v>
      </c>
      <c r="G514" t="s">
        <v>218</v>
      </c>
      <c r="H514">
        <v>463.56747974797548</v>
      </c>
      <c r="I514">
        <v>33</v>
      </c>
      <c r="J514">
        <v>1629449.8921169133</v>
      </c>
      <c r="K514">
        <v>45787.463399999993</v>
      </c>
      <c r="L514">
        <v>293300980.58104438</v>
      </c>
      <c r="M514">
        <v>6705393.8877272718</v>
      </c>
      <c r="N514">
        <v>2444174838.1753697</v>
      </c>
      <c r="O514">
        <v>123624600</v>
      </c>
      <c r="P514">
        <v>28.438696849999996</v>
      </c>
      <c r="Q514">
        <v>24360.275887147851</v>
      </c>
      <c r="R514">
        <v>293346768.04444438</v>
      </c>
      <c r="S514">
        <v>2574.5048320630972</v>
      </c>
      <c r="T514">
        <v>24388.714583997851</v>
      </c>
      <c r="U514">
        <f>Net_Zero_Table[[#This Row],[Total Energy(MJ)]]*AHP!$Q$23/TOPSIS!$B$20</f>
        <v>2.6393534729763433E-2</v>
      </c>
      <c r="V514">
        <f>Net_Zero_Table[[#This Row],[Capital Cost (LKR)]]*AHP!$Q$24/TOPSIS!$C$20</f>
        <v>5.0681231808274232E-3</v>
      </c>
      <c r="W514">
        <f>Net_Zero_Table[[#This Row],[System Cost (LKR)]]*AHP!$Q$25/TOPSIS!$D$20</f>
        <v>2.8008913813633981E-3</v>
      </c>
      <c r="X514">
        <f>Net_Zero_Table[[#This Row],[Embodied Carbon (Metric T)]]*AHP!$Q$26/TOPSIS!$E$20</f>
        <v>1.281950917004091E-2</v>
      </c>
      <c r="Y51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6.4457875771378875E-3</v>
      </c>
      <c r="Z51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1.1989439279830971E-3</v>
      </c>
      <c r="AA514">
        <f>Net_Zero_Table[[#This Row],[S- Worst-Euclidean Distance]]/(Net_Zero_Table[[#This Row],[S+ Best-Euclidean Distance]]+Net_Zero_Table[[#This Row],[S- Worst-Euclidean Distance]])</f>
        <v>0.15683270592040532</v>
      </c>
      <c r="AB514">
        <v>513</v>
      </c>
    </row>
    <row r="515" spans="1:28" x14ac:dyDescent="0.3">
      <c r="A515">
        <v>498</v>
      </c>
      <c r="B515" t="s">
        <v>280</v>
      </c>
      <c r="C515" t="s">
        <v>148</v>
      </c>
      <c r="D515" t="s">
        <v>280</v>
      </c>
      <c r="E515" t="s">
        <v>280</v>
      </c>
      <c r="F515" t="s">
        <v>154</v>
      </c>
      <c r="G515" t="s">
        <v>218</v>
      </c>
      <c r="H515">
        <v>464.03194208638547</v>
      </c>
      <c r="I515">
        <v>33</v>
      </c>
      <c r="J515">
        <v>1629899.4916604944</v>
      </c>
      <c r="K515">
        <v>45787.463399999993</v>
      </c>
      <c r="L515">
        <v>293381908.49888897</v>
      </c>
      <c r="M515">
        <v>6709998.962727272</v>
      </c>
      <c r="N515">
        <v>2444849237.4907413</v>
      </c>
      <c r="O515">
        <v>123624600</v>
      </c>
      <c r="P515">
        <v>28.429486699999998</v>
      </c>
      <c r="Q515">
        <v>24366.997400324384</v>
      </c>
      <c r="R515">
        <v>293427695.96228898</v>
      </c>
      <c r="S515">
        <v>2575.1838364534683</v>
      </c>
      <c r="T515">
        <v>24395.426887024383</v>
      </c>
      <c r="U515">
        <f>Net_Zero_Table[[#This Row],[Total Energy(MJ)]]*AHP!$Q$23/TOPSIS!$B$20</f>
        <v>2.6400816125172959E-2</v>
      </c>
      <c r="V515">
        <f>Net_Zero_Table[[#This Row],[Capital Cost (LKR)]]*AHP!$Q$24/TOPSIS!$C$20</f>
        <v>5.0716038245819488E-3</v>
      </c>
      <c r="W515">
        <f>Net_Zero_Table[[#This Row],[System Cost (LKR)]]*AHP!$Q$25/TOPSIS!$D$20</f>
        <v>2.8008913813633981E-3</v>
      </c>
      <c r="X515">
        <f>Net_Zero_Table[[#This Row],[Embodied Carbon (Metric T)]]*AHP!$Q$26/TOPSIS!$E$20</f>
        <v>1.2815357446668873E-2</v>
      </c>
      <c r="Y51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6.4488295179365345E-3</v>
      </c>
      <c r="Z51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1.1988866099266686E-3</v>
      </c>
      <c r="AA515">
        <f>Net_Zero_Table[[#This Row],[S- Worst-Euclidean Distance]]/(Net_Zero_Table[[#This Row],[S+ Best-Euclidean Distance]]+Net_Zero_Table[[#This Row],[S- Worst-Euclidean Distance]])</f>
        <v>0.15676400508103605</v>
      </c>
      <c r="AB515">
        <v>514</v>
      </c>
    </row>
    <row r="516" spans="1:28" x14ac:dyDescent="0.3">
      <c r="A516">
        <v>479</v>
      </c>
      <c r="B516" t="s">
        <v>280</v>
      </c>
      <c r="C516" t="s">
        <v>148</v>
      </c>
      <c r="D516" t="s">
        <v>151</v>
      </c>
      <c r="E516" t="s">
        <v>280</v>
      </c>
      <c r="F516" t="s">
        <v>154</v>
      </c>
      <c r="G516" t="s">
        <v>220</v>
      </c>
      <c r="H516">
        <v>463.56747974797548</v>
      </c>
      <c r="I516">
        <v>33</v>
      </c>
      <c r="J516">
        <v>1629449.8921169133</v>
      </c>
      <c r="K516">
        <v>45787.463399999993</v>
      </c>
      <c r="L516">
        <v>293300980.58104438</v>
      </c>
      <c r="M516">
        <v>6705393.8877272718</v>
      </c>
      <c r="N516">
        <v>2444174838.1753697</v>
      </c>
      <c r="O516">
        <v>128700000</v>
      </c>
      <c r="P516">
        <v>28.438696849999996</v>
      </c>
      <c r="Q516">
        <v>24360.275887147851</v>
      </c>
      <c r="R516">
        <v>293346768.04444438</v>
      </c>
      <c r="S516">
        <v>2579.5802320630969</v>
      </c>
      <c r="T516">
        <v>24388.714583997851</v>
      </c>
      <c r="U516">
        <f>Net_Zero_Table[[#This Row],[Total Energy(MJ)]]*AHP!$Q$23/TOPSIS!$B$20</f>
        <v>2.6393534729763433E-2</v>
      </c>
      <c r="V516">
        <f>Net_Zero_Table[[#This Row],[Capital Cost (LKR)]]*AHP!$Q$24/TOPSIS!$C$20</f>
        <v>5.0681231808274232E-3</v>
      </c>
      <c r="W516">
        <f>Net_Zero_Table[[#This Row],[System Cost (LKR)]]*AHP!$Q$25/TOPSIS!$D$20</f>
        <v>2.9158817968387304E-3</v>
      </c>
      <c r="X516">
        <f>Net_Zero_Table[[#This Row],[Embodied Carbon (Metric T)]]*AHP!$Q$26/TOPSIS!$E$20</f>
        <v>1.281950917004091E-2</v>
      </c>
      <c r="Y51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6.4575927461124902E-3</v>
      </c>
      <c r="Z51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1.1848724100303669E-3</v>
      </c>
      <c r="AA516">
        <f>Net_Zero_Table[[#This Row],[S- Worst-Euclidean Distance]]/(Net_Zero_Table[[#This Row],[S+ Best-Euclidean Distance]]+Net_Zero_Table[[#This Row],[S- Worst-Euclidean Distance]])</f>
        <v>0.15503798654260018</v>
      </c>
      <c r="AB516">
        <v>515</v>
      </c>
    </row>
    <row r="517" spans="1:28" x14ac:dyDescent="0.3">
      <c r="A517">
        <v>497</v>
      </c>
      <c r="B517" t="s">
        <v>280</v>
      </c>
      <c r="C517" t="s">
        <v>148</v>
      </c>
      <c r="D517" t="s">
        <v>280</v>
      </c>
      <c r="E517" t="s">
        <v>280</v>
      </c>
      <c r="F517" t="s">
        <v>154</v>
      </c>
      <c r="G517" t="s">
        <v>220</v>
      </c>
      <c r="H517">
        <v>464.03194208638547</v>
      </c>
      <c r="I517">
        <v>33</v>
      </c>
      <c r="J517">
        <v>1629899.4916604944</v>
      </c>
      <c r="K517">
        <v>45787.463399999993</v>
      </c>
      <c r="L517">
        <v>293381908.49888897</v>
      </c>
      <c r="M517">
        <v>6709998.962727272</v>
      </c>
      <c r="N517">
        <v>2444849237.4907413</v>
      </c>
      <c r="O517">
        <v>128700000</v>
      </c>
      <c r="P517">
        <v>28.429486699999998</v>
      </c>
      <c r="Q517">
        <v>24366.997400324384</v>
      </c>
      <c r="R517">
        <v>293427695.96228898</v>
      </c>
      <c r="S517">
        <v>2580.2592364534685</v>
      </c>
      <c r="T517">
        <v>24395.426887024383</v>
      </c>
      <c r="U517">
        <f>Net_Zero_Table[[#This Row],[Total Energy(MJ)]]*AHP!$Q$23/TOPSIS!$B$20</f>
        <v>2.6400816125172959E-2</v>
      </c>
      <c r="V517">
        <f>Net_Zero_Table[[#This Row],[Capital Cost (LKR)]]*AHP!$Q$24/TOPSIS!$C$20</f>
        <v>5.0716038245819488E-3</v>
      </c>
      <c r="W517">
        <f>Net_Zero_Table[[#This Row],[System Cost (LKR)]]*AHP!$Q$25/TOPSIS!$D$20</f>
        <v>2.9158817968387304E-3</v>
      </c>
      <c r="X517">
        <f>Net_Zero_Table[[#This Row],[Embodied Carbon (Metric T)]]*AHP!$Q$26/TOPSIS!$E$20</f>
        <v>1.2815357446668873E-2</v>
      </c>
      <c r="Y51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6.4606291285345483E-3</v>
      </c>
      <c r="Z51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1.18481441123287E-3</v>
      </c>
      <c r="AA517">
        <f>Net_Zero_Table[[#This Row],[S- Worst-Euclidean Distance]]/(Net_Zero_Table[[#This Row],[S+ Best-Euclidean Distance]]+Net_Zero_Table[[#This Row],[S- Worst-Euclidean Distance]])</f>
        <v>0.15497000338438352</v>
      </c>
      <c r="AB517">
        <v>516</v>
      </c>
    </row>
    <row r="518" spans="1:28" x14ac:dyDescent="0.3">
      <c r="A518">
        <v>502</v>
      </c>
      <c r="B518" t="s">
        <v>280</v>
      </c>
      <c r="C518" t="s">
        <v>148</v>
      </c>
      <c r="D518" t="s">
        <v>280</v>
      </c>
      <c r="E518" t="s">
        <v>280</v>
      </c>
      <c r="F518" t="s">
        <v>280</v>
      </c>
      <c r="G518" t="s">
        <v>219</v>
      </c>
      <c r="H518">
        <v>466.63003128205463</v>
      </c>
      <c r="I518">
        <v>67</v>
      </c>
      <c r="J518">
        <v>1637729.8314981021</v>
      </c>
      <c r="K518">
        <v>47970.876127272728</v>
      </c>
      <c r="L518">
        <v>294791369.66965836</v>
      </c>
      <c r="M518">
        <v>6699081.8990909085</v>
      </c>
      <c r="N518">
        <v>2456594747.2471528</v>
      </c>
      <c r="O518">
        <v>124888000</v>
      </c>
      <c r="P518">
        <v>28.429486699999998</v>
      </c>
      <c r="Q518">
        <v>24484.060980896622</v>
      </c>
      <c r="R518">
        <v>294839340.54578561</v>
      </c>
      <c r="S518">
        <v>2588.1818291462437</v>
      </c>
      <c r="T518">
        <v>24512.490467596621</v>
      </c>
      <c r="U518">
        <f>Net_Zero_Table[[#This Row],[Total Energy(MJ)]]*AHP!$Q$23/TOPSIS!$B$20</f>
        <v>2.6527827206934584E-2</v>
      </c>
      <c r="V518">
        <f>Net_Zero_Table[[#This Row],[Capital Cost (LKR)]]*AHP!$Q$24/TOPSIS!$C$20</f>
        <v>5.0633524042763816E-3</v>
      </c>
      <c r="W518">
        <f>Net_Zero_Table[[#This Row],[System Cost (LKR)]]*AHP!$Q$25/TOPSIS!$D$20</f>
        <v>2.8295155077202438E-3</v>
      </c>
      <c r="X518">
        <f>Net_Zero_Table[[#This Row],[Embodied Carbon (Metric T)]]*AHP!$Q$26/TOPSIS!$E$20</f>
        <v>1.2815357446668873E-2</v>
      </c>
      <c r="Y51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6.5399012355926815E-3</v>
      </c>
      <c r="Z51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1.1548564734916032E-3</v>
      </c>
      <c r="AA518">
        <f>Net_Zero_Table[[#This Row],[S- Worst-Euclidean Distance]]/(Net_Zero_Table[[#This Row],[S+ Best-Euclidean Distance]]+Net_Zero_Table[[#This Row],[S- Worst-Euclidean Distance]])</f>
        <v>0.15008353961921397</v>
      </c>
      <c r="AB518">
        <v>517</v>
      </c>
    </row>
    <row r="519" spans="1:28" x14ac:dyDescent="0.3">
      <c r="A519">
        <v>484</v>
      </c>
      <c r="B519" t="s">
        <v>280</v>
      </c>
      <c r="C519" t="s">
        <v>148</v>
      </c>
      <c r="D519" t="s">
        <v>151</v>
      </c>
      <c r="E519" t="s">
        <v>280</v>
      </c>
      <c r="F519" t="s">
        <v>280</v>
      </c>
      <c r="G519" t="s">
        <v>219</v>
      </c>
      <c r="H519">
        <v>466.16556894364453</v>
      </c>
      <c r="I519">
        <v>67</v>
      </c>
      <c r="J519">
        <v>1637280.2319545215</v>
      </c>
      <c r="K519">
        <v>47970.876127272728</v>
      </c>
      <c r="L519">
        <v>294710441.75181389</v>
      </c>
      <c r="M519">
        <v>6694476.8240909083</v>
      </c>
      <c r="N519">
        <v>2455920347.9317822</v>
      </c>
      <c r="O519">
        <v>124888000</v>
      </c>
      <c r="P519">
        <v>28.438696849999996</v>
      </c>
      <c r="Q519">
        <v>24477.339467720096</v>
      </c>
      <c r="R519">
        <v>294758412.62794113</v>
      </c>
      <c r="S519">
        <v>2587.502824755873</v>
      </c>
      <c r="T519">
        <v>24505.778164570096</v>
      </c>
      <c r="U519">
        <f>Net_Zero_Table[[#This Row],[Total Energy(MJ)]]*AHP!$Q$23/TOPSIS!$B$20</f>
        <v>2.6520545811525065E-2</v>
      </c>
      <c r="V519">
        <f>Net_Zero_Table[[#This Row],[Capital Cost (LKR)]]*AHP!$Q$24/TOPSIS!$C$20</f>
        <v>5.0598717605218561E-3</v>
      </c>
      <c r="W519">
        <f>Net_Zero_Table[[#This Row],[System Cost (LKR)]]*AHP!$Q$25/TOPSIS!$D$20</f>
        <v>2.8295155077202438E-3</v>
      </c>
      <c r="X519">
        <f>Net_Zero_Table[[#This Row],[Embodied Carbon (Metric T)]]*AHP!$Q$26/TOPSIS!$E$20</f>
        <v>1.281950917004091E-2</v>
      </c>
      <c r="Y51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6.5367645906959215E-3</v>
      </c>
      <c r="Z51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1.1541398173727671E-3</v>
      </c>
      <c r="AA519">
        <f>Net_Zero_Table[[#This Row],[S- Worst-Euclidean Distance]]/(Net_Zero_Table[[#This Row],[S+ Best-Euclidean Distance]]+Net_Zero_Table[[#This Row],[S- Worst-Euclidean Distance]])</f>
        <v>0.15006555225961915</v>
      </c>
      <c r="AB519">
        <v>518</v>
      </c>
    </row>
    <row r="520" spans="1:28" x14ac:dyDescent="0.3">
      <c r="A520">
        <v>504</v>
      </c>
      <c r="B520" t="s">
        <v>280</v>
      </c>
      <c r="C520" t="s">
        <v>148</v>
      </c>
      <c r="D520" t="s">
        <v>280</v>
      </c>
      <c r="E520" t="s">
        <v>280</v>
      </c>
      <c r="F520" t="s">
        <v>280</v>
      </c>
      <c r="G520" t="s">
        <v>218</v>
      </c>
      <c r="H520">
        <v>466.63003128205463</v>
      </c>
      <c r="I520">
        <v>34</v>
      </c>
      <c r="J520">
        <v>1637729.8314981021</v>
      </c>
      <c r="K520">
        <v>47970.876127272728</v>
      </c>
      <c r="L520">
        <v>294791369.66965836</v>
      </c>
      <c r="M520">
        <v>6699081.8990909085</v>
      </c>
      <c r="N520">
        <v>2456594747.2471528</v>
      </c>
      <c r="O520">
        <v>127370800</v>
      </c>
      <c r="P520">
        <v>28.429486699999998</v>
      </c>
      <c r="Q520">
        <v>24484.060980896622</v>
      </c>
      <c r="R520">
        <v>294839340.54578561</v>
      </c>
      <c r="S520">
        <v>2590.6646291462434</v>
      </c>
      <c r="T520">
        <v>24512.490467596621</v>
      </c>
      <c r="U520">
        <f>Net_Zero_Table[[#This Row],[Total Energy(MJ)]]*AHP!$Q$23/TOPSIS!$B$20</f>
        <v>2.6527827206934584E-2</v>
      </c>
      <c r="V520">
        <f>Net_Zero_Table[[#This Row],[Capital Cost (LKR)]]*AHP!$Q$24/TOPSIS!$C$20</f>
        <v>5.0633524042763816E-3</v>
      </c>
      <c r="W520">
        <f>Net_Zero_Table[[#This Row],[System Cost (LKR)]]*AHP!$Q$25/TOPSIS!$D$20</f>
        <v>2.8857668777683494E-3</v>
      </c>
      <c r="X520">
        <f>Net_Zero_Table[[#This Row],[Embodied Carbon (Metric T)]]*AHP!$Q$26/TOPSIS!$E$20</f>
        <v>1.2815357446668873E-2</v>
      </c>
      <c r="Y52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6.5455893474991936E-3</v>
      </c>
      <c r="Z52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1.1476935560415693E-3</v>
      </c>
      <c r="AA520">
        <f>Net_Zero_Table[[#This Row],[S- Worst-Euclidean Distance]]/(Net_Zero_Table[[#This Row],[S+ Best-Euclidean Distance]]+Net_Zero_Table[[#This Row],[S- Worst-Euclidean Distance]])</f>
        <v>0.14918124946547251</v>
      </c>
      <c r="AB520">
        <v>519</v>
      </c>
    </row>
    <row r="521" spans="1:28" x14ac:dyDescent="0.3">
      <c r="A521">
        <v>486</v>
      </c>
      <c r="B521" t="s">
        <v>280</v>
      </c>
      <c r="C521" t="s">
        <v>148</v>
      </c>
      <c r="D521" t="s">
        <v>151</v>
      </c>
      <c r="E521" t="s">
        <v>280</v>
      </c>
      <c r="F521" t="s">
        <v>280</v>
      </c>
      <c r="G521" t="s">
        <v>218</v>
      </c>
      <c r="H521">
        <v>466.16556894364453</v>
      </c>
      <c r="I521">
        <v>34</v>
      </c>
      <c r="J521">
        <v>1637280.2319545215</v>
      </c>
      <c r="K521">
        <v>47970.876127272728</v>
      </c>
      <c r="L521">
        <v>294710441.75181389</v>
      </c>
      <c r="M521">
        <v>6694476.8240909083</v>
      </c>
      <c r="N521">
        <v>2455920347.9317822</v>
      </c>
      <c r="O521">
        <v>127370800</v>
      </c>
      <c r="P521">
        <v>28.438696849999996</v>
      </c>
      <c r="Q521">
        <v>24477.339467720096</v>
      </c>
      <c r="R521">
        <v>294758412.62794113</v>
      </c>
      <c r="S521">
        <v>2589.9856247558732</v>
      </c>
      <c r="T521">
        <v>24505.778164570096</v>
      </c>
      <c r="U521">
        <f>Net_Zero_Table[[#This Row],[Total Energy(MJ)]]*AHP!$Q$23/TOPSIS!$B$20</f>
        <v>2.6520545811525065E-2</v>
      </c>
      <c r="V521">
        <f>Net_Zero_Table[[#This Row],[Capital Cost (LKR)]]*AHP!$Q$24/TOPSIS!$C$20</f>
        <v>5.0598717605218561E-3</v>
      </c>
      <c r="W521">
        <f>Net_Zero_Table[[#This Row],[System Cost (LKR)]]*AHP!$Q$25/TOPSIS!$D$20</f>
        <v>2.8857668777683494E-3</v>
      </c>
      <c r="X521">
        <f>Net_Zero_Table[[#This Row],[Embodied Carbon (Metric T)]]*AHP!$Q$26/TOPSIS!$E$20</f>
        <v>1.281950917004091E-2</v>
      </c>
      <c r="Y52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6.5424554296505729E-3</v>
      </c>
      <c r="Z52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1.1469724243673538E-3</v>
      </c>
      <c r="AA521">
        <f>Net_Zero_Table[[#This Row],[S- Worst-Euclidean Distance]]/(Net_Zero_Table[[#This Row],[S+ Best-Euclidean Distance]]+Net_Zero_Table[[#This Row],[S- Worst-Euclidean Distance]])</f>
        <v>0.14916225838155575</v>
      </c>
      <c r="AB521">
        <v>520</v>
      </c>
    </row>
    <row r="522" spans="1:28" x14ac:dyDescent="0.3">
      <c r="A522">
        <v>503</v>
      </c>
      <c r="B522" t="s">
        <v>280</v>
      </c>
      <c r="C522" t="s">
        <v>148</v>
      </c>
      <c r="D522" t="s">
        <v>280</v>
      </c>
      <c r="E522" t="s">
        <v>280</v>
      </c>
      <c r="F522" t="s">
        <v>280</v>
      </c>
      <c r="G522" t="s">
        <v>220</v>
      </c>
      <c r="H522">
        <v>466.63003128205463</v>
      </c>
      <c r="I522">
        <v>34</v>
      </c>
      <c r="J522">
        <v>1637729.8314981021</v>
      </c>
      <c r="K522">
        <v>47970.876127272728</v>
      </c>
      <c r="L522">
        <v>294791369.66965836</v>
      </c>
      <c r="M522">
        <v>6699081.8990909085</v>
      </c>
      <c r="N522">
        <v>2456594747.2471528</v>
      </c>
      <c r="O522">
        <v>132600000</v>
      </c>
      <c r="P522">
        <v>28.429486699999998</v>
      </c>
      <c r="Q522">
        <v>24484.060980896622</v>
      </c>
      <c r="R522">
        <v>294839340.54578561</v>
      </c>
      <c r="S522">
        <v>2595.8938291462437</v>
      </c>
      <c r="T522">
        <v>24512.490467596621</v>
      </c>
      <c r="U522">
        <f>Net_Zero_Table[[#This Row],[Total Energy(MJ)]]*AHP!$Q$23/TOPSIS!$B$20</f>
        <v>2.6527827206934584E-2</v>
      </c>
      <c r="V522">
        <f>Net_Zero_Table[[#This Row],[Capital Cost (LKR)]]*AHP!$Q$24/TOPSIS!$C$20</f>
        <v>5.0633524042763816E-3</v>
      </c>
      <c r="W522">
        <f>Net_Zero_Table[[#This Row],[System Cost (LKR)]]*AHP!$Q$25/TOPSIS!$D$20</f>
        <v>3.0042418512883891E-3</v>
      </c>
      <c r="X522">
        <f>Net_Zero_Table[[#This Row],[Embodied Carbon (Metric T)]]*AHP!$Q$26/TOPSIS!$E$20</f>
        <v>1.2815357446668873E-2</v>
      </c>
      <c r="Y52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6.5591315374504949E-3</v>
      </c>
      <c r="Z52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1.1415621661691354E-3</v>
      </c>
      <c r="AA522">
        <f>Net_Zero_Table[[#This Row],[S- Worst-Euclidean Distance]]/(Net_Zero_Table[[#This Row],[S+ Best-Euclidean Distance]]+Net_Zero_Table[[#This Row],[S- Worst-Euclidean Distance]])</f>
        <v>0.14824147149659467</v>
      </c>
      <c r="AB522">
        <v>521</v>
      </c>
    </row>
    <row r="523" spans="1:28" x14ac:dyDescent="0.3">
      <c r="A523">
        <v>485</v>
      </c>
      <c r="B523" t="s">
        <v>280</v>
      </c>
      <c r="C523" t="s">
        <v>148</v>
      </c>
      <c r="D523" t="s">
        <v>151</v>
      </c>
      <c r="E523" t="s">
        <v>280</v>
      </c>
      <c r="F523" t="s">
        <v>280</v>
      </c>
      <c r="G523" t="s">
        <v>220</v>
      </c>
      <c r="H523">
        <v>466.16556894364453</v>
      </c>
      <c r="I523">
        <v>34</v>
      </c>
      <c r="J523">
        <v>1637280.2319545215</v>
      </c>
      <c r="K523">
        <v>47970.876127272728</v>
      </c>
      <c r="L523">
        <v>294710441.75181389</v>
      </c>
      <c r="M523">
        <v>6694476.8240909083</v>
      </c>
      <c r="N523">
        <v>2455920347.9317822</v>
      </c>
      <c r="O523">
        <v>132600000</v>
      </c>
      <c r="P523">
        <v>28.438696849999996</v>
      </c>
      <c r="Q523">
        <v>24477.339467720096</v>
      </c>
      <c r="R523">
        <v>294758412.62794113</v>
      </c>
      <c r="S523">
        <v>2595.214824755873</v>
      </c>
      <c r="T523">
        <v>24505.778164570096</v>
      </c>
      <c r="U523">
        <f>Net_Zero_Table[[#This Row],[Total Energy(MJ)]]*AHP!$Q$23/TOPSIS!$B$20</f>
        <v>2.6520545811525065E-2</v>
      </c>
      <c r="V523">
        <f>Net_Zero_Table[[#This Row],[Capital Cost (LKR)]]*AHP!$Q$24/TOPSIS!$C$20</f>
        <v>5.0598717605218561E-3</v>
      </c>
      <c r="W523">
        <f>Net_Zero_Table[[#This Row],[System Cost (LKR)]]*AHP!$Q$25/TOPSIS!$D$20</f>
        <v>3.0042418512883891E-3</v>
      </c>
      <c r="X523">
        <f>Net_Zero_Table[[#This Row],[Embodied Carbon (Metric T)]]*AHP!$Q$26/TOPSIS!$E$20</f>
        <v>1.281950917004091E-2</v>
      </c>
      <c r="Y52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6.5560040930773547E-3</v>
      </c>
      <c r="Z52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1.1408371588042488E-3</v>
      </c>
      <c r="AA523">
        <f>Net_Zero_Table[[#This Row],[S- Worst-Euclidean Distance]]/(Net_Zero_Table[[#This Row],[S+ Best-Euclidean Distance]]+Net_Zero_Table[[#This Row],[S- Worst-Euclidean Distance]])</f>
        <v>0.14822147442957262</v>
      </c>
      <c r="AB523">
        <v>522</v>
      </c>
    </row>
    <row r="524" spans="1:28" x14ac:dyDescent="0.3">
      <c r="A524">
        <v>391</v>
      </c>
      <c r="B524" t="s">
        <v>142</v>
      </c>
      <c r="C524" t="s">
        <v>148</v>
      </c>
      <c r="D524" t="s">
        <v>280</v>
      </c>
      <c r="E524" t="s">
        <v>280</v>
      </c>
      <c r="F524" t="s">
        <v>155</v>
      </c>
      <c r="G524" t="s">
        <v>219</v>
      </c>
      <c r="H524">
        <v>470.2099132185993</v>
      </c>
      <c r="I524">
        <v>67</v>
      </c>
      <c r="J524">
        <v>1638828.6254117994</v>
      </c>
      <c r="K524">
        <v>48421.45317272727</v>
      </c>
      <c r="L524">
        <v>294989152.57412392</v>
      </c>
      <c r="M524">
        <v>6700987.4218181809</v>
      </c>
      <c r="N524">
        <v>2458242938.1176991</v>
      </c>
      <c r="O524">
        <v>124888000</v>
      </c>
      <c r="P524">
        <v>28.519602109090904</v>
      </c>
      <c r="Q524">
        <v>24500.487949906401</v>
      </c>
      <c r="R524">
        <v>295037574.02729666</v>
      </c>
      <c r="S524">
        <v>2589.8319255395172</v>
      </c>
      <c r="T524">
        <v>24529.007552015493</v>
      </c>
      <c r="U524">
        <f>Net_Zero_Table[[#This Row],[Total Energy(MJ)]]*AHP!$Q$23/TOPSIS!$B$20</f>
        <v>2.6545663034183483E-2</v>
      </c>
      <c r="V524">
        <f>Net_Zero_Table[[#This Row],[Capital Cost (LKR)]]*AHP!$Q$24/TOPSIS!$C$20</f>
        <v>5.0647926513472299E-3</v>
      </c>
      <c r="W524">
        <f>Net_Zero_Table[[#This Row],[System Cost (LKR)]]*AHP!$Q$25/TOPSIS!$D$20</f>
        <v>2.8295155077202438E-3</v>
      </c>
      <c r="X524">
        <f>Net_Zero_Table[[#This Row],[Embodied Carbon (Metric T)]]*AHP!$Q$26/TOPSIS!$E$20</f>
        <v>1.2855979396376912E-2</v>
      </c>
      <c r="Y52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6.5799141619481511E-3</v>
      </c>
      <c r="Z52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1.11275737106864E-3</v>
      </c>
      <c r="AA524">
        <f>Net_Zero_Table[[#This Row],[S- Worst-Euclidean Distance]]/(Net_Zero_Table[[#This Row],[S+ Best-Euclidean Distance]]+Net_Zero_Table[[#This Row],[S- Worst-Euclidean Distance]])</f>
        <v>0.14465161631985818</v>
      </c>
      <c r="AB524">
        <v>523</v>
      </c>
    </row>
    <row r="525" spans="1:28" x14ac:dyDescent="0.3">
      <c r="A525">
        <v>373</v>
      </c>
      <c r="B525" t="s">
        <v>142</v>
      </c>
      <c r="C525" t="s">
        <v>148</v>
      </c>
      <c r="D525" t="s">
        <v>151</v>
      </c>
      <c r="E525" t="s">
        <v>280</v>
      </c>
      <c r="F525" t="s">
        <v>155</v>
      </c>
      <c r="G525" t="s">
        <v>219</v>
      </c>
      <c r="H525">
        <v>469.74545088018931</v>
      </c>
      <c r="I525">
        <v>67</v>
      </c>
      <c r="J525">
        <v>1638379.0258682186</v>
      </c>
      <c r="K525">
        <v>48421.45317272727</v>
      </c>
      <c r="L525">
        <v>294908224.65627933</v>
      </c>
      <c r="M525">
        <v>6696382.3468181808</v>
      </c>
      <c r="N525">
        <v>2457568538.8023276</v>
      </c>
      <c r="O525">
        <v>124888000</v>
      </c>
      <c r="P525">
        <v>28.528812259090909</v>
      </c>
      <c r="Q525">
        <v>24493.766436729868</v>
      </c>
      <c r="R525">
        <v>294956646.10945207</v>
      </c>
      <c r="S525">
        <v>2589.1529211491456</v>
      </c>
      <c r="T525">
        <v>24522.295248988958</v>
      </c>
      <c r="U525">
        <f>Net_Zero_Table[[#This Row],[Total Energy(MJ)]]*AHP!$Q$23/TOPSIS!$B$20</f>
        <v>2.6538381638773954E-2</v>
      </c>
      <c r="V525">
        <f>Net_Zero_Table[[#This Row],[Capital Cost (LKR)]]*AHP!$Q$24/TOPSIS!$C$20</f>
        <v>5.0613120075927043E-3</v>
      </c>
      <c r="W525">
        <f>Net_Zero_Table[[#This Row],[System Cost (LKR)]]*AHP!$Q$25/TOPSIS!$D$20</f>
        <v>2.8295155077202438E-3</v>
      </c>
      <c r="X525">
        <f>Net_Zero_Table[[#This Row],[Embodied Carbon (Metric T)]]*AHP!$Q$26/TOPSIS!$E$20</f>
        <v>1.2860131119748951E-2</v>
      </c>
      <c r="Y52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6.5768017347549628E-3</v>
      </c>
      <c r="Z52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1.1120439502772194E-3</v>
      </c>
      <c r="AA525">
        <f>Net_Zero_Table[[#This Row],[S- Worst-Euclidean Distance]]/(Net_Zero_Table[[#This Row],[S+ Best-Euclidean Distance]]+Net_Zero_Table[[#This Row],[S- Worst-Euclidean Distance]])</f>
        <v>0.14463080621347715</v>
      </c>
      <c r="AB525">
        <v>524</v>
      </c>
    </row>
    <row r="526" spans="1:28" x14ac:dyDescent="0.3">
      <c r="A526">
        <v>393</v>
      </c>
      <c r="B526" t="s">
        <v>142</v>
      </c>
      <c r="C526" t="s">
        <v>148</v>
      </c>
      <c r="D526" t="s">
        <v>280</v>
      </c>
      <c r="E526" t="s">
        <v>280</v>
      </c>
      <c r="F526" t="s">
        <v>155</v>
      </c>
      <c r="G526" t="s">
        <v>218</v>
      </c>
      <c r="H526">
        <v>470.2099132185993</v>
      </c>
      <c r="I526">
        <v>34</v>
      </c>
      <c r="J526">
        <v>1638828.6254117994</v>
      </c>
      <c r="K526">
        <v>48421.45317272727</v>
      </c>
      <c r="L526">
        <v>294989152.57412392</v>
      </c>
      <c r="M526">
        <v>6700987.4218181809</v>
      </c>
      <c r="N526">
        <v>2458242938.1176991</v>
      </c>
      <c r="O526">
        <v>127370800</v>
      </c>
      <c r="P526">
        <v>28.519602109090904</v>
      </c>
      <c r="Q526">
        <v>24500.487949906401</v>
      </c>
      <c r="R526">
        <v>295037574.02729666</v>
      </c>
      <c r="S526">
        <v>2592.3147255395174</v>
      </c>
      <c r="T526">
        <v>24529.007552015493</v>
      </c>
      <c r="U526">
        <f>Net_Zero_Table[[#This Row],[Total Energy(MJ)]]*AHP!$Q$23/TOPSIS!$B$20</f>
        <v>2.6545663034183483E-2</v>
      </c>
      <c r="V526">
        <f>Net_Zero_Table[[#This Row],[Capital Cost (LKR)]]*AHP!$Q$24/TOPSIS!$C$20</f>
        <v>5.0647926513472299E-3</v>
      </c>
      <c r="W526">
        <f>Net_Zero_Table[[#This Row],[System Cost (LKR)]]*AHP!$Q$25/TOPSIS!$D$20</f>
        <v>2.8857668777683494E-3</v>
      </c>
      <c r="X526">
        <f>Net_Zero_Table[[#This Row],[Embodied Carbon (Metric T)]]*AHP!$Q$26/TOPSIS!$E$20</f>
        <v>1.2855979396376912E-2</v>
      </c>
      <c r="Y52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6.5855677138265071E-3</v>
      </c>
      <c r="Z52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1.1053216686021637E-3</v>
      </c>
      <c r="AA526">
        <f>Net_Zero_Table[[#This Row],[S- Worst-Euclidean Distance]]/(Net_Zero_Table[[#This Row],[S+ Best-Euclidean Distance]]+Net_Zero_Table[[#This Row],[S- Worst-Euclidean Distance]])</f>
        <v>0.14371831574219304</v>
      </c>
      <c r="AB526">
        <v>525</v>
      </c>
    </row>
    <row r="527" spans="1:28" x14ac:dyDescent="0.3">
      <c r="A527">
        <v>375</v>
      </c>
      <c r="B527" t="s">
        <v>142</v>
      </c>
      <c r="C527" t="s">
        <v>148</v>
      </c>
      <c r="D527" t="s">
        <v>151</v>
      </c>
      <c r="E527" t="s">
        <v>280</v>
      </c>
      <c r="F527" t="s">
        <v>155</v>
      </c>
      <c r="G527" t="s">
        <v>218</v>
      </c>
      <c r="H527">
        <v>469.74545088018931</v>
      </c>
      <c r="I527">
        <v>34</v>
      </c>
      <c r="J527">
        <v>1638379.0258682186</v>
      </c>
      <c r="K527">
        <v>48421.45317272727</v>
      </c>
      <c r="L527">
        <v>294908224.65627933</v>
      </c>
      <c r="M527">
        <v>6696382.3468181808</v>
      </c>
      <c r="N527">
        <v>2457568538.8023276</v>
      </c>
      <c r="O527">
        <v>127370800</v>
      </c>
      <c r="P527">
        <v>28.528812259090909</v>
      </c>
      <c r="Q527">
        <v>24493.766436729868</v>
      </c>
      <c r="R527">
        <v>294956646.10945207</v>
      </c>
      <c r="S527">
        <v>2591.6357211491454</v>
      </c>
      <c r="T527">
        <v>24522.295248988958</v>
      </c>
      <c r="U527">
        <f>Net_Zero_Table[[#This Row],[Total Energy(MJ)]]*AHP!$Q$23/TOPSIS!$B$20</f>
        <v>2.6538381638773954E-2</v>
      </c>
      <c r="V527">
        <f>Net_Zero_Table[[#This Row],[Capital Cost (LKR)]]*AHP!$Q$24/TOPSIS!$C$20</f>
        <v>5.0613120075927043E-3</v>
      </c>
      <c r="W527">
        <f>Net_Zero_Table[[#This Row],[System Cost (LKR)]]*AHP!$Q$25/TOPSIS!$D$20</f>
        <v>2.8857668777683494E-3</v>
      </c>
      <c r="X527">
        <f>Net_Zero_Table[[#This Row],[Embodied Carbon (Metric T)]]*AHP!$Q$26/TOPSIS!$E$20</f>
        <v>1.2860131119748951E-2</v>
      </c>
      <c r="Y52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6.5824579598402402E-3</v>
      </c>
      <c r="Z52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1.1046034453875487E-3</v>
      </c>
      <c r="AA527">
        <f>Net_Zero_Table[[#This Row],[S- Worst-Euclidean Distance]]/(Net_Zero_Table[[#This Row],[S+ Best-Euclidean Distance]]+Net_Zero_Table[[#This Row],[S- Worst-Euclidean Distance]])</f>
        <v>0.14369645136909326</v>
      </c>
      <c r="AB527">
        <v>526</v>
      </c>
    </row>
    <row r="528" spans="1:28" x14ac:dyDescent="0.3">
      <c r="A528">
        <v>392</v>
      </c>
      <c r="B528" t="s">
        <v>142</v>
      </c>
      <c r="C528" t="s">
        <v>148</v>
      </c>
      <c r="D528" t="s">
        <v>280</v>
      </c>
      <c r="E528" t="s">
        <v>280</v>
      </c>
      <c r="F528" t="s">
        <v>155</v>
      </c>
      <c r="G528" t="s">
        <v>220</v>
      </c>
      <c r="H528">
        <v>470.2099132185993</v>
      </c>
      <c r="I528">
        <v>34</v>
      </c>
      <c r="J528">
        <v>1638828.6254117994</v>
      </c>
      <c r="K528">
        <v>48421.45317272727</v>
      </c>
      <c r="L528">
        <v>294989152.57412392</v>
      </c>
      <c r="M528">
        <v>6700987.4218181809</v>
      </c>
      <c r="N528">
        <v>2458242938.1176991</v>
      </c>
      <c r="O528">
        <v>132600000</v>
      </c>
      <c r="P528">
        <v>28.519602109090904</v>
      </c>
      <c r="Q528">
        <v>24500.487949906401</v>
      </c>
      <c r="R528">
        <v>295037574.02729666</v>
      </c>
      <c r="S528">
        <v>2597.5439255395172</v>
      </c>
      <c r="T528">
        <v>24529.007552015493</v>
      </c>
      <c r="U528">
        <f>Net_Zero_Table[[#This Row],[Total Energy(MJ)]]*AHP!$Q$23/TOPSIS!$B$20</f>
        <v>2.6545663034183483E-2</v>
      </c>
      <c r="V528">
        <f>Net_Zero_Table[[#This Row],[Capital Cost (LKR)]]*AHP!$Q$24/TOPSIS!$C$20</f>
        <v>5.0647926513472299E-3</v>
      </c>
      <c r="W528">
        <f>Net_Zero_Table[[#This Row],[System Cost (LKR)]]*AHP!$Q$25/TOPSIS!$D$20</f>
        <v>3.0042418512883891E-3</v>
      </c>
      <c r="X528">
        <f>Net_Zero_Table[[#This Row],[Embodied Carbon (Metric T)]]*AHP!$Q$26/TOPSIS!$E$20</f>
        <v>1.2855979396376912E-2</v>
      </c>
      <c r="Y52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6.599027862714088E-3</v>
      </c>
      <c r="Z52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1.0989538988196445E-3</v>
      </c>
      <c r="AA528">
        <f>Net_Zero_Table[[#This Row],[S- Worst-Euclidean Distance]]/(Net_Zero_Table[[#This Row],[S+ Best-Euclidean Distance]]+Net_Zero_Table[[#This Row],[S- Worst-Euclidean Distance]])</f>
        <v>0.14275870388665235</v>
      </c>
      <c r="AB528">
        <v>527</v>
      </c>
    </row>
    <row r="529" spans="1:28" x14ac:dyDescent="0.3">
      <c r="A529">
        <v>374</v>
      </c>
      <c r="B529" t="s">
        <v>142</v>
      </c>
      <c r="C529" t="s">
        <v>148</v>
      </c>
      <c r="D529" t="s">
        <v>151</v>
      </c>
      <c r="E529" t="s">
        <v>280</v>
      </c>
      <c r="F529" t="s">
        <v>155</v>
      </c>
      <c r="G529" t="s">
        <v>220</v>
      </c>
      <c r="H529">
        <v>469.74545088018931</v>
      </c>
      <c r="I529">
        <v>34</v>
      </c>
      <c r="J529">
        <v>1638379.0258682186</v>
      </c>
      <c r="K529">
        <v>48421.45317272727</v>
      </c>
      <c r="L529">
        <v>294908224.65627933</v>
      </c>
      <c r="M529">
        <v>6696382.3468181808</v>
      </c>
      <c r="N529">
        <v>2457568538.8023276</v>
      </c>
      <c r="O529">
        <v>132600000</v>
      </c>
      <c r="P529">
        <v>28.528812259090909</v>
      </c>
      <c r="Q529">
        <v>24493.766436729868</v>
      </c>
      <c r="R529">
        <v>294956646.10945207</v>
      </c>
      <c r="S529">
        <v>2596.8649211491456</v>
      </c>
      <c r="T529">
        <v>24522.295248988958</v>
      </c>
      <c r="U529">
        <f>Net_Zero_Table[[#This Row],[Total Energy(MJ)]]*AHP!$Q$23/TOPSIS!$B$20</f>
        <v>2.6538381638773954E-2</v>
      </c>
      <c r="V529">
        <f>Net_Zero_Table[[#This Row],[Capital Cost (LKR)]]*AHP!$Q$24/TOPSIS!$C$20</f>
        <v>5.0613120075927043E-3</v>
      </c>
      <c r="W529">
        <f>Net_Zero_Table[[#This Row],[System Cost (LKR)]]*AHP!$Q$25/TOPSIS!$D$20</f>
        <v>3.0042418512883891E-3</v>
      </c>
      <c r="X529">
        <f>Net_Zero_Table[[#This Row],[Embodied Carbon (Metric T)]]*AHP!$Q$26/TOPSIS!$E$20</f>
        <v>1.2860131119748951E-2</v>
      </c>
      <c r="Y52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6.5959244547331578E-3</v>
      </c>
      <c r="Z52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1.0982315112085745E-3</v>
      </c>
      <c r="AA529">
        <f>Net_Zero_Table[[#This Row],[S- Worst-Euclidean Distance]]/(Net_Zero_Table[[#This Row],[S+ Best-Euclidean Distance]]+Net_Zero_Table[[#This Row],[S- Worst-Euclidean Distance]])</f>
        <v>0.14273580053093654</v>
      </c>
      <c r="AB529">
        <v>528</v>
      </c>
    </row>
    <row r="530" spans="1:28" x14ac:dyDescent="0.3">
      <c r="A530">
        <v>388</v>
      </c>
      <c r="B530" t="s">
        <v>142</v>
      </c>
      <c r="C530" t="s">
        <v>148</v>
      </c>
      <c r="D530" t="s">
        <v>280</v>
      </c>
      <c r="E530" t="s">
        <v>280</v>
      </c>
      <c r="F530" t="s">
        <v>154</v>
      </c>
      <c r="G530" t="s">
        <v>219</v>
      </c>
      <c r="H530">
        <v>475.33859088322066</v>
      </c>
      <c r="I530">
        <v>68</v>
      </c>
      <c r="J530">
        <v>1649809.6698078311</v>
      </c>
      <c r="K530">
        <v>47602.6734</v>
      </c>
      <c r="L530">
        <v>296965740.5654096</v>
      </c>
      <c r="M530">
        <v>6673694.7627272718</v>
      </c>
      <c r="N530">
        <v>2474714504.7117467</v>
      </c>
      <c r="O530">
        <v>126752000</v>
      </c>
      <c r="P530">
        <v>28.792528699999995</v>
      </c>
      <c r="Q530">
        <v>24664.654563627071</v>
      </c>
      <c r="R530">
        <v>297013343.23880959</v>
      </c>
      <c r="S530">
        <v>2608.1401994744738</v>
      </c>
      <c r="T530">
        <v>24693.447092327071</v>
      </c>
      <c r="U530">
        <f>Net_Zero_Table[[#This Row],[Total Energy(MJ)]]*AHP!$Q$23/TOPSIS!$B$20</f>
        <v>2.6723430574114797E-2</v>
      </c>
      <c r="V530">
        <f>Net_Zero_Table[[#This Row],[Capital Cost (LKR)]]*AHP!$Q$24/TOPSIS!$C$20</f>
        <v>5.0441641005833102E-3</v>
      </c>
      <c r="W530">
        <f>Net_Zero_Table[[#This Row],[System Cost (LKR)]]*AHP!$Q$25/TOPSIS!$D$20</f>
        <v>2.8717470824623369E-3</v>
      </c>
      <c r="X530">
        <f>Net_Zero_Table[[#This Row],[Embodied Carbon (Metric T)]]*AHP!$Q$26/TOPSIS!$E$20</f>
        <v>1.2979008413963808E-2</v>
      </c>
      <c r="Y53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6.788738991780955E-3</v>
      </c>
      <c r="Z53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9.6432320850309999E-4</v>
      </c>
      <c r="AA530">
        <f>Net_Zero_Table[[#This Row],[S- Worst-Euclidean Distance]]/(Net_Zero_Table[[#This Row],[S+ Best-Euclidean Distance]]+Net_Zero_Table[[#This Row],[S- Worst-Euclidean Distance]])</f>
        <v>0.12437965588200355</v>
      </c>
      <c r="AB530">
        <v>529</v>
      </c>
    </row>
    <row r="531" spans="1:28" x14ac:dyDescent="0.3">
      <c r="A531">
        <v>370</v>
      </c>
      <c r="B531" t="s">
        <v>142</v>
      </c>
      <c r="C531" t="s">
        <v>148</v>
      </c>
      <c r="D531" t="s">
        <v>151</v>
      </c>
      <c r="E531" t="s">
        <v>280</v>
      </c>
      <c r="F531" t="s">
        <v>154</v>
      </c>
      <c r="G531" t="s">
        <v>219</v>
      </c>
      <c r="H531">
        <v>474.87412854481067</v>
      </c>
      <c r="I531">
        <v>68</v>
      </c>
      <c r="J531">
        <v>1649360.07026425</v>
      </c>
      <c r="K531">
        <v>47602.6734</v>
      </c>
      <c r="L531">
        <v>296884812.64756501</v>
      </c>
      <c r="M531">
        <v>6669089.6877272716</v>
      </c>
      <c r="N531">
        <v>2474040105.3963752</v>
      </c>
      <c r="O531">
        <v>126752000</v>
      </c>
      <c r="P531">
        <v>28.80173885</v>
      </c>
      <c r="Q531">
        <v>24657.933050450538</v>
      </c>
      <c r="R531">
        <v>296932415.32096499</v>
      </c>
      <c r="S531">
        <v>2607.4611950841027</v>
      </c>
      <c r="T531">
        <v>24686.734789300539</v>
      </c>
      <c r="U531">
        <f>Net_Zero_Table[[#This Row],[Total Energy(MJ)]]*AHP!$Q$23/TOPSIS!$B$20</f>
        <v>2.6716149178705271E-2</v>
      </c>
      <c r="V531">
        <f>Net_Zero_Table[[#This Row],[Capital Cost (LKR)]]*AHP!$Q$24/TOPSIS!$C$20</f>
        <v>5.0406834568287847E-3</v>
      </c>
      <c r="W531">
        <f>Net_Zero_Table[[#This Row],[System Cost (LKR)]]*AHP!$Q$25/TOPSIS!$D$20</f>
        <v>2.8717470824623369E-3</v>
      </c>
      <c r="X531">
        <f>Net_Zero_Table[[#This Row],[Embodied Carbon (Metric T)]]*AHP!$Q$26/TOPSIS!$E$20</f>
        <v>1.2983160137335848E-2</v>
      </c>
      <c r="Y53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6.7856174481668958E-3</v>
      </c>
      <c r="Z53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9.627608247161464E-4</v>
      </c>
      <c r="AA531">
        <f>Net_Zero_Table[[#This Row],[S- Worst-Euclidean Distance]]/(Net_Zero_Table[[#This Row],[S+ Best-Euclidean Distance]]+Net_Zero_Table[[#This Row],[S- Worst-Euclidean Distance]])</f>
        <v>0.12425320380724252</v>
      </c>
      <c r="AB531">
        <v>530</v>
      </c>
    </row>
    <row r="532" spans="1:28" x14ac:dyDescent="0.3">
      <c r="A532">
        <v>390</v>
      </c>
      <c r="B532" t="s">
        <v>142</v>
      </c>
      <c r="C532" t="s">
        <v>148</v>
      </c>
      <c r="D532" t="s">
        <v>280</v>
      </c>
      <c r="E532" t="s">
        <v>280</v>
      </c>
      <c r="F532" t="s">
        <v>154</v>
      </c>
      <c r="G532" t="s">
        <v>218</v>
      </c>
      <c r="H532">
        <v>475.33859088322066</v>
      </c>
      <c r="I532">
        <v>34</v>
      </c>
      <c r="J532">
        <v>1649809.6698078311</v>
      </c>
      <c r="K532">
        <v>47602.6734</v>
      </c>
      <c r="L532">
        <v>296965740.5654096</v>
      </c>
      <c r="M532">
        <v>6673694.7627272718</v>
      </c>
      <c r="N532">
        <v>2474714504.7117467</v>
      </c>
      <c r="O532">
        <v>127370800</v>
      </c>
      <c r="P532">
        <v>28.792528699999995</v>
      </c>
      <c r="Q532">
        <v>24664.654563627071</v>
      </c>
      <c r="R532">
        <v>297013343.23880959</v>
      </c>
      <c r="S532">
        <v>2608.758999474474</v>
      </c>
      <c r="T532">
        <v>24693.447092327071</v>
      </c>
      <c r="U532">
        <f>Net_Zero_Table[[#This Row],[Total Energy(MJ)]]*AHP!$Q$23/TOPSIS!$B$20</f>
        <v>2.6723430574114797E-2</v>
      </c>
      <c r="V532">
        <f>Net_Zero_Table[[#This Row],[Capital Cost (LKR)]]*AHP!$Q$24/TOPSIS!$C$20</f>
        <v>5.0441641005833102E-3</v>
      </c>
      <c r="W532">
        <f>Net_Zero_Table[[#This Row],[System Cost (LKR)]]*AHP!$Q$25/TOPSIS!$D$20</f>
        <v>2.8857668777683494E-3</v>
      </c>
      <c r="X532">
        <f>Net_Zero_Table[[#This Row],[Embodied Carbon (Metric T)]]*AHP!$Q$26/TOPSIS!$E$20</f>
        <v>1.2979008413963808E-2</v>
      </c>
      <c r="Y532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6.7901487575939183E-3</v>
      </c>
      <c r="Z532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9.6249712001751902E-4</v>
      </c>
      <c r="AA532">
        <f>Net_Zero_Table[[#This Row],[S- Worst-Euclidean Distance]]/(Net_Zero_Table[[#This Row],[S+ Best-Euclidean Distance]]+Net_Zero_Table[[#This Row],[S- Worst-Euclidean Distance]])</f>
        <v>0.12415079125399972</v>
      </c>
      <c r="AB532">
        <v>531</v>
      </c>
    </row>
    <row r="533" spans="1:28" x14ac:dyDescent="0.3">
      <c r="A533">
        <v>372</v>
      </c>
      <c r="B533" t="s">
        <v>142</v>
      </c>
      <c r="C533" t="s">
        <v>148</v>
      </c>
      <c r="D533" t="s">
        <v>151</v>
      </c>
      <c r="E533" t="s">
        <v>280</v>
      </c>
      <c r="F533" t="s">
        <v>154</v>
      </c>
      <c r="G533" t="s">
        <v>218</v>
      </c>
      <c r="H533">
        <v>474.87412854481067</v>
      </c>
      <c r="I533">
        <v>34</v>
      </c>
      <c r="J533">
        <v>1649360.07026425</v>
      </c>
      <c r="K533">
        <v>47602.6734</v>
      </c>
      <c r="L533">
        <v>296884812.64756501</v>
      </c>
      <c r="M533">
        <v>6669089.6877272716</v>
      </c>
      <c r="N533">
        <v>2474040105.3963752</v>
      </c>
      <c r="O533">
        <v>127370800</v>
      </c>
      <c r="P533">
        <v>28.80173885</v>
      </c>
      <c r="Q533">
        <v>24657.933050450538</v>
      </c>
      <c r="R533">
        <v>296932415.32096499</v>
      </c>
      <c r="S533">
        <v>2608.0799950841028</v>
      </c>
      <c r="T533">
        <v>24686.734789300539</v>
      </c>
      <c r="U533">
        <f>Net_Zero_Table[[#This Row],[Total Energy(MJ)]]*AHP!$Q$23/TOPSIS!$B$20</f>
        <v>2.6716149178705271E-2</v>
      </c>
      <c r="V533">
        <f>Net_Zero_Table[[#This Row],[Capital Cost (LKR)]]*AHP!$Q$24/TOPSIS!$C$20</f>
        <v>5.0406834568287847E-3</v>
      </c>
      <c r="W533">
        <f>Net_Zero_Table[[#This Row],[System Cost (LKR)]]*AHP!$Q$25/TOPSIS!$D$20</f>
        <v>2.8857668777683494E-3</v>
      </c>
      <c r="X533">
        <f>Net_Zero_Table[[#This Row],[Embodied Carbon (Metric T)]]*AHP!$Q$26/TOPSIS!$E$20</f>
        <v>1.2983160137335848E-2</v>
      </c>
      <c r="Y533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6.7870278623705493E-3</v>
      </c>
      <c r="Z533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9.6093176718871115E-4</v>
      </c>
      <c r="AA533">
        <f>Net_Zero_Table[[#This Row],[S- Worst-Euclidean Distance]]/(Net_Zero_Table[[#This Row],[S+ Best-Euclidean Distance]]+Net_Zero_Table[[#This Row],[S- Worst-Euclidean Distance]])</f>
        <v>0.12402384797187868</v>
      </c>
      <c r="AB533">
        <v>532</v>
      </c>
    </row>
    <row r="534" spans="1:28" x14ac:dyDescent="0.3">
      <c r="A534">
        <v>389</v>
      </c>
      <c r="B534" t="s">
        <v>142</v>
      </c>
      <c r="C534" t="s">
        <v>148</v>
      </c>
      <c r="D534" t="s">
        <v>280</v>
      </c>
      <c r="E534" t="s">
        <v>280</v>
      </c>
      <c r="F534" t="s">
        <v>154</v>
      </c>
      <c r="G534" t="s">
        <v>220</v>
      </c>
      <c r="H534">
        <v>475.33859088322066</v>
      </c>
      <c r="I534">
        <v>34</v>
      </c>
      <c r="J534">
        <v>1649809.6698078311</v>
      </c>
      <c r="K534">
        <v>47602.6734</v>
      </c>
      <c r="L534">
        <v>296965740.5654096</v>
      </c>
      <c r="M534">
        <v>6673694.7627272718</v>
      </c>
      <c r="N534">
        <v>2474714504.7117467</v>
      </c>
      <c r="O534">
        <v>132600000</v>
      </c>
      <c r="P534">
        <v>28.792528699999995</v>
      </c>
      <c r="Q534">
        <v>24664.654563627071</v>
      </c>
      <c r="R534">
        <v>297013343.23880959</v>
      </c>
      <c r="S534">
        <v>2613.9881994744737</v>
      </c>
      <c r="T534">
        <v>24693.447092327071</v>
      </c>
      <c r="U534">
        <f>Net_Zero_Table[[#This Row],[Total Energy(MJ)]]*AHP!$Q$23/TOPSIS!$B$20</f>
        <v>2.6723430574114797E-2</v>
      </c>
      <c r="V534">
        <f>Net_Zero_Table[[#This Row],[Capital Cost (LKR)]]*AHP!$Q$24/TOPSIS!$C$20</f>
        <v>5.0441641005833102E-3</v>
      </c>
      <c r="W534">
        <f>Net_Zero_Table[[#This Row],[System Cost (LKR)]]*AHP!$Q$25/TOPSIS!$D$20</f>
        <v>3.0042418512883891E-3</v>
      </c>
      <c r="X534">
        <f>Net_Zero_Table[[#This Row],[Embodied Carbon (Metric T)]]*AHP!$Q$26/TOPSIS!$E$20</f>
        <v>1.2979008413963808E-2</v>
      </c>
      <c r="Y534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6.8032041546419141E-3</v>
      </c>
      <c r="Z534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9.5517767283968922E-4</v>
      </c>
      <c r="AA534">
        <f>Net_Zero_Table[[#This Row],[S- Worst-Euclidean Distance]]/(Net_Zero_Table[[#This Row],[S+ Best-Euclidean Distance]]+Net_Zero_Table[[#This Row],[S- Worst-Euclidean Distance]])</f>
        <v>0.12311557926374231</v>
      </c>
      <c r="AB534">
        <v>533</v>
      </c>
    </row>
    <row r="535" spans="1:28" x14ac:dyDescent="0.3">
      <c r="A535">
        <v>371</v>
      </c>
      <c r="B535" t="s">
        <v>142</v>
      </c>
      <c r="C535" t="s">
        <v>148</v>
      </c>
      <c r="D535" t="s">
        <v>151</v>
      </c>
      <c r="E535" t="s">
        <v>280</v>
      </c>
      <c r="F535" t="s">
        <v>154</v>
      </c>
      <c r="G535" t="s">
        <v>220</v>
      </c>
      <c r="H535">
        <v>474.87412854481067</v>
      </c>
      <c r="I535">
        <v>34</v>
      </c>
      <c r="J535">
        <v>1649360.07026425</v>
      </c>
      <c r="K535">
        <v>47602.6734</v>
      </c>
      <c r="L535">
        <v>296884812.64756501</v>
      </c>
      <c r="M535">
        <v>6669089.6877272716</v>
      </c>
      <c r="N535">
        <v>2474040105.3963752</v>
      </c>
      <c r="O535">
        <v>132600000</v>
      </c>
      <c r="P535">
        <v>28.80173885</v>
      </c>
      <c r="Q535">
        <v>24657.933050450538</v>
      </c>
      <c r="R535">
        <v>296932415.32096499</v>
      </c>
      <c r="S535">
        <v>2613.3091950841026</v>
      </c>
      <c r="T535">
        <v>24686.734789300539</v>
      </c>
      <c r="U535">
        <f>Net_Zero_Table[[#This Row],[Total Energy(MJ)]]*AHP!$Q$23/TOPSIS!$B$20</f>
        <v>2.6716149178705271E-2</v>
      </c>
      <c r="V535">
        <f>Net_Zero_Table[[#This Row],[Capital Cost (LKR)]]*AHP!$Q$24/TOPSIS!$C$20</f>
        <v>5.0406834568287847E-3</v>
      </c>
      <c r="W535">
        <f>Net_Zero_Table[[#This Row],[System Cost (LKR)]]*AHP!$Q$25/TOPSIS!$D$20</f>
        <v>3.0042418512883891E-3</v>
      </c>
      <c r="X535">
        <f>Net_Zero_Table[[#This Row],[Embodied Carbon (Metric T)]]*AHP!$Q$26/TOPSIS!$E$20</f>
        <v>1.2983160137335848E-2</v>
      </c>
      <c r="Y535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6.8000892511846439E-3</v>
      </c>
      <c r="Z535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9.5360030507642211E-4</v>
      </c>
      <c r="AA535">
        <f>Net_Zero_Table[[#This Row],[S- Worst-Euclidean Distance]]/(Net_Zero_Table[[#This Row],[S+ Best-Euclidean Distance]]+Net_Zero_Table[[#This Row],[S- Worst-Euclidean Distance]])</f>
        <v>0.12298665018209229</v>
      </c>
      <c r="AB535">
        <v>534</v>
      </c>
    </row>
    <row r="536" spans="1:28" x14ac:dyDescent="0.3">
      <c r="A536">
        <v>394</v>
      </c>
      <c r="B536" t="s">
        <v>142</v>
      </c>
      <c r="C536" t="s">
        <v>148</v>
      </c>
      <c r="D536" t="s">
        <v>280</v>
      </c>
      <c r="E536" t="s">
        <v>280</v>
      </c>
      <c r="F536" t="s">
        <v>280</v>
      </c>
      <c r="G536" t="s">
        <v>219</v>
      </c>
      <c r="H536">
        <v>477.93668007888971</v>
      </c>
      <c r="I536">
        <v>68</v>
      </c>
      <c r="J536">
        <v>1657640.0096454392</v>
      </c>
      <c r="K536">
        <v>49786.08612727272</v>
      </c>
      <c r="L536">
        <v>298375201.73617905</v>
      </c>
      <c r="M536">
        <v>6662777.6990909083</v>
      </c>
      <c r="N536">
        <v>2486460014.4681587</v>
      </c>
      <c r="O536">
        <v>126752000</v>
      </c>
      <c r="P536">
        <v>28.792528699999995</v>
      </c>
      <c r="Q536">
        <v>24781.718144199313</v>
      </c>
      <c r="R536">
        <v>298424987.82230633</v>
      </c>
      <c r="S536">
        <v>2619.8747921672498</v>
      </c>
      <c r="T536">
        <v>24810.510672899312</v>
      </c>
      <c r="U536">
        <f>Net_Zero_Table[[#This Row],[Total Energy(MJ)]]*AHP!$Q$23/TOPSIS!$B$20</f>
        <v>2.6850441655876432E-2</v>
      </c>
      <c r="V536">
        <f>Net_Zero_Table[[#This Row],[Capital Cost (LKR)]]*AHP!$Q$24/TOPSIS!$C$20</f>
        <v>5.0359126802777422E-3</v>
      </c>
      <c r="W536">
        <f>Net_Zero_Table[[#This Row],[System Cost (LKR)]]*AHP!$Q$25/TOPSIS!$D$20</f>
        <v>2.8717470824623369E-3</v>
      </c>
      <c r="X536">
        <f>Net_Zero_Table[[#This Row],[Embodied Carbon (Metric T)]]*AHP!$Q$26/TOPSIS!$E$20</f>
        <v>1.2979008413963808E-2</v>
      </c>
      <c r="Y536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6.878723810037706E-3</v>
      </c>
      <c r="Z536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9.5891073283145957E-4</v>
      </c>
      <c r="AA536">
        <f>Net_Zero_Table[[#This Row],[S- Worst-Euclidean Distance]]/(Net_Zero_Table[[#This Row],[S+ Best-Euclidean Distance]]+Net_Zero_Table[[#This Row],[S- Worst-Euclidean Distance]])</f>
        <v>0.12234695654493044</v>
      </c>
      <c r="AB536">
        <v>535</v>
      </c>
    </row>
    <row r="537" spans="1:28" x14ac:dyDescent="0.3">
      <c r="A537">
        <v>396</v>
      </c>
      <c r="B537" t="s">
        <v>142</v>
      </c>
      <c r="C537" t="s">
        <v>148</v>
      </c>
      <c r="D537" t="s">
        <v>280</v>
      </c>
      <c r="E537" t="s">
        <v>280</v>
      </c>
      <c r="F537" t="s">
        <v>280</v>
      </c>
      <c r="G537" t="s">
        <v>218</v>
      </c>
      <c r="H537">
        <v>477.93668007888971</v>
      </c>
      <c r="I537">
        <v>34</v>
      </c>
      <c r="J537">
        <v>1657640.0096454392</v>
      </c>
      <c r="K537">
        <v>49786.08612727272</v>
      </c>
      <c r="L537">
        <v>298375201.73617905</v>
      </c>
      <c r="M537">
        <v>6662777.6990909083</v>
      </c>
      <c r="N537">
        <v>2486460014.4681587</v>
      </c>
      <c r="O537">
        <v>127370800</v>
      </c>
      <c r="P537">
        <v>28.792528699999995</v>
      </c>
      <c r="Q537">
        <v>24781.718144199313</v>
      </c>
      <c r="R537">
        <v>298424987.82230633</v>
      </c>
      <c r="S537">
        <v>2620.4935921672495</v>
      </c>
      <c r="T537">
        <v>24810.510672899312</v>
      </c>
      <c r="U537">
        <f>Net_Zero_Table[[#This Row],[Total Energy(MJ)]]*AHP!$Q$23/TOPSIS!$B$20</f>
        <v>2.6850441655876432E-2</v>
      </c>
      <c r="V537">
        <f>Net_Zero_Table[[#This Row],[Capital Cost (LKR)]]*AHP!$Q$24/TOPSIS!$C$20</f>
        <v>5.0359126802777422E-3</v>
      </c>
      <c r="W537">
        <f>Net_Zero_Table[[#This Row],[System Cost (LKR)]]*AHP!$Q$25/TOPSIS!$D$20</f>
        <v>2.8857668777683494E-3</v>
      </c>
      <c r="X537">
        <f>Net_Zero_Table[[#This Row],[Embodied Carbon (Metric T)]]*AHP!$Q$26/TOPSIS!$E$20</f>
        <v>1.2979008413963808E-2</v>
      </c>
      <c r="Y537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6.8801151375908519E-3</v>
      </c>
      <c r="Z537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9.570743174506732E-4</v>
      </c>
      <c r="AA537">
        <f>Net_Zero_Table[[#This Row],[S- Worst-Euclidean Distance]]/(Net_Zero_Table[[#This Row],[S+ Best-Euclidean Distance]]+Net_Zero_Table[[#This Row],[S- Worst-Euclidean Distance]])</f>
        <v>0.12211958418779889</v>
      </c>
      <c r="AB537">
        <v>536</v>
      </c>
    </row>
    <row r="538" spans="1:28" x14ac:dyDescent="0.3">
      <c r="A538">
        <v>376</v>
      </c>
      <c r="B538" t="s">
        <v>142</v>
      </c>
      <c r="C538" t="s">
        <v>148</v>
      </c>
      <c r="D538" t="s">
        <v>151</v>
      </c>
      <c r="E538" t="s">
        <v>280</v>
      </c>
      <c r="F538" t="s">
        <v>280</v>
      </c>
      <c r="G538" t="s">
        <v>219</v>
      </c>
      <c r="H538">
        <v>477.47221774047972</v>
      </c>
      <c r="I538">
        <v>68</v>
      </c>
      <c r="J538">
        <v>1657190.4101018582</v>
      </c>
      <c r="K538">
        <v>49786.08612727272</v>
      </c>
      <c r="L538">
        <v>298294273.81833446</v>
      </c>
      <c r="M538">
        <v>6658172.6240909081</v>
      </c>
      <c r="N538">
        <v>2485785615.1527872</v>
      </c>
      <c r="O538">
        <v>126752000</v>
      </c>
      <c r="P538">
        <v>28.80173885</v>
      </c>
      <c r="Q538">
        <v>24774.996631022779</v>
      </c>
      <c r="R538">
        <v>298344059.90446174</v>
      </c>
      <c r="S538">
        <v>2619.1957877768778</v>
      </c>
      <c r="T538">
        <v>24803.79836987278</v>
      </c>
      <c r="U538">
        <f>Net_Zero_Table[[#This Row],[Total Energy(MJ)]]*AHP!$Q$23/TOPSIS!$B$20</f>
        <v>2.6843160260466906E-2</v>
      </c>
      <c r="V538">
        <f>Net_Zero_Table[[#This Row],[Capital Cost (LKR)]]*AHP!$Q$24/TOPSIS!$C$20</f>
        <v>5.0324320365232175E-3</v>
      </c>
      <c r="W538">
        <f>Net_Zero_Table[[#This Row],[System Cost (LKR)]]*AHP!$Q$25/TOPSIS!$D$20</f>
        <v>2.8717470824623369E-3</v>
      </c>
      <c r="X538">
        <f>Net_Zero_Table[[#This Row],[Embodied Carbon (Metric T)]]*AHP!$Q$26/TOPSIS!$E$20</f>
        <v>1.2983160137335848E-2</v>
      </c>
      <c r="Y538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6.8755127891534972E-3</v>
      </c>
      <c r="Z538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9.5640302874022524E-4</v>
      </c>
      <c r="AA538">
        <f>Net_Zero_Table[[#This Row],[S- Worst-Euclidean Distance]]/(Net_Zero_Table[[#This Row],[S+ Best-Euclidean Distance]]+Net_Zero_Table[[#This Row],[S- Worst-Euclidean Distance]])</f>
        <v>0.12211610172764031</v>
      </c>
      <c r="AB538">
        <v>537</v>
      </c>
    </row>
    <row r="539" spans="1:28" x14ac:dyDescent="0.3">
      <c r="A539">
        <v>378</v>
      </c>
      <c r="B539" t="s">
        <v>142</v>
      </c>
      <c r="C539" t="s">
        <v>148</v>
      </c>
      <c r="D539" t="s">
        <v>151</v>
      </c>
      <c r="E539" t="s">
        <v>280</v>
      </c>
      <c r="F539" t="s">
        <v>280</v>
      </c>
      <c r="G539" t="s">
        <v>218</v>
      </c>
      <c r="H539">
        <v>477.47221774047972</v>
      </c>
      <c r="I539">
        <v>34</v>
      </c>
      <c r="J539">
        <v>1657190.4101018582</v>
      </c>
      <c r="K539">
        <v>49786.08612727272</v>
      </c>
      <c r="L539">
        <v>298294273.81833446</v>
      </c>
      <c r="M539">
        <v>6658172.6240909081</v>
      </c>
      <c r="N539">
        <v>2485785615.1527872</v>
      </c>
      <c r="O539">
        <v>127370800</v>
      </c>
      <c r="P539">
        <v>28.80173885</v>
      </c>
      <c r="Q539">
        <v>24774.996631022779</v>
      </c>
      <c r="R539">
        <v>298344059.90446174</v>
      </c>
      <c r="S539">
        <v>2619.8145877768779</v>
      </c>
      <c r="T539">
        <v>24803.79836987278</v>
      </c>
      <c r="U539">
        <f>Net_Zero_Table[[#This Row],[Total Energy(MJ)]]*AHP!$Q$23/TOPSIS!$B$20</f>
        <v>2.6843160260466906E-2</v>
      </c>
      <c r="V539">
        <f>Net_Zero_Table[[#This Row],[Capital Cost (LKR)]]*AHP!$Q$24/TOPSIS!$C$20</f>
        <v>5.0324320365232175E-3</v>
      </c>
      <c r="W539">
        <f>Net_Zero_Table[[#This Row],[System Cost (LKR)]]*AHP!$Q$25/TOPSIS!$D$20</f>
        <v>2.8857668777683494E-3</v>
      </c>
      <c r="X539">
        <f>Net_Zero_Table[[#This Row],[Embodied Carbon (Metric T)]]*AHP!$Q$26/TOPSIS!$E$20</f>
        <v>1.2983160137335848E-2</v>
      </c>
      <c r="Y539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6.8769047663567676E-3</v>
      </c>
      <c r="Z539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9.5456178897323422E-4</v>
      </c>
      <c r="AA539">
        <f>Net_Zero_Table[[#This Row],[S- Worst-Euclidean Distance]]/(Net_Zero_Table[[#This Row],[S+ Best-Euclidean Distance]]+Net_Zero_Table[[#This Row],[S- Worst-Euclidean Distance]])</f>
        <v>0.12188799916709994</v>
      </c>
      <c r="AB539">
        <v>538</v>
      </c>
    </row>
    <row r="540" spans="1:28" x14ac:dyDescent="0.3">
      <c r="A540">
        <v>395</v>
      </c>
      <c r="B540" t="s">
        <v>142</v>
      </c>
      <c r="C540" t="s">
        <v>148</v>
      </c>
      <c r="D540" t="s">
        <v>280</v>
      </c>
      <c r="E540" t="s">
        <v>280</v>
      </c>
      <c r="F540" t="s">
        <v>280</v>
      </c>
      <c r="G540" t="s">
        <v>220</v>
      </c>
      <c r="H540">
        <v>477.93668007888971</v>
      </c>
      <c r="I540">
        <v>34</v>
      </c>
      <c r="J540">
        <v>1657640.0096454392</v>
      </c>
      <c r="K540">
        <v>49786.08612727272</v>
      </c>
      <c r="L540">
        <v>298375201.73617905</v>
      </c>
      <c r="M540">
        <v>6662777.6990909083</v>
      </c>
      <c r="N540">
        <v>2486460014.4681587</v>
      </c>
      <c r="O540">
        <v>132600000</v>
      </c>
      <c r="P540">
        <v>28.792528699999995</v>
      </c>
      <c r="Q540">
        <v>24781.718144199313</v>
      </c>
      <c r="R540">
        <v>298424987.82230633</v>
      </c>
      <c r="S540">
        <v>2625.7227921672497</v>
      </c>
      <c r="T540">
        <v>24810.510672899312</v>
      </c>
      <c r="U540">
        <f>Net_Zero_Table[[#This Row],[Total Energy(MJ)]]*AHP!$Q$23/TOPSIS!$B$20</f>
        <v>2.6850441655876432E-2</v>
      </c>
      <c r="V540">
        <f>Net_Zero_Table[[#This Row],[Capital Cost (LKR)]]*AHP!$Q$24/TOPSIS!$C$20</f>
        <v>5.0359126802777422E-3</v>
      </c>
      <c r="W540">
        <f>Net_Zero_Table[[#This Row],[System Cost (LKR)]]*AHP!$Q$25/TOPSIS!$D$20</f>
        <v>3.0042418512883891E-3</v>
      </c>
      <c r="X540">
        <f>Net_Zero_Table[[#This Row],[Embodied Carbon (Metric T)]]*AHP!$Q$26/TOPSIS!$E$20</f>
        <v>1.2979008413963808E-2</v>
      </c>
      <c r="Y540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6.8930001397061909E-3</v>
      </c>
      <c r="Z540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9.4971307760454576E-4</v>
      </c>
      <c r="AA540">
        <f>Net_Zero_Table[[#This Row],[S- Worst-Euclidean Distance]]/(Net_Zero_Table[[#This Row],[S+ Best-Euclidean Distance]]+Net_Zero_Table[[#This Row],[S- Worst-Euclidean Distance]])</f>
        <v>0.12109496436874713</v>
      </c>
      <c r="AB540">
        <v>539</v>
      </c>
    </row>
    <row r="541" spans="1:28" x14ac:dyDescent="0.3">
      <c r="A541">
        <v>377</v>
      </c>
      <c r="B541" t="s">
        <v>142</v>
      </c>
      <c r="C541" t="s">
        <v>148</v>
      </c>
      <c r="D541" t="s">
        <v>151</v>
      </c>
      <c r="E541" t="s">
        <v>280</v>
      </c>
      <c r="F541" t="s">
        <v>280</v>
      </c>
      <c r="G541" t="s">
        <v>220</v>
      </c>
      <c r="H541">
        <v>477.47221774047972</v>
      </c>
      <c r="I541">
        <v>34</v>
      </c>
      <c r="J541">
        <v>1657190.4101018582</v>
      </c>
      <c r="K541">
        <v>49786.08612727272</v>
      </c>
      <c r="L541">
        <v>298294273.81833446</v>
      </c>
      <c r="M541">
        <v>6658172.6240909081</v>
      </c>
      <c r="N541">
        <v>2485785615.1527872</v>
      </c>
      <c r="O541">
        <v>132600000</v>
      </c>
      <c r="P541">
        <v>28.80173885</v>
      </c>
      <c r="Q541">
        <v>24774.996631022779</v>
      </c>
      <c r="R541">
        <v>298344059.90446174</v>
      </c>
      <c r="S541">
        <v>2625.0437877768777</v>
      </c>
      <c r="T541">
        <v>24803.79836987278</v>
      </c>
      <c r="U541">
        <f>Net_Zero_Table[[#This Row],[Total Energy(MJ)]]*AHP!$Q$23/TOPSIS!$B$20</f>
        <v>2.6843160260466906E-2</v>
      </c>
      <c r="V541">
        <f>Net_Zero_Table[[#This Row],[Capital Cost (LKR)]]*AHP!$Q$24/TOPSIS!$C$20</f>
        <v>5.0324320365232175E-3</v>
      </c>
      <c r="W541">
        <f>Net_Zero_Table[[#This Row],[System Cost (LKR)]]*AHP!$Q$25/TOPSIS!$D$20</f>
        <v>3.0042418512883891E-3</v>
      </c>
      <c r="X541">
        <f>Net_Zero_Table[[#This Row],[Embodied Carbon (Metric T)]]*AHP!$Q$26/TOPSIS!$E$20</f>
        <v>1.2983160137335848E-2</v>
      </c>
      <c r="Y541">
        <f>((Net_Zero_Table[[#This Row],[Weighted Total Energy]]-TOPSIS!$B$21)^2+(Net_Zero_Table[[#This Row],[Weighted Capital Cost]]-TOPSIS!$C$21)^2+(Net_Zero_Table[[#This Row],[Weighted System Cost]]-TOPSIS!$D$21)^2+(Net_Zero_Table[[#This Row],[Weighted Embodied Co2]]-TOPSIS!$E$21)^2)^0.5</f>
        <v>6.8897957723740404E-3</v>
      </c>
      <c r="Z541">
        <f>((Net_Zero_Table[[#This Row],[Weighted Total Energy]]-TOPSIS!$B$22)^2+(Net_Zero_Table[[#This Row],[Weighted Capital Cost]]-TOPSIS!$C$22)^2+(Net_Zero_Table[[#This Row],[Weighted System Cost]]-TOPSIS!$D$22)^2+(Net_Zero_Table[[#This Row],[Weighted Embodied Co2]]-TOPSIS!$E$22)^2)^0.5</f>
        <v>9.4718102262302906E-4</v>
      </c>
      <c r="AA541">
        <f>Net_Zero_Table[[#This Row],[S- Worst-Euclidean Distance]]/(Net_Zero_Table[[#This Row],[S+ Best-Euclidean Distance]]+Net_Zero_Table[[#This Row],[S- Worst-Euclidean Distance]])</f>
        <v>0.120860511317028</v>
      </c>
      <c r="AB541">
        <v>540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E5B44-1499-410C-A73E-430D2589C749}">
  <sheetPr codeName="Sheet3"/>
  <dimension ref="A1:BF6"/>
  <sheetViews>
    <sheetView topLeftCell="X1" workbookViewId="0">
      <selection activeCell="AG5" sqref="AG5"/>
    </sheetView>
  </sheetViews>
  <sheetFormatPr defaultColWidth="19.21875" defaultRowHeight="14.4" x14ac:dyDescent="0.3"/>
  <cols>
    <col min="1" max="1" width="19.21875" style="90"/>
    <col min="2" max="2" width="21.109375" style="90" customWidth="1"/>
    <col min="3" max="4" width="19.21875" style="90"/>
    <col min="5" max="5" width="21" style="90" customWidth="1"/>
    <col min="6" max="6" width="21.33203125" style="90" customWidth="1"/>
    <col min="7" max="7" width="19.21875" style="90"/>
    <col min="8" max="9" width="4" style="90" customWidth="1"/>
    <col min="10" max="11" width="19.21875" style="90"/>
    <col min="12" max="12" width="21.109375" style="90" customWidth="1"/>
    <col min="13" max="13" width="21" style="90" customWidth="1"/>
    <col min="14" max="14" width="21.33203125" style="90" customWidth="1"/>
    <col min="15" max="15" width="19.21875" style="90"/>
    <col min="16" max="17" width="3.88671875" style="90" customWidth="1"/>
    <col min="18" max="18" width="19.21875" style="90"/>
    <col min="19" max="19" width="21.109375" style="90" customWidth="1"/>
    <col min="20" max="20" width="21" style="90" customWidth="1"/>
    <col min="21" max="21" width="21.33203125" style="90" customWidth="1"/>
    <col min="22" max="22" width="19.21875" style="90"/>
    <col min="23" max="24" width="4.109375" style="90" customWidth="1"/>
    <col min="25" max="25" width="19.21875" style="90"/>
    <col min="26" max="26" width="21.109375" style="90" customWidth="1"/>
    <col min="27" max="27" width="21" style="90" customWidth="1"/>
    <col min="28" max="28" width="21.33203125" style="90" customWidth="1"/>
    <col min="29" max="29" width="19.21875" style="90"/>
    <col min="30" max="31" width="3.33203125" style="90" customWidth="1"/>
    <col min="32" max="32" width="19.21875" style="90"/>
    <col min="33" max="33" width="21.109375" style="90" customWidth="1"/>
    <col min="34" max="34" width="21" style="90" customWidth="1"/>
    <col min="35" max="35" width="21.33203125" style="90" customWidth="1"/>
    <col min="36" max="36" width="19.21875" style="90"/>
    <col min="37" max="53" width="6.77734375" style="90" customWidth="1"/>
    <col min="54" max="55" width="4.88671875" style="90" customWidth="1"/>
    <col min="56" max="56" width="31.5546875" style="90" bestFit="1" customWidth="1"/>
    <col min="57" max="16384" width="19.21875" style="90"/>
  </cols>
  <sheetData>
    <row r="1" spans="1:58" x14ac:dyDescent="0.3">
      <c r="A1" s="90" t="s">
        <v>134</v>
      </c>
      <c r="B1" s="90" t="s">
        <v>137</v>
      </c>
      <c r="C1" s="90" t="s">
        <v>135</v>
      </c>
      <c r="D1" s="90" t="s">
        <v>136</v>
      </c>
      <c r="E1" s="90" t="s">
        <v>213</v>
      </c>
      <c r="F1" s="90" t="s">
        <v>214</v>
      </c>
      <c r="G1" s="90" t="s">
        <v>138</v>
      </c>
      <c r="J1" s="90" t="s">
        <v>145</v>
      </c>
      <c r="K1" s="90" t="s">
        <v>146</v>
      </c>
      <c r="L1" s="90" t="s">
        <v>205</v>
      </c>
      <c r="M1" s="90" t="s">
        <v>213</v>
      </c>
      <c r="N1" s="90" t="s">
        <v>214</v>
      </c>
      <c r="O1" s="90" t="s">
        <v>138</v>
      </c>
      <c r="R1" s="90" t="s">
        <v>149</v>
      </c>
      <c r="S1" s="90" t="s">
        <v>205</v>
      </c>
      <c r="T1" s="90" t="s">
        <v>213</v>
      </c>
      <c r="U1" s="90" t="s">
        <v>214</v>
      </c>
      <c r="V1" s="90" t="s">
        <v>138</v>
      </c>
      <c r="Y1" s="90" t="s">
        <v>150</v>
      </c>
      <c r="Z1" s="90" t="s">
        <v>205</v>
      </c>
      <c r="AA1" s="90" t="s">
        <v>213</v>
      </c>
      <c r="AB1" s="90" t="s">
        <v>214</v>
      </c>
      <c r="AC1" s="90" t="s">
        <v>138</v>
      </c>
      <c r="AF1" s="90" t="s">
        <v>153</v>
      </c>
      <c r="AG1" s="90" t="s">
        <v>137</v>
      </c>
      <c r="AH1" s="90" t="s">
        <v>213</v>
      </c>
      <c r="AI1" s="90" t="s">
        <v>214</v>
      </c>
      <c r="AJ1" s="90" t="s">
        <v>138</v>
      </c>
      <c r="AK1" s="90" t="s">
        <v>156</v>
      </c>
      <c r="AL1" s="90" t="s">
        <v>157</v>
      </c>
      <c r="AM1" s="90" t="s">
        <v>158</v>
      </c>
      <c r="AN1" s="90" t="s">
        <v>159</v>
      </c>
      <c r="AO1" s="90" t="s">
        <v>160</v>
      </c>
      <c r="AP1" s="90" t="s">
        <v>161</v>
      </c>
      <c r="AQ1" s="90" t="s">
        <v>162</v>
      </c>
      <c r="AR1" s="90" t="s">
        <v>163</v>
      </c>
      <c r="AS1" s="90" t="s">
        <v>164</v>
      </c>
      <c r="AT1" s="90" t="s">
        <v>165</v>
      </c>
      <c r="AU1" s="90" t="s">
        <v>166</v>
      </c>
      <c r="AV1" s="90" t="s">
        <v>167</v>
      </c>
      <c r="AW1" s="90" t="s">
        <v>168</v>
      </c>
      <c r="AX1" s="90" t="s">
        <v>169</v>
      </c>
      <c r="AY1" s="90" t="s">
        <v>170</v>
      </c>
      <c r="AZ1" s="90" t="s">
        <v>171</v>
      </c>
      <c r="BA1" s="90" t="s">
        <v>172</v>
      </c>
      <c r="BD1" s="90" t="s">
        <v>215</v>
      </c>
      <c r="BE1" s="90" t="s">
        <v>216</v>
      </c>
      <c r="BF1" s="90" t="s">
        <v>217</v>
      </c>
    </row>
    <row r="2" spans="1:58" x14ac:dyDescent="0.3">
      <c r="A2" s="90" t="s">
        <v>139</v>
      </c>
      <c r="B2" s="90">
        <v>0.05</v>
      </c>
      <c r="C2" s="90" t="s">
        <v>31</v>
      </c>
      <c r="D2" s="90">
        <v>0.1</v>
      </c>
      <c r="E2" s="90">
        <v>5</v>
      </c>
      <c r="F2" s="90">
        <v>0.4</v>
      </c>
      <c r="G2" s="90">
        <v>100</v>
      </c>
      <c r="J2" s="90" t="s">
        <v>147</v>
      </c>
      <c r="K2" s="90">
        <v>0.7</v>
      </c>
      <c r="L2" s="90">
        <v>0.2</v>
      </c>
      <c r="M2" s="90">
        <v>4.5</v>
      </c>
      <c r="N2" s="90">
        <v>4</v>
      </c>
      <c r="O2" s="90">
        <v>1000</v>
      </c>
      <c r="R2" s="90" t="s">
        <v>151</v>
      </c>
      <c r="S2" s="90">
        <v>0.1</v>
      </c>
      <c r="T2" s="90">
        <v>2</v>
      </c>
      <c r="U2" s="90">
        <v>1.5</v>
      </c>
      <c r="V2" s="90">
        <v>250</v>
      </c>
      <c r="Y2" s="90" t="s">
        <v>152</v>
      </c>
      <c r="Z2" s="90">
        <v>0.1</v>
      </c>
      <c r="AA2" s="90">
        <v>2</v>
      </c>
      <c r="AB2" s="90">
        <v>1.4</v>
      </c>
      <c r="AC2" s="90">
        <v>350</v>
      </c>
      <c r="AF2" s="90" t="s">
        <v>154</v>
      </c>
      <c r="AG2" s="90">
        <v>0.21299999999999999</v>
      </c>
      <c r="AH2" s="90">
        <v>3</v>
      </c>
      <c r="AI2" s="90">
        <v>2</v>
      </c>
      <c r="AJ2" s="90">
        <v>150</v>
      </c>
      <c r="AK2" s="90">
        <v>-3</v>
      </c>
      <c r="AL2" s="90">
        <v>-3</v>
      </c>
      <c r="AM2" s="90">
        <v>1</v>
      </c>
      <c r="AN2" s="90">
        <v>9</v>
      </c>
      <c r="AO2" s="90">
        <v>20</v>
      </c>
      <c r="AP2" s="90">
        <v>32</v>
      </c>
      <c r="AQ2" s="90">
        <v>44</v>
      </c>
      <c r="AR2" s="90">
        <v>55</v>
      </c>
      <c r="AS2" s="90">
        <v>64</v>
      </c>
      <c r="AT2" s="90">
        <v>70</v>
      </c>
      <c r="AU2" s="90">
        <v>73</v>
      </c>
      <c r="AV2" s="90">
        <v>71</v>
      </c>
      <c r="AW2" s="90">
        <v>66</v>
      </c>
      <c r="AX2" s="90">
        <v>57</v>
      </c>
      <c r="AY2" s="90">
        <v>45</v>
      </c>
      <c r="AZ2" s="90">
        <v>34</v>
      </c>
      <c r="BA2" s="90">
        <v>25</v>
      </c>
      <c r="BD2" s="90" t="s">
        <v>219</v>
      </c>
      <c r="BE2" s="90">
        <v>7.0339999999999998</v>
      </c>
      <c r="BF2" s="90">
        <v>372800</v>
      </c>
    </row>
    <row r="3" spans="1:58" x14ac:dyDescent="0.3">
      <c r="A3" s="90" t="s">
        <v>140</v>
      </c>
      <c r="B3" s="90">
        <v>0.08</v>
      </c>
      <c r="C3" s="90" t="s">
        <v>75</v>
      </c>
      <c r="D3" s="90">
        <v>0.15</v>
      </c>
      <c r="E3" s="90">
        <v>4</v>
      </c>
      <c r="F3" s="90">
        <v>0.5</v>
      </c>
      <c r="G3" s="90">
        <v>200</v>
      </c>
      <c r="J3" s="90" t="s">
        <v>148</v>
      </c>
      <c r="K3" s="90">
        <v>0.9</v>
      </c>
      <c r="L3" s="90">
        <v>0.4</v>
      </c>
      <c r="M3" s="90">
        <v>3.5</v>
      </c>
      <c r="N3" s="90">
        <v>3</v>
      </c>
      <c r="O3" s="90">
        <v>800</v>
      </c>
      <c r="R3" s="90" t="s">
        <v>280</v>
      </c>
      <c r="S3" s="90">
        <v>3.7021000000000002</v>
      </c>
      <c r="T3" s="90">
        <v>2</v>
      </c>
      <c r="U3" s="90">
        <v>1</v>
      </c>
      <c r="V3" s="90">
        <v>500</v>
      </c>
      <c r="Y3" s="90" t="s">
        <v>280</v>
      </c>
      <c r="Z3" s="90">
        <v>2.9582000000000002</v>
      </c>
      <c r="AA3" s="90">
        <v>3</v>
      </c>
      <c r="AB3" s="90">
        <v>2</v>
      </c>
      <c r="AC3" s="90">
        <v>456</v>
      </c>
      <c r="AF3" s="90" t="s">
        <v>155</v>
      </c>
      <c r="AG3" s="90">
        <v>0.20599999999999999</v>
      </c>
      <c r="AH3" s="90">
        <v>3.75</v>
      </c>
      <c r="AI3" s="90">
        <v>1.75</v>
      </c>
      <c r="AJ3" s="90">
        <v>175</v>
      </c>
      <c r="AK3" s="90">
        <v>-1</v>
      </c>
      <c r="AL3" s="90">
        <v>-1</v>
      </c>
      <c r="AM3" s="90">
        <v>3</v>
      </c>
      <c r="AN3" s="90">
        <v>11</v>
      </c>
      <c r="AO3" s="90">
        <v>20</v>
      </c>
      <c r="AP3" s="90">
        <v>30</v>
      </c>
      <c r="AQ3" s="90">
        <v>41</v>
      </c>
      <c r="AR3" s="90">
        <v>51</v>
      </c>
      <c r="AS3" s="90">
        <v>59</v>
      </c>
      <c r="AT3" s="90">
        <v>65</v>
      </c>
      <c r="AU3" s="90">
        <v>66</v>
      </c>
      <c r="AV3" s="90">
        <v>66</v>
      </c>
      <c r="AW3" s="90">
        <v>62</v>
      </c>
      <c r="AX3" s="90">
        <v>54</v>
      </c>
      <c r="AY3" s="90">
        <v>45</v>
      </c>
      <c r="AZ3" s="90">
        <v>36</v>
      </c>
      <c r="BA3" s="90">
        <v>29</v>
      </c>
      <c r="BD3" s="90" t="s">
        <v>220</v>
      </c>
      <c r="BE3" s="90">
        <v>14.067</v>
      </c>
      <c r="BF3" s="90">
        <v>780000</v>
      </c>
    </row>
    <row r="4" spans="1:58" x14ac:dyDescent="0.3">
      <c r="A4" s="90" t="s">
        <v>141</v>
      </c>
      <c r="B4" s="90">
        <v>0.1</v>
      </c>
      <c r="C4" s="90" t="s">
        <v>143</v>
      </c>
      <c r="D4" s="90">
        <v>0.2</v>
      </c>
      <c r="E4" s="90">
        <v>3</v>
      </c>
      <c r="F4" s="90">
        <v>0.1</v>
      </c>
      <c r="G4" s="90">
        <v>125</v>
      </c>
      <c r="J4" s="90" t="s">
        <v>280</v>
      </c>
      <c r="K4" s="90">
        <v>0.78</v>
      </c>
      <c r="L4" s="90">
        <v>2.9214000000000002</v>
      </c>
      <c r="M4" s="90">
        <v>3</v>
      </c>
      <c r="N4" s="90">
        <v>1</v>
      </c>
      <c r="O4" s="90">
        <v>500</v>
      </c>
      <c r="AF4" s="90" t="s">
        <v>280</v>
      </c>
      <c r="AG4" s="90">
        <v>0.22450000000000001</v>
      </c>
      <c r="AH4" s="90">
        <v>5</v>
      </c>
      <c r="AI4" s="90">
        <v>2</v>
      </c>
      <c r="AJ4" s="90">
        <v>140</v>
      </c>
      <c r="AK4" s="90">
        <v>-3</v>
      </c>
      <c r="AL4" s="90">
        <v>-3</v>
      </c>
      <c r="AM4" s="90">
        <v>1</v>
      </c>
      <c r="AN4" s="90">
        <v>9</v>
      </c>
      <c r="AO4" s="90">
        <v>20</v>
      </c>
      <c r="AP4" s="90">
        <v>32</v>
      </c>
      <c r="AQ4" s="90">
        <v>44</v>
      </c>
      <c r="AR4" s="90">
        <v>55</v>
      </c>
      <c r="AS4" s="90">
        <v>64</v>
      </c>
      <c r="AT4" s="90">
        <v>70</v>
      </c>
      <c r="AU4" s="90">
        <v>73</v>
      </c>
      <c r="AV4" s="90">
        <v>71</v>
      </c>
      <c r="AW4" s="90">
        <v>66</v>
      </c>
      <c r="AX4" s="90">
        <v>57</v>
      </c>
      <c r="AY4" s="90">
        <v>45</v>
      </c>
      <c r="AZ4" s="90">
        <v>34</v>
      </c>
      <c r="BA4" s="90">
        <v>25</v>
      </c>
      <c r="BD4" s="90" t="s">
        <v>218</v>
      </c>
      <c r="BE4" s="90">
        <v>14.067</v>
      </c>
      <c r="BF4" s="90">
        <v>749240</v>
      </c>
    </row>
    <row r="5" spans="1:58" x14ac:dyDescent="0.3">
      <c r="A5" s="90" t="s">
        <v>142</v>
      </c>
      <c r="B5" s="90">
        <v>0.12</v>
      </c>
      <c r="C5" s="90" t="s">
        <v>144</v>
      </c>
      <c r="D5" s="90">
        <v>0.35</v>
      </c>
      <c r="E5" s="90">
        <v>2</v>
      </c>
      <c r="F5" s="90">
        <v>0.3</v>
      </c>
      <c r="G5" s="90">
        <v>150</v>
      </c>
    </row>
    <row r="6" spans="1:58" x14ac:dyDescent="0.3">
      <c r="A6" s="90" t="s">
        <v>280</v>
      </c>
      <c r="B6" s="90">
        <v>0.14280000000000001</v>
      </c>
      <c r="C6" s="90" t="s">
        <v>31</v>
      </c>
      <c r="D6" s="90">
        <v>0.15</v>
      </c>
      <c r="E6" s="90">
        <v>1.5</v>
      </c>
      <c r="F6" s="90">
        <v>0.2</v>
      </c>
      <c r="G6" s="90">
        <v>160</v>
      </c>
    </row>
  </sheetData>
  <dataValidations disablePrompts="1" count="3">
    <dataValidation allowBlank="1" showInputMessage="1" showErrorMessage="1" prompt="https://www.singersl.com/panasonic-inverter-air-conditioner-24000btu-cs-xu24xkh-1" sqref="BD2" xr:uid="{1A185F83-6E6A-4A77-818B-08A1D471B3B9}"/>
    <dataValidation allowBlank="1" showInputMessage="1" showErrorMessage="1" prompt="https://www.singersl.com/singer-air-conditioner-ceiling-mounted-inverter-48000-btu" sqref="BD3" xr:uid="{F0396DF3-ABB3-457A-A0F6-B41A47E96D02}"/>
    <dataValidation allowBlank="1" showInputMessage="1" showErrorMessage="1" prompt="https://eprice.lk/air-conditioning/all-offers?order=desc" sqref="BD4" xr:uid="{5A49AE02-6898-41FD-A22F-ABE6556AE17B}"/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A7190-DA68-4040-87F9-8DC8CF75C0D2}">
  <sheetPr codeName="Sheet2"/>
  <dimension ref="A1:BK42"/>
  <sheetViews>
    <sheetView workbookViewId="0"/>
  </sheetViews>
  <sheetFormatPr defaultRowHeight="14.4" x14ac:dyDescent="0.3"/>
  <cols>
    <col min="1" max="1" width="12.44140625" bestFit="1" customWidth="1"/>
    <col min="4" max="4" width="15.44140625" customWidth="1"/>
    <col min="8" max="8" width="5.77734375" customWidth="1"/>
    <col min="9" max="32" width="5.33203125" customWidth="1"/>
    <col min="36" max="60" width="4.5546875" customWidth="1"/>
    <col min="62" max="62" width="15.5546875" style="19" customWidth="1"/>
  </cols>
  <sheetData>
    <row r="1" spans="1:63" ht="15" thickBot="1" x14ac:dyDescent="0.35">
      <c r="A1" s="15" t="s">
        <v>0</v>
      </c>
      <c r="D1" s="6" t="s">
        <v>12</v>
      </c>
      <c r="E1" s="11" t="str">
        <f>Cooling_Load_Calculation!D2</f>
        <v>Colombo</v>
      </c>
      <c r="G1" s="6" t="s">
        <v>13</v>
      </c>
      <c r="H1" s="10">
        <v>0</v>
      </c>
      <c r="I1" s="10">
        <v>1</v>
      </c>
      <c r="J1" s="10">
        <v>2</v>
      </c>
      <c r="K1" s="10">
        <v>3</v>
      </c>
      <c r="L1" s="10">
        <v>4</v>
      </c>
      <c r="M1" s="10">
        <v>5</v>
      </c>
      <c r="N1" s="10">
        <v>6</v>
      </c>
      <c r="O1" s="10">
        <v>7</v>
      </c>
      <c r="P1" s="10">
        <v>8</v>
      </c>
      <c r="Q1" s="10">
        <v>9</v>
      </c>
      <c r="R1" s="10">
        <v>10</v>
      </c>
      <c r="S1" s="10">
        <v>11</v>
      </c>
      <c r="T1" s="10">
        <v>12</v>
      </c>
      <c r="U1" s="10">
        <v>13</v>
      </c>
      <c r="V1" s="10">
        <v>14</v>
      </c>
      <c r="W1" s="10">
        <v>15</v>
      </c>
      <c r="X1" s="10">
        <v>16</v>
      </c>
      <c r="Y1" s="10">
        <v>17</v>
      </c>
      <c r="Z1" s="10">
        <v>18</v>
      </c>
      <c r="AA1" s="10">
        <v>19</v>
      </c>
      <c r="AB1" s="10">
        <v>20</v>
      </c>
      <c r="AC1" s="10">
        <v>21</v>
      </c>
      <c r="AD1" s="10">
        <v>22</v>
      </c>
      <c r="AE1" s="11">
        <v>23</v>
      </c>
      <c r="AF1" s="13"/>
      <c r="AI1" s="16" t="s">
        <v>8</v>
      </c>
      <c r="AJ1" s="213" t="s">
        <v>26</v>
      </c>
      <c r="AK1" s="213"/>
      <c r="AL1" s="213"/>
      <c r="AO1" t="s">
        <v>28</v>
      </c>
    </row>
    <row r="2" spans="1:63" ht="15" thickBot="1" x14ac:dyDescent="0.35">
      <c r="A2" s="16" t="s">
        <v>8</v>
      </c>
      <c r="D2" s="85" t="s">
        <v>173</v>
      </c>
      <c r="E2" s="86">
        <v>12</v>
      </c>
      <c r="G2" s="7" t="s">
        <v>14</v>
      </c>
      <c r="H2" s="2">
        <f>_xlfn.IFS($E$1=$AI$1,AJ3,$E$1=$AI$15,AJ17,$E$1=$AI$29,AJ31)</f>
        <v>25</v>
      </c>
      <c r="I2" s="2">
        <f t="shared" ref="I2:AE2" si="0">_xlfn.IFS($E$1=$AI$1,AK3,$E$1=$AI$15,AK17,$E$1=$AI$29,AK31)</f>
        <v>25</v>
      </c>
      <c r="J2" s="2">
        <f t="shared" si="0"/>
        <v>25</v>
      </c>
      <c r="K2" s="2">
        <f t="shared" si="0"/>
        <v>24</v>
      </c>
      <c r="L2" s="2">
        <f t="shared" si="0"/>
        <v>24</v>
      </c>
      <c r="M2" s="2">
        <f t="shared" si="0"/>
        <v>24</v>
      </c>
      <c r="N2" s="2">
        <f t="shared" si="0"/>
        <v>24</v>
      </c>
      <c r="O2" s="2">
        <f t="shared" si="0"/>
        <v>24</v>
      </c>
      <c r="P2" s="2">
        <f t="shared" si="0"/>
        <v>24</v>
      </c>
      <c r="Q2" s="2">
        <f t="shared" si="0"/>
        <v>28</v>
      </c>
      <c r="R2" s="2">
        <f t="shared" si="0"/>
        <v>28</v>
      </c>
      <c r="S2" s="2">
        <f t="shared" si="0"/>
        <v>28</v>
      </c>
      <c r="T2" s="2">
        <f t="shared" si="0"/>
        <v>33</v>
      </c>
      <c r="U2" s="2">
        <f t="shared" si="0"/>
        <v>33</v>
      </c>
      <c r="V2" s="2">
        <f t="shared" si="0"/>
        <v>33</v>
      </c>
      <c r="W2" s="2">
        <f t="shared" si="0"/>
        <v>30</v>
      </c>
      <c r="X2" s="2">
        <f t="shared" si="0"/>
        <v>30</v>
      </c>
      <c r="Y2" s="2">
        <f t="shared" si="0"/>
        <v>30</v>
      </c>
      <c r="Z2" s="2">
        <f t="shared" si="0"/>
        <v>27</v>
      </c>
      <c r="AA2" s="2">
        <f t="shared" si="0"/>
        <v>27</v>
      </c>
      <c r="AB2" s="2">
        <f t="shared" si="0"/>
        <v>27</v>
      </c>
      <c r="AC2" s="2">
        <f t="shared" si="0"/>
        <v>26</v>
      </c>
      <c r="AD2" s="2">
        <f t="shared" si="0"/>
        <v>26</v>
      </c>
      <c r="AE2" s="3">
        <f t="shared" si="0"/>
        <v>26</v>
      </c>
      <c r="AF2" s="2"/>
      <c r="AI2" s="6" t="s">
        <v>13</v>
      </c>
      <c r="AJ2" s="10">
        <v>0</v>
      </c>
      <c r="AK2" s="10">
        <v>1</v>
      </c>
      <c r="AL2" s="10">
        <v>2</v>
      </c>
      <c r="AM2" s="10">
        <v>3</v>
      </c>
      <c r="AN2" s="10">
        <v>4</v>
      </c>
      <c r="AO2" s="10">
        <v>5</v>
      </c>
      <c r="AP2" s="10">
        <v>6</v>
      </c>
      <c r="AQ2" s="10">
        <v>7</v>
      </c>
      <c r="AR2" s="10">
        <v>8</v>
      </c>
      <c r="AS2" s="10">
        <v>9</v>
      </c>
      <c r="AT2" s="10">
        <v>10</v>
      </c>
      <c r="AU2" s="10">
        <v>11</v>
      </c>
      <c r="AV2" s="10">
        <v>12</v>
      </c>
      <c r="AW2" s="10">
        <v>13</v>
      </c>
      <c r="AX2" s="10">
        <v>14</v>
      </c>
      <c r="AY2" s="10">
        <v>15</v>
      </c>
      <c r="AZ2" s="10">
        <v>16</v>
      </c>
      <c r="BA2" s="10">
        <v>17</v>
      </c>
      <c r="BB2" s="10">
        <v>18</v>
      </c>
      <c r="BC2" s="10">
        <v>19</v>
      </c>
      <c r="BD2" s="10">
        <v>20</v>
      </c>
      <c r="BE2" s="10">
        <v>21</v>
      </c>
      <c r="BF2" s="10">
        <v>22</v>
      </c>
      <c r="BG2" s="11">
        <v>23</v>
      </c>
      <c r="BH2" s="13"/>
      <c r="BJ2" s="62" t="s">
        <v>99</v>
      </c>
      <c r="BK2" s="134" t="s">
        <v>101</v>
      </c>
    </row>
    <row r="3" spans="1:63" x14ac:dyDescent="0.3">
      <c r="A3" s="16" t="s">
        <v>4</v>
      </c>
      <c r="G3" s="8" t="s">
        <v>15</v>
      </c>
      <c r="H3" s="2">
        <f t="shared" ref="H3:H13" si="1">_xlfn.IFS($E$1=$AI$1,AJ4,$E$1=$AI$15,AJ18,$E$1=$AI$29,AJ32)</f>
        <v>24</v>
      </c>
      <c r="I3" s="2">
        <f t="shared" ref="I3:I13" si="2">_xlfn.IFS($E$1=$AI$1,AK4,$E$1=$AI$15,AK18,$E$1=$AI$29,AK32)</f>
        <v>24</v>
      </c>
      <c r="J3" s="2">
        <f t="shared" ref="J3:J13" si="3">_xlfn.IFS($E$1=$AI$1,AL4,$E$1=$AI$15,AL18,$E$1=$AI$29,AL32)</f>
        <v>24</v>
      </c>
      <c r="K3" s="2">
        <f t="shared" ref="K3:K13" si="4">_xlfn.IFS($E$1=$AI$1,AM4,$E$1=$AI$15,AM18,$E$1=$AI$29,AM32)</f>
        <v>23</v>
      </c>
      <c r="L3" s="2">
        <f t="shared" ref="L3:L13" si="5">_xlfn.IFS($E$1=$AI$1,AN4,$E$1=$AI$15,AN18,$E$1=$AI$29,AN32)</f>
        <v>23</v>
      </c>
      <c r="M3" s="2">
        <f t="shared" ref="M3:M13" si="6">_xlfn.IFS($E$1=$AI$1,AO4,$E$1=$AI$15,AO18,$E$1=$AI$29,AO32)</f>
        <v>23</v>
      </c>
      <c r="N3" s="2">
        <f t="shared" ref="N3:N13" si="7">_xlfn.IFS($E$1=$AI$1,AP4,$E$1=$AI$15,AP18,$E$1=$AI$29,AP32)</f>
        <v>23</v>
      </c>
      <c r="O3" s="2">
        <f t="shared" ref="O3:O13" si="8">_xlfn.IFS($E$1=$AI$1,AQ4,$E$1=$AI$15,AQ18,$E$1=$AI$29,AQ32)</f>
        <v>23</v>
      </c>
      <c r="P3" s="2">
        <f t="shared" ref="P3:P13" si="9">_xlfn.IFS($E$1=$AI$1,AR4,$E$1=$AI$15,AR18,$E$1=$AI$29,AR32)</f>
        <v>23</v>
      </c>
      <c r="Q3" s="2">
        <f t="shared" ref="Q3:Q13" si="10">_xlfn.IFS($E$1=$AI$1,AS4,$E$1=$AI$15,AS18,$E$1=$AI$29,AS32)</f>
        <v>26</v>
      </c>
      <c r="R3" s="2">
        <f t="shared" ref="R3:R13" si="11">_xlfn.IFS($E$1=$AI$1,AT4,$E$1=$AI$15,AT18,$E$1=$AI$29,AT32)</f>
        <v>26</v>
      </c>
      <c r="S3" s="2">
        <f t="shared" ref="S3:S13" si="12">_xlfn.IFS($E$1=$AI$1,AU4,$E$1=$AI$15,AU18,$E$1=$AI$29,AU32)</f>
        <v>26</v>
      </c>
      <c r="T3" s="2">
        <f t="shared" ref="T3:T13" si="13">_xlfn.IFS($E$1=$AI$1,AV4,$E$1=$AI$15,AV18,$E$1=$AI$29,AV32)</f>
        <v>33</v>
      </c>
      <c r="U3" s="2">
        <f t="shared" ref="U3:U13" si="14">_xlfn.IFS($E$1=$AI$1,AW4,$E$1=$AI$15,AW18,$E$1=$AI$29,AW32)</f>
        <v>33</v>
      </c>
      <c r="V3" s="2">
        <f t="shared" ref="V3:V13" si="15">_xlfn.IFS($E$1=$AI$1,AX4,$E$1=$AI$15,AX18,$E$1=$AI$29,AX32)</f>
        <v>33</v>
      </c>
      <c r="W3" s="2">
        <f t="shared" ref="W3:W13" si="16">_xlfn.IFS($E$1=$AI$1,AY4,$E$1=$AI$15,AY18,$E$1=$AI$29,AY32)</f>
        <v>29</v>
      </c>
      <c r="X3" s="2">
        <f t="shared" ref="X3:X13" si="17">_xlfn.IFS($E$1=$AI$1,AZ4,$E$1=$AI$15,AZ18,$E$1=$AI$29,AZ32)</f>
        <v>29</v>
      </c>
      <c r="Y3" s="2">
        <f t="shared" ref="Y3:Y13" si="18">_xlfn.IFS($E$1=$AI$1,BA4,$E$1=$AI$15,BA18,$E$1=$AI$29,BA32)</f>
        <v>29</v>
      </c>
      <c r="Z3" s="2">
        <f t="shared" ref="Z3:Z13" si="19">_xlfn.IFS($E$1=$AI$1,BB4,$E$1=$AI$15,BB18,$E$1=$AI$29,BB32)</f>
        <v>26</v>
      </c>
      <c r="AA3" s="2">
        <f t="shared" ref="AA3:AA13" si="20">_xlfn.IFS($E$1=$AI$1,BC4,$E$1=$AI$15,BC18,$E$1=$AI$29,BC32)</f>
        <v>26</v>
      </c>
      <c r="AB3" s="2">
        <f t="shared" ref="AB3:AB13" si="21">_xlfn.IFS($E$1=$AI$1,BD4,$E$1=$AI$15,BD18,$E$1=$AI$29,BD32)</f>
        <v>26</v>
      </c>
      <c r="AC3" s="2">
        <f t="shared" ref="AC3:AC13" si="22">_xlfn.IFS($E$1=$AI$1,BE4,$E$1=$AI$15,BE18,$E$1=$AI$29,BE32)</f>
        <v>25</v>
      </c>
      <c r="AD3" s="2">
        <f t="shared" ref="AD3:AD13" si="23">_xlfn.IFS($E$1=$AI$1,BF4,$E$1=$AI$15,BF18,$E$1=$AI$29,BF32)</f>
        <v>25</v>
      </c>
      <c r="AE3" s="3">
        <f t="shared" ref="AE3:AE13" si="24">_xlfn.IFS($E$1=$AI$1,BG4,$E$1=$AI$15,BG18,$E$1=$AI$29,BG32)</f>
        <v>25</v>
      </c>
      <c r="AF3" s="2"/>
      <c r="AI3" s="7" t="s">
        <v>14</v>
      </c>
      <c r="AJ3" s="2">
        <v>23</v>
      </c>
      <c r="AK3" s="2">
        <v>23</v>
      </c>
      <c r="AL3" s="2">
        <v>23</v>
      </c>
      <c r="AM3" s="12">
        <v>22</v>
      </c>
      <c r="AN3" s="12">
        <v>22</v>
      </c>
      <c r="AO3" s="12">
        <v>22</v>
      </c>
      <c r="AP3" s="2">
        <v>22</v>
      </c>
      <c r="AQ3" s="2">
        <v>22</v>
      </c>
      <c r="AR3" s="2">
        <v>22</v>
      </c>
      <c r="AS3" s="2">
        <v>27</v>
      </c>
      <c r="AT3" s="2">
        <v>27</v>
      </c>
      <c r="AU3" s="2">
        <v>27</v>
      </c>
      <c r="AV3" s="2">
        <v>32</v>
      </c>
      <c r="AW3" s="2">
        <v>32</v>
      </c>
      <c r="AX3" s="2">
        <v>32</v>
      </c>
      <c r="AY3" s="2">
        <v>31</v>
      </c>
      <c r="AZ3" s="2">
        <v>31</v>
      </c>
      <c r="BA3" s="2">
        <v>31</v>
      </c>
      <c r="BB3" s="2">
        <v>26</v>
      </c>
      <c r="BC3" s="2">
        <v>26</v>
      </c>
      <c r="BD3" s="2">
        <v>26</v>
      </c>
      <c r="BE3" s="2">
        <v>23</v>
      </c>
      <c r="BF3" s="2">
        <v>23</v>
      </c>
      <c r="BG3" s="3">
        <v>23</v>
      </c>
      <c r="BH3" s="12"/>
      <c r="BJ3" s="19">
        <v>0.69</v>
      </c>
    </row>
    <row r="4" spans="1:63" ht="15" thickBot="1" x14ac:dyDescent="0.35">
      <c r="A4" s="17" t="s">
        <v>5</v>
      </c>
      <c r="G4" s="8" t="s">
        <v>16</v>
      </c>
      <c r="H4" s="2">
        <f t="shared" si="1"/>
        <v>27</v>
      </c>
      <c r="I4" s="2">
        <f t="shared" si="2"/>
        <v>27</v>
      </c>
      <c r="J4" s="2">
        <f t="shared" si="3"/>
        <v>27</v>
      </c>
      <c r="K4" s="2">
        <f t="shared" si="4"/>
        <v>26</v>
      </c>
      <c r="L4" s="2">
        <f t="shared" si="5"/>
        <v>26</v>
      </c>
      <c r="M4" s="2">
        <f t="shared" si="6"/>
        <v>26</v>
      </c>
      <c r="N4" s="2">
        <f t="shared" si="7"/>
        <v>26</v>
      </c>
      <c r="O4" s="2">
        <f t="shared" si="8"/>
        <v>26</v>
      </c>
      <c r="P4" s="2">
        <f t="shared" si="9"/>
        <v>26</v>
      </c>
      <c r="Q4" s="2">
        <f t="shared" si="10"/>
        <v>28</v>
      </c>
      <c r="R4" s="2">
        <f t="shared" si="11"/>
        <v>28</v>
      </c>
      <c r="S4" s="2">
        <f t="shared" si="12"/>
        <v>28</v>
      </c>
      <c r="T4" s="2">
        <f t="shared" si="13"/>
        <v>31</v>
      </c>
      <c r="U4" s="2">
        <f t="shared" si="14"/>
        <v>31</v>
      </c>
      <c r="V4" s="2">
        <f t="shared" si="15"/>
        <v>31</v>
      </c>
      <c r="W4" s="2">
        <f t="shared" si="16"/>
        <v>29</v>
      </c>
      <c r="X4" s="2">
        <f t="shared" si="17"/>
        <v>29</v>
      </c>
      <c r="Y4" s="2">
        <f t="shared" si="18"/>
        <v>29</v>
      </c>
      <c r="Z4" s="2">
        <f t="shared" si="19"/>
        <v>28</v>
      </c>
      <c r="AA4" s="2">
        <f t="shared" si="20"/>
        <v>28</v>
      </c>
      <c r="AB4" s="2">
        <f t="shared" si="21"/>
        <v>28</v>
      </c>
      <c r="AC4" s="2">
        <f t="shared" si="22"/>
        <v>27</v>
      </c>
      <c r="AD4" s="2">
        <f t="shared" si="23"/>
        <v>27</v>
      </c>
      <c r="AE4" s="3">
        <f t="shared" si="24"/>
        <v>27</v>
      </c>
      <c r="AF4" s="2"/>
      <c r="AI4" s="8" t="s">
        <v>15</v>
      </c>
      <c r="AJ4" s="2">
        <v>21</v>
      </c>
      <c r="AK4" s="2">
        <v>21</v>
      </c>
      <c r="AL4" s="2">
        <v>21</v>
      </c>
      <c r="AM4" s="2">
        <v>21</v>
      </c>
      <c r="AN4" s="2">
        <v>21</v>
      </c>
      <c r="AO4" s="2">
        <v>21</v>
      </c>
      <c r="AP4" s="2">
        <v>20</v>
      </c>
      <c r="AQ4" s="2">
        <v>20</v>
      </c>
      <c r="AR4" s="2">
        <v>20</v>
      </c>
      <c r="AS4" s="2">
        <v>26</v>
      </c>
      <c r="AT4" s="2">
        <v>26</v>
      </c>
      <c r="AU4" s="2">
        <v>26</v>
      </c>
      <c r="AV4" s="2">
        <v>33</v>
      </c>
      <c r="AW4" s="2">
        <v>33</v>
      </c>
      <c r="AX4" s="2">
        <v>33</v>
      </c>
      <c r="AY4" s="2">
        <v>31</v>
      </c>
      <c r="AZ4" s="2">
        <v>31</v>
      </c>
      <c r="BA4" s="2">
        <v>31</v>
      </c>
      <c r="BB4" s="2">
        <v>26</v>
      </c>
      <c r="BC4" s="2">
        <v>26</v>
      </c>
      <c r="BD4" s="2">
        <v>26</v>
      </c>
      <c r="BE4" s="2">
        <v>21</v>
      </c>
      <c r="BF4" s="2">
        <v>21</v>
      </c>
      <c r="BG4" s="3">
        <v>21</v>
      </c>
      <c r="BH4" s="12"/>
      <c r="BJ4" s="62" t="s">
        <v>108</v>
      </c>
      <c r="BK4" s="134" t="s">
        <v>109</v>
      </c>
    </row>
    <row r="5" spans="1:63" x14ac:dyDescent="0.3">
      <c r="G5" s="8" t="s">
        <v>17</v>
      </c>
      <c r="H5" s="2">
        <f t="shared" si="1"/>
        <v>26</v>
      </c>
      <c r="I5" s="2">
        <f t="shared" si="2"/>
        <v>26</v>
      </c>
      <c r="J5" s="2">
        <f t="shared" si="3"/>
        <v>26</v>
      </c>
      <c r="K5" s="2">
        <f t="shared" si="4"/>
        <v>26</v>
      </c>
      <c r="L5" s="2">
        <f t="shared" si="5"/>
        <v>26</v>
      </c>
      <c r="M5" s="2">
        <f t="shared" si="6"/>
        <v>26</v>
      </c>
      <c r="N5" s="2">
        <f t="shared" si="7"/>
        <v>26</v>
      </c>
      <c r="O5" s="2">
        <f t="shared" si="8"/>
        <v>26</v>
      </c>
      <c r="P5" s="2">
        <f t="shared" si="9"/>
        <v>26</v>
      </c>
      <c r="Q5" s="2">
        <f t="shared" si="10"/>
        <v>28</v>
      </c>
      <c r="R5" s="2">
        <f t="shared" si="11"/>
        <v>28</v>
      </c>
      <c r="S5" s="2">
        <f t="shared" si="12"/>
        <v>28</v>
      </c>
      <c r="T5" s="2">
        <f t="shared" si="13"/>
        <v>29</v>
      </c>
      <c r="U5" s="2">
        <f t="shared" si="14"/>
        <v>29</v>
      </c>
      <c r="V5" s="2">
        <f t="shared" si="15"/>
        <v>29</v>
      </c>
      <c r="W5" s="2">
        <f t="shared" si="16"/>
        <v>30</v>
      </c>
      <c r="X5" s="2">
        <f t="shared" si="17"/>
        <v>30</v>
      </c>
      <c r="Y5" s="2">
        <f t="shared" si="18"/>
        <v>30</v>
      </c>
      <c r="Z5" s="2">
        <f t="shared" si="19"/>
        <v>29</v>
      </c>
      <c r="AA5" s="2">
        <f t="shared" si="20"/>
        <v>29</v>
      </c>
      <c r="AB5" s="2">
        <f t="shared" si="21"/>
        <v>29</v>
      </c>
      <c r="AC5" s="2">
        <f t="shared" si="22"/>
        <v>28</v>
      </c>
      <c r="AD5" s="2">
        <f t="shared" si="23"/>
        <v>28</v>
      </c>
      <c r="AE5" s="3">
        <f t="shared" si="24"/>
        <v>28</v>
      </c>
      <c r="AF5" s="2"/>
      <c r="AI5" s="8" t="s">
        <v>16</v>
      </c>
      <c r="AJ5" s="2">
        <v>23</v>
      </c>
      <c r="AK5" s="2">
        <v>23</v>
      </c>
      <c r="AL5" s="2">
        <v>23</v>
      </c>
      <c r="AM5" s="12">
        <v>22</v>
      </c>
      <c r="AN5" s="12">
        <v>22</v>
      </c>
      <c r="AO5" s="12">
        <v>22</v>
      </c>
      <c r="AP5" s="12">
        <v>24</v>
      </c>
      <c r="AQ5" s="12">
        <v>24</v>
      </c>
      <c r="AR5" s="12">
        <v>24</v>
      </c>
      <c r="AS5" s="12">
        <v>29</v>
      </c>
      <c r="AT5" s="12">
        <v>29</v>
      </c>
      <c r="AU5" s="12">
        <v>29</v>
      </c>
      <c r="AV5" s="12">
        <v>32</v>
      </c>
      <c r="AW5" s="12">
        <v>32</v>
      </c>
      <c r="AX5" s="12">
        <v>32</v>
      </c>
      <c r="AY5" s="12">
        <v>31</v>
      </c>
      <c r="AZ5" s="12">
        <v>31</v>
      </c>
      <c r="BA5" s="12">
        <v>31</v>
      </c>
      <c r="BB5" s="12">
        <v>28</v>
      </c>
      <c r="BC5" s="12">
        <v>28</v>
      </c>
      <c r="BD5" s="12">
        <v>28</v>
      </c>
      <c r="BE5" s="12">
        <v>24</v>
      </c>
      <c r="BF5" s="12">
        <v>24</v>
      </c>
      <c r="BG5" s="14">
        <v>24</v>
      </c>
      <c r="BH5" s="12"/>
      <c r="BJ5" s="19">
        <v>99.89</v>
      </c>
    </row>
    <row r="6" spans="1:63" x14ac:dyDescent="0.3">
      <c r="G6" s="8" t="s">
        <v>18</v>
      </c>
      <c r="H6" s="2">
        <f t="shared" si="1"/>
        <v>23</v>
      </c>
      <c r="I6" s="2">
        <f t="shared" si="2"/>
        <v>23</v>
      </c>
      <c r="J6" s="2">
        <f t="shared" si="3"/>
        <v>23</v>
      </c>
      <c r="K6" s="2">
        <f t="shared" si="4"/>
        <v>26</v>
      </c>
      <c r="L6" s="2">
        <f t="shared" si="5"/>
        <v>26</v>
      </c>
      <c r="M6" s="2">
        <f t="shared" si="6"/>
        <v>26</v>
      </c>
      <c r="N6" s="2">
        <f t="shared" si="7"/>
        <v>26</v>
      </c>
      <c r="O6" s="2">
        <f t="shared" si="8"/>
        <v>26</v>
      </c>
      <c r="P6" s="2">
        <f t="shared" si="9"/>
        <v>26</v>
      </c>
      <c r="Q6" s="2">
        <f t="shared" si="10"/>
        <v>26</v>
      </c>
      <c r="R6" s="2">
        <f t="shared" si="11"/>
        <v>26</v>
      </c>
      <c r="S6" s="2">
        <f t="shared" si="12"/>
        <v>26</v>
      </c>
      <c r="T6" s="2">
        <f t="shared" si="13"/>
        <v>26</v>
      </c>
      <c r="U6" s="2">
        <f t="shared" si="14"/>
        <v>26</v>
      </c>
      <c r="V6" s="2">
        <f t="shared" si="15"/>
        <v>26</v>
      </c>
      <c r="W6" s="2">
        <f t="shared" si="16"/>
        <v>25</v>
      </c>
      <c r="X6" s="2">
        <f t="shared" si="17"/>
        <v>25</v>
      </c>
      <c r="Y6" s="2">
        <f t="shared" si="18"/>
        <v>25</v>
      </c>
      <c r="Z6" s="2">
        <f t="shared" si="19"/>
        <v>24</v>
      </c>
      <c r="AA6" s="2">
        <f t="shared" si="20"/>
        <v>24</v>
      </c>
      <c r="AB6" s="2">
        <f t="shared" si="21"/>
        <v>24</v>
      </c>
      <c r="AC6" s="2">
        <f t="shared" si="22"/>
        <v>19</v>
      </c>
      <c r="AD6" s="2">
        <f t="shared" si="23"/>
        <v>19</v>
      </c>
      <c r="AE6" s="3">
        <f t="shared" si="24"/>
        <v>19</v>
      </c>
      <c r="AF6" s="2"/>
      <c r="AI6" s="8" t="s">
        <v>17</v>
      </c>
      <c r="AJ6" s="12">
        <v>25</v>
      </c>
      <c r="AK6" s="12">
        <v>25</v>
      </c>
      <c r="AL6" s="12">
        <v>25</v>
      </c>
      <c r="AM6" s="12">
        <v>24</v>
      </c>
      <c r="AN6" s="12">
        <v>24</v>
      </c>
      <c r="AO6" s="12">
        <v>24</v>
      </c>
      <c r="AP6" s="12">
        <v>25</v>
      </c>
      <c r="AQ6" s="12">
        <v>25</v>
      </c>
      <c r="AR6" s="12">
        <v>25</v>
      </c>
      <c r="AS6" s="12">
        <v>28</v>
      </c>
      <c r="AT6" s="12">
        <v>28</v>
      </c>
      <c r="AU6" s="12">
        <v>28</v>
      </c>
      <c r="AV6" s="12">
        <v>31</v>
      </c>
      <c r="AW6" s="12">
        <v>31</v>
      </c>
      <c r="AX6" s="12">
        <v>31</v>
      </c>
      <c r="AY6" s="12">
        <v>29</v>
      </c>
      <c r="AZ6" s="12">
        <v>29</v>
      </c>
      <c r="BA6" s="12">
        <v>29</v>
      </c>
      <c r="BB6" s="12">
        <v>27</v>
      </c>
      <c r="BC6" s="12">
        <v>27</v>
      </c>
      <c r="BD6" s="12">
        <v>27</v>
      </c>
      <c r="BE6" s="12">
        <v>25</v>
      </c>
      <c r="BF6" s="12">
        <v>25</v>
      </c>
      <c r="BG6" s="14">
        <v>25</v>
      </c>
      <c r="BH6" s="12"/>
    </row>
    <row r="7" spans="1:63" x14ac:dyDescent="0.3">
      <c r="G7" s="8" t="s">
        <v>19</v>
      </c>
      <c r="H7" s="2">
        <f t="shared" si="1"/>
        <v>26</v>
      </c>
      <c r="I7" s="2">
        <f t="shared" si="2"/>
        <v>26</v>
      </c>
      <c r="J7" s="2">
        <f t="shared" si="3"/>
        <v>26</v>
      </c>
      <c r="K7" s="2">
        <f t="shared" si="4"/>
        <v>26</v>
      </c>
      <c r="L7" s="2">
        <f t="shared" si="5"/>
        <v>26</v>
      </c>
      <c r="M7" s="2">
        <f t="shared" si="6"/>
        <v>26</v>
      </c>
      <c r="N7" s="2">
        <f t="shared" si="7"/>
        <v>27</v>
      </c>
      <c r="O7" s="2">
        <f t="shared" si="8"/>
        <v>27</v>
      </c>
      <c r="P7" s="2">
        <f t="shared" si="9"/>
        <v>27</v>
      </c>
      <c r="Q7" s="2">
        <f t="shared" si="10"/>
        <v>28</v>
      </c>
      <c r="R7" s="2">
        <f t="shared" si="11"/>
        <v>28</v>
      </c>
      <c r="S7" s="2">
        <f t="shared" si="12"/>
        <v>28</v>
      </c>
      <c r="T7" s="2">
        <f t="shared" si="13"/>
        <v>29</v>
      </c>
      <c r="U7" s="2">
        <f t="shared" si="14"/>
        <v>29</v>
      </c>
      <c r="V7" s="2">
        <f t="shared" si="15"/>
        <v>29</v>
      </c>
      <c r="W7" s="2">
        <f t="shared" si="16"/>
        <v>29</v>
      </c>
      <c r="X7" s="2">
        <f t="shared" si="17"/>
        <v>29</v>
      </c>
      <c r="Y7" s="2">
        <f t="shared" si="18"/>
        <v>29</v>
      </c>
      <c r="Z7" s="2">
        <f t="shared" si="19"/>
        <v>27</v>
      </c>
      <c r="AA7" s="2">
        <f t="shared" si="20"/>
        <v>27</v>
      </c>
      <c r="AB7" s="2">
        <f t="shared" si="21"/>
        <v>27</v>
      </c>
      <c r="AC7" s="2">
        <f t="shared" si="22"/>
        <v>27</v>
      </c>
      <c r="AD7" s="2">
        <f t="shared" si="23"/>
        <v>27</v>
      </c>
      <c r="AE7" s="3">
        <f t="shared" si="24"/>
        <v>27</v>
      </c>
      <c r="AF7" s="2"/>
      <c r="AI7" s="8" t="s">
        <v>18</v>
      </c>
      <c r="AJ7" s="12">
        <v>25</v>
      </c>
      <c r="AK7" s="12">
        <v>25</v>
      </c>
      <c r="AL7" s="12">
        <v>25</v>
      </c>
      <c r="AM7" s="12">
        <v>25</v>
      </c>
      <c r="AN7" s="12">
        <v>25</v>
      </c>
      <c r="AO7" s="12">
        <v>25</v>
      </c>
      <c r="AP7" s="12">
        <v>26</v>
      </c>
      <c r="AQ7" s="12">
        <v>26</v>
      </c>
      <c r="AR7" s="12">
        <v>26</v>
      </c>
      <c r="AS7" s="12">
        <v>27</v>
      </c>
      <c r="AT7" s="12">
        <v>27</v>
      </c>
      <c r="AU7" s="12">
        <v>27</v>
      </c>
      <c r="AV7" s="12">
        <v>28</v>
      </c>
      <c r="AW7" s="12">
        <v>28</v>
      </c>
      <c r="AX7" s="12">
        <v>28</v>
      </c>
      <c r="AY7" s="12">
        <v>25</v>
      </c>
      <c r="AZ7" s="12">
        <v>25</v>
      </c>
      <c r="BA7" s="12">
        <v>25</v>
      </c>
      <c r="BB7" s="12">
        <v>23</v>
      </c>
      <c r="BC7" s="12">
        <v>23</v>
      </c>
      <c r="BD7" s="12">
        <v>23</v>
      </c>
      <c r="BE7" s="12">
        <v>19</v>
      </c>
      <c r="BF7" s="12">
        <v>19</v>
      </c>
      <c r="BG7" s="14">
        <v>19</v>
      </c>
      <c r="BH7" s="12"/>
    </row>
    <row r="8" spans="1:63" x14ac:dyDescent="0.3">
      <c r="G8" s="8" t="s">
        <v>20</v>
      </c>
      <c r="H8" s="2">
        <f t="shared" si="1"/>
        <v>26</v>
      </c>
      <c r="I8" s="2">
        <f t="shared" si="2"/>
        <v>26</v>
      </c>
      <c r="J8" s="2">
        <f t="shared" si="3"/>
        <v>26</v>
      </c>
      <c r="K8" s="2">
        <f t="shared" si="4"/>
        <v>26</v>
      </c>
      <c r="L8" s="2">
        <f t="shared" si="5"/>
        <v>26</v>
      </c>
      <c r="M8" s="2">
        <f t="shared" si="6"/>
        <v>26</v>
      </c>
      <c r="N8" s="2">
        <f t="shared" si="7"/>
        <v>27</v>
      </c>
      <c r="O8" s="2">
        <f t="shared" si="8"/>
        <v>27</v>
      </c>
      <c r="P8" s="2">
        <f t="shared" si="9"/>
        <v>27</v>
      </c>
      <c r="Q8" s="2">
        <f t="shared" si="10"/>
        <v>28</v>
      </c>
      <c r="R8" s="2">
        <f t="shared" si="11"/>
        <v>28</v>
      </c>
      <c r="S8" s="2">
        <f t="shared" si="12"/>
        <v>28</v>
      </c>
      <c r="T8" s="2">
        <f t="shared" si="13"/>
        <v>28</v>
      </c>
      <c r="U8" s="2">
        <f t="shared" si="14"/>
        <v>28</v>
      </c>
      <c r="V8" s="2">
        <f t="shared" si="15"/>
        <v>28</v>
      </c>
      <c r="W8" s="2">
        <f t="shared" si="16"/>
        <v>28</v>
      </c>
      <c r="X8" s="2">
        <f t="shared" si="17"/>
        <v>28</v>
      </c>
      <c r="Y8" s="2">
        <f t="shared" si="18"/>
        <v>28</v>
      </c>
      <c r="Z8" s="2">
        <f t="shared" si="19"/>
        <v>27</v>
      </c>
      <c r="AA8" s="2">
        <f t="shared" si="20"/>
        <v>27</v>
      </c>
      <c r="AB8" s="2">
        <f t="shared" si="21"/>
        <v>27</v>
      </c>
      <c r="AC8" s="2">
        <f t="shared" si="22"/>
        <v>27</v>
      </c>
      <c r="AD8" s="2">
        <f t="shared" si="23"/>
        <v>27</v>
      </c>
      <c r="AE8" s="3">
        <f t="shared" si="24"/>
        <v>27</v>
      </c>
      <c r="AF8" s="2"/>
      <c r="AI8" s="8" t="s">
        <v>19</v>
      </c>
      <c r="AJ8" s="12">
        <v>26</v>
      </c>
      <c r="AK8" s="12">
        <v>26</v>
      </c>
      <c r="AL8" s="12">
        <v>26</v>
      </c>
      <c r="AM8" s="12">
        <v>26</v>
      </c>
      <c r="AN8" s="12">
        <v>26</v>
      </c>
      <c r="AO8" s="12">
        <v>26</v>
      </c>
      <c r="AP8" s="12">
        <v>26</v>
      </c>
      <c r="AQ8" s="12">
        <v>26</v>
      </c>
      <c r="AR8" s="12">
        <v>26</v>
      </c>
      <c r="AS8" s="12">
        <v>29</v>
      </c>
      <c r="AT8" s="12">
        <v>29</v>
      </c>
      <c r="AU8" s="12">
        <v>29</v>
      </c>
      <c r="AV8" s="12">
        <v>32</v>
      </c>
      <c r="AW8" s="12">
        <v>32</v>
      </c>
      <c r="AX8" s="12">
        <v>32</v>
      </c>
      <c r="AY8" s="12">
        <v>30</v>
      </c>
      <c r="AZ8" s="12">
        <v>30</v>
      </c>
      <c r="BA8" s="12">
        <v>30</v>
      </c>
      <c r="BB8" s="12">
        <v>27</v>
      </c>
      <c r="BC8" s="12">
        <v>27</v>
      </c>
      <c r="BD8" s="12">
        <v>27</v>
      </c>
      <c r="BE8" s="12">
        <v>26</v>
      </c>
      <c r="BF8" s="12">
        <v>26</v>
      </c>
      <c r="BG8" s="14">
        <v>26</v>
      </c>
      <c r="BH8" s="12"/>
    </row>
    <row r="9" spans="1:63" x14ac:dyDescent="0.3">
      <c r="G9" s="8" t="s">
        <v>21</v>
      </c>
      <c r="H9" s="2">
        <f t="shared" si="1"/>
        <v>26</v>
      </c>
      <c r="I9" s="2">
        <f t="shared" si="2"/>
        <v>26</v>
      </c>
      <c r="J9" s="2">
        <f t="shared" si="3"/>
        <v>26</v>
      </c>
      <c r="K9" s="2">
        <f t="shared" si="4"/>
        <v>26</v>
      </c>
      <c r="L9" s="2">
        <f t="shared" si="5"/>
        <v>26</v>
      </c>
      <c r="M9" s="2">
        <f t="shared" si="6"/>
        <v>26</v>
      </c>
      <c r="N9" s="2">
        <f t="shared" si="7"/>
        <v>26</v>
      </c>
      <c r="O9" s="2">
        <f t="shared" si="8"/>
        <v>26</v>
      </c>
      <c r="P9" s="2">
        <f t="shared" si="9"/>
        <v>26</v>
      </c>
      <c r="Q9" s="2">
        <f t="shared" si="10"/>
        <v>27</v>
      </c>
      <c r="R9" s="2">
        <f t="shared" si="11"/>
        <v>27</v>
      </c>
      <c r="S9" s="2">
        <f t="shared" si="12"/>
        <v>27</v>
      </c>
      <c r="T9" s="2">
        <f t="shared" si="13"/>
        <v>27</v>
      </c>
      <c r="U9" s="2">
        <f t="shared" si="14"/>
        <v>27</v>
      </c>
      <c r="V9" s="2">
        <f t="shared" si="15"/>
        <v>27</v>
      </c>
      <c r="W9" s="2">
        <f t="shared" si="16"/>
        <v>27</v>
      </c>
      <c r="X9" s="2">
        <f t="shared" si="17"/>
        <v>27</v>
      </c>
      <c r="Y9" s="2">
        <f t="shared" si="18"/>
        <v>27</v>
      </c>
      <c r="Z9" s="2">
        <f t="shared" si="19"/>
        <v>27</v>
      </c>
      <c r="AA9" s="2">
        <f t="shared" si="20"/>
        <v>27</v>
      </c>
      <c r="AB9" s="2">
        <f t="shared" si="21"/>
        <v>27</v>
      </c>
      <c r="AC9" s="2">
        <f t="shared" si="22"/>
        <v>26</v>
      </c>
      <c r="AD9" s="2">
        <f t="shared" si="23"/>
        <v>26</v>
      </c>
      <c r="AE9" s="3">
        <f t="shared" si="24"/>
        <v>26</v>
      </c>
      <c r="AF9" s="2"/>
      <c r="AI9" s="8" t="s">
        <v>20</v>
      </c>
      <c r="AJ9" s="12">
        <v>25</v>
      </c>
      <c r="AK9" s="12">
        <v>25</v>
      </c>
      <c r="AL9" s="12">
        <v>25</v>
      </c>
      <c r="AM9" s="12">
        <v>25</v>
      </c>
      <c r="AN9" s="12">
        <v>25</v>
      </c>
      <c r="AO9" s="12">
        <v>25</v>
      </c>
      <c r="AP9" s="12">
        <v>26</v>
      </c>
      <c r="AQ9" s="12">
        <v>26</v>
      </c>
      <c r="AR9" s="12">
        <v>26</v>
      </c>
      <c r="AS9" s="12">
        <v>30</v>
      </c>
      <c r="AT9" s="12">
        <v>30</v>
      </c>
      <c r="AU9" s="12">
        <v>30</v>
      </c>
      <c r="AV9" s="12">
        <v>33</v>
      </c>
      <c r="AW9" s="12">
        <v>33</v>
      </c>
      <c r="AX9" s="12">
        <v>33</v>
      </c>
      <c r="AY9" s="12">
        <v>32</v>
      </c>
      <c r="AZ9" s="12">
        <v>32</v>
      </c>
      <c r="BA9" s="12">
        <v>32</v>
      </c>
      <c r="BB9" s="12">
        <v>29</v>
      </c>
      <c r="BC9" s="12">
        <v>29</v>
      </c>
      <c r="BD9" s="12">
        <v>29</v>
      </c>
      <c r="BE9" s="12">
        <v>26</v>
      </c>
      <c r="BF9" s="12">
        <v>26</v>
      </c>
      <c r="BG9" s="14">
        <v>26</v>
      </c>
      <c r="BH9" s="12"/>
    </row>
    <row r="10" spans="1:63" x14ac:dyDescent="0.3">
      <c r="G10" s="8" t="s">
        <v>22</v>
      </c>
      <c r="H10" s="2">
        <f t="shared" si="1"/>
        <v>25</v>
      </c>
      <c r="I10" s="2">
        <f t="shared" si="2"/>
        <v>25</v>
      </c>
      <c r="J10" s="2">
        <f t="shared" si="3"/>
        <v>25</v>
      </c>
      <c r="K10" s="2">
        <f t="shared" si="4"/>
        <v>25</v>
      </c>
      <c r="L10" s="2">
        <f t="shared" si="5"/>
        <v>25</v>
      </c>
      <c r="M10" s="2">
        <f t="shared" si="6"/>
        <v>25</v>
      </c>
      <c r="N10" s="2">
        <f t="shared" si="7"/>
        <v>25</v>
      </c>
      <c r="O10" s="2">
        <f t="shared" si="8"/>
        <v>25</v>
      </c>
      <c r="P10" s="2">
        <f t="shared" si="9"/>
        <v>25</v>
      </c>
      <c r="Q10" s="2">
        <f t="shared" si="10"/>
        <v>28</v>
      </c>
      <c r="R10" s="2">
        <f t="shared" si="11"/>
        <v>28</v>
      </c>
      <c r="S10" s="2">
        <f t="shared" si="12"/>
        <v>28</v>
      </c>
      <c r="T10" s="2">
        <f t="shared" si="13"/>
        <v>28</v>
      </c>
      <c r="U10" s="2">
        <f t="shared" si="14"/>
        <v>28</v>
      </c>
      <c r="V10" s="2">
        <f t="shared" si="15"/>
        <v>28</v>
      </c>
      <c r="W10" s="2">
        <f t="shared" si="16"/>
        <v>28</v>
      </c>
      <c r="X10" s="2">
        <f t="shared" si="17"/>
        <v>28</v>
      </c>
      <c r="Y10" s="2">
        <f t="shared" si="18"/>
        <v>28</v>
      </c>
      <c r="Z10" s="2">
        <f t="shared" si="19"/>
        <v>26</v>
      </c>
      <c r="AA10" s="2">
        <f t="shared" si="20"/>
        <v>26</v>
      </c>
      <c r="AB10" s="2">
        <f t="shared" si="21"/>
        <v>26</v>
      </c>
      <c r="AC10" s="2">
        <f t="shared" si="22"/>
        <v>26</v>
      </c>
      <c r="AD10" s="2">
        <f t="shared" si="23"/>
        <v>26</v>
      </c>
      <c r="AE10" s="3">
        <f t="shared" si="24"/>
        <v>26</v>
      </c>
      <c r="AF10" s="2"/>
      <c r="AI10" s="8" t="s">
        <v>21</v>
      </c>
      <c r="AJ10" s="12">
        <v>25</v>
      </c>
      <c r="AK10" s="12">
        <v>25</v>
      </c>
      <c r="AL10" s="12">
        <v>25</v>
      </c>
      <c r="AM10" s="12">
        <v>25</v>
      </c>
      <c r="AN10" s="12">
        <v>25</v>
      </c>
      <c r="AO10" s="12">
        <v>25</v>
      </c>
      <c r="AP10" s="12">
        <v>26</v>
      </c>
      <c r="AQ10" s="12">
        <v>26</v>
      </c>
      <c r="AR10" s="12">
        <v>26</v>
      </c>
      <c r="AS10" s="12">
        <v>28</v>
      </c>
      <c r="AT10" s="12">
        <v>28</v>
      </c>
      <c r="AU10" s="12">
        <v>28</v>
      </c>
      <c r="AV10" s="12">
        <v>29</v>
      </c>
      <c r="AW10" s="12">
        <v>29</v>
      </c>
      <c r="AX10" s="12">
        <v>29</v>
      </c>
      <c r="AY10" s="12">
        <v>27</v>
      </c>
      <c r="AZ10" s="12">
        <v>27</v>
      </c>
      <c r="BA10" s="12">
        <v>27</v>
      </c>
      <c r="BB10" s="12">
        <v>27</v>
      </c>
      <c r="BC10" s="12">
        <v>27</v>
      </c>
      <c r="BD10" s="12">
        <v>27</v>
      </c>
      <c r="BE10" s="12">
        <v>25</v>
      </c>
      <c r="BF10" s="12">
        <v>25</v>
      </c>
      <c r="BG10" s="14">
        <v>25</v>
      </c>
      <c r="BH10" s="12"/>
    </row>
    <row r="11" spans="1:63" x14ac:dyDescent="0.3">
      <c r="G11" s="8" t="s">
        <v>23</v>
      </c>
      <c r="H11" s="2">
        <f t="shared" si="1"/>
        <v>26</v>
      </c>
      <c r="I11" s="2">
        <f t="shared" si="2"/>
        <v>26</v>
      </c>
      <c r="J11" s="2">
        <f t="shared" si="3"/>
        <v>26</v>
      </c>
      <c r="K11" s="2">
        <f t="shared" si="4"/>
        <v>26</v>
      </c>
      <c r="L11" s="2">
        <f t="shared" si="5"/>
        <v>26</v>
      </c>
      <c r="M11" s="2">
        <f t="shared" si="6"/>
        <v>26</v>
      </c>
      <c r="N11" s="2">
        <f t="shared" si="7"/>
        <v>26</v>
      </c>
      <c r="O11" s="2">
        <f t="shared" si="8"/>
        <v>26</v>
      </c>
      <c r="P11" s="2">
        <f t="shared" si="9"/>
        <v>26</v>
      </c>
      <c r="Q11" s="2">
        <f t="shared" si="10"/>
        <v>28</v>
      </c>
      <c r="R11" s="2">
        <f t="shared" si="11"/>
        <v>28</v>
      </c>
      <c r="S11" s="2">
        <f t="shared" si="12"/>
        <v>28</v>
      </c>
      <c r="T11" s="2">
        <f t="shared" si="13"/>
        <v>30</v>
      </c>
      <c r="U11" s="2">
        <f t="shared" si="14"/>
        <v>30</v>
      </c>
      <c r="V11" s="2">
        <f t="shared" si="15"/>
        <v>30</v>
      </c>
      <c r="W11" s="2">
        <f t="shared" si="16"/>
        <v>28</v>
      </c>
      <c r="X11" s="2">
        <f t="shared" si="17"/>
        <v>28</v>
      </c>
      <c r="Y11" s="2">
        <f t="shared" si="18"/>
        <v>28</v>
      </c>
      <c r="Z11" s="2">
        <f t="shared" si="19"/>
        <v>26</v>
      </c>
      <c r="AA11" s="2">
        <f t="shared" si="20"/>
        <v>26</v>
      </c>
      <c r="AB11" s="2">
        <f t="shared" si="21"/>
        <v>26</v>
      </c>
      <c r="AC11" s="2">
        <f t="shared" si="22"/>
        <v>26</v>
      </c>
      <c r="AD11" s="2">
        <f t="shared" si="23"/>
        <v>26</v>
      </c>
      <c r="AE11" s="3">
        <f t="shared" si="24"/>
        <v>26</v>
      </c>
      <c r="AF11" s="2"/>
      <c r="AI11" s="8" t="s">
        <v>22</v>
      </c>
      <c r="AJ11" s="12">
        <v>26</v>
      </c>
      <c r="AK11" s="12">
        <v>26</v>
      </c>
      <c r="AL11" s="12">
        <v>26</v>
      </c>
      <c r="AM11" s="12">
        <v>26</v>
      </c>
      <c r="AN11" s="12">
        <v>26</v>
      </c>
      <c r="AO11" s="12">
        <v>26</v>
      </c>
      <c r="AP11" s="12">
        <v>25</v>
      </c>
      <c r="AQ11" s="12">
        <v>25</v>
      </c>
      <c r="AR11" s="12">
        <v>25</v>
      </c>
      <c r="AS11" s="12">
        <v>31</v>
      </c>
      <c r="AT11" s="12">
        <v>31</v>
      </c>
      <c r="AU11" s="12">
        <v>31</v>
      </c>
      <c r="AV11" s="12">
        <v>35</v>
      </c>
      <c r="AW11" s="12">
        <v>35</v>
      </c>
      <c r="AX11" s="12">
        <v>35</v>
      </c>
      <c r="AY11" s="12">
        <v>33</v>
      </c>
      <c r="AZ11" s="12">
        <v>33</v>
      </c>
      <c r="BA11" s="12">
        <v>33</v>
      </c>
      <c r="BB11" s="12">
        <v>28</v>
      </c>
      <c r="BC11" s="12">
        <v>28</v>
      </c>
      <c r="BD11" s="12">
        <v>28</v>
      </c>
      <c r="BE11" s="12">
        <v>27</v>
      </c>
      <c r="BF11" s="12">
        <v>27</v>
      </c>
      <c r="BG11" s="14">
        <v>27</v>
      </c>
      <c r="BH11" s="12"/>
    </row>
    <row r="12" spans="1:63" x14ac:dyDescent="0.3">
      <c r="G12" s="8" t="s">
        <v>24</v>
      </c>
      <c r="H12" s="2">
        <f t="shared" si="1"/>
        <v>25</v>
      </c>
      <c r="I12" s="2">
        <f t="shared" si="2"/>
        <v>25</v>
      </c>
      <c r="J12" s="2">
        <f t="shared" si="3"/>
        <v>25</v>
      </c>
      <c r="K12" s="2">
        <f t="shared" si="4"/>
        <v>26</v>
      </c>
      <c r="L12" s="2">
        <f t="shared" si="5"/>
        <v>26</v>
      </c>
      <c r="M12" s="2">
        <f t="shared" si="6"/>
        <v>26</v>
      </c>
      <c r="N12" s="2">
        <f t="shared" si="7"/>
        <v>26</v>
      </c>
      <c r="O12" s="2">
        <f t="shared" si="8"/>
        <v>26</v>
      </c>
      <c r="P12" s="2">
        <f t="shared" si="9"/>
        <v>26</v>
      </c>
      <c r="Q12" s="2">
        <f t="shared" si="10"/>
        <v>28</v>
      </c>
      <c r="R12" s="2">
        <f t="shared" si="11"/>
        <v>28</v>
      </c>
      <c r="S12" s="2">
        <f t="shared" si="12"/>
        <v>28</v>
      </c>
      <c r="T12" s="2">
        <f t="shared" si="13"/>
        <v>30</v>
      </c>
      <c r="U12" s="2">
        <f t="shared" si="14"/>
        <v>30</v>
      </c>
      <c r="V12" s="2">
        <f t="shared" si="15"/>
        <v>30</v>
      </c>
      <c r="W12" s="2">
        <f t="shared" si="16"/>
        <v>28</v>
      </c>
      <c r="X12" s="2">
        <f t="shared" si="17"/>
        <v>28</v>
      </c>
      <c r="Y12" s="2">
        <f t="shared" si="18"/>
        <v>28</v>
      </c>
      <c r="Z12" s="2">
        <f t="shared" si="19"/>
        <v>26</v>
      </c>
      <c r="AA12" s="2">
        <f t="shared" si="20"/>
        <v>26</v>
      </c>
      <c r="AB12" s="2">
        <f t="shared" si="21"/>
        <v>26</v>
      </c>
      <c r="AC12" s="2">
        <f t="shared" si="22"/>
        <v>26</v>
      </c>
      <c r="AD12" s="2">
        <f t="shared" si="23"/>
        <v>26</v>
      </c>
      <c r="AE12" s="3">
        <f t="shared" si="24"/>
        <v>26</v>
      </c>
      <c r="AF12" s="2"/>
      <c r="AI12" s="8" t="s">
        <v>23</v>
      </c>
      <c r="AJ12" s="12">
        <v>26</v>
      </c>
      <c r="AK12" s="12">
        <v>26</v>
      </c>
      <c r="AL12" s="12">
        <v>26</v>
      </c>
      <c r="AM12" s="12">
        <v>25</v>
      </c>
      <c r="AN12" s="12">
        <v>25</v>
      </c>
      <c r="AO12" s="12">
        <v>25</v>
      </c>
      <c r="AP12" s="12">
        <v>25</v>
      </c>
      <c r="AQ12" s="12">
        <v>25</v>
      </c>
      <c r="AR12" s="12">
        <v>25</v>
      </c>
      <c r="AS12" s="12">
        <v>30</v>
      </c>
      <c r="AT12" s="12">
        <v>30</v>
      </c>
      <c r="AU12" s="12">
        <v>30</v>
      </c>
      <c r="AV12" s="12">
        <v>32</v>
      </c>
      <c r="AW12" s="12">
        <v>32</v>
      </c>
      <c r="AX12" s="12">
        <v>32</v>
      </c>
      <c r="AY12" s="12">
        <v>31</v>
      </c>
      <c r="AZ12" s="12">
        <v>31</v>
      </c>
      <c r="BA12" s="12">
        <v>31</v>
      </c>
      <c r="BB12" s="12">
        <v>27</v>
      </c>
      <c r="BC12" s="12">
        <v>27</v>
      </c>
      <c r="BD12" s="12">
        <v>27</v>
      </c>
      <c r="BE12" s="12">
        <v>26</v>
      </c>
      <c r="BF12" s="12">
        <v>26</v>
      </c>
      <c r="BG12" s="14">
        <v>26</v>
      </c>
      <c r="BH12" s="12"/>
    </row>
    <row r="13" spans="1:63" ht="15" thickBot="1" x14ac:dyDescent="0.35">
      <c r="A13" s="1" t="s">
        <v>30</v>
      </c>
      <c r="G13" s="9" t="s">
        <v>25</v>
      </c>
      <c r="H13" s="4">
        <f t="shared" si="1"/>
        <v>24</v>
      </c>
      <c r="I13" s="4">
        <f t="shared" si="2"/>
        <v>24</v>
      </c>
      <c r="J13" s="4">
        <f t="shared" si="3"/>
        <v>24</v>
      </c>
      <c r="K13" s="4">
        <f t="shared" si="4"/>
        <v>24</v>
      </c>
      <c r="L13" s="4">
        <f t="shared" si="5"/>
        <v>24</v>
      </c>
      <c r="M13" s="4">
        <f t="shared" si="6"/>
        <v>24</v>
      </c>
      <c r="N13" s="4">
        <f t="shared" si="7"/>
        <v>24</v>
      </c>
      <c r="O13" s="4">
        <f t="shared" si="8"/>
        <v>24</v>
      </c>
      <c r="P13" s="4">
        <f t="shared" si="9"/>
        <v>24</v>
      </c>
      <c r="Q13" s="4">
        <f t="shared" si="10"/>
        <v>25</v>
      </c>
      <c r="R13" s="4">
        <f t="shared" si="11"/>
        <v>25</v>
      </c>
      <c r="S13" s="4">
        <f t="shared" si="12"/>
        <v>25</v>
      </c>
      <c r="T13" s="4">
        <f t="shared" si="13"/>
        <v>25</v>
      </c>
      <c r="U13" s="4">
        <f t="shared" si="14"/>
        <v>25</v>
      </c>
      <c r="V13" s="4">
        <f t="shared" si="15"/>
        <v>25</v>
      </c>
      <c r="W13" s="4">
        <f t="shared" si="16"/>
        <v>26</v>
      </c>
      <c r="X13" s="4">
        <f t="shared" si="17"/>
        <v>26</v>
      </c>
      <c r="Y13" s="4">
        <f t="shared" si="18"/>
        <v>26</v>
      </c>
      <c r="Z13" s="4">
        <f t="shared" si="19"/>
        <v>25</v>
      </c>
      <c r="AA13" s="4">
        <f t="shared" si="20"/>
        <v>25</v>
      </c>
      <c r="AB13" s="4">
        <f t="shared" si="21"/>
        <v>25</v>
      </c>
      <c r="AC13" s="4">
        <f t="shared" si="22"/>
        <v>24</v>
      </c>
      <c r="AD13" s="4">
        <f t="shared" si="23"/>
        <v>24</v>
      </c>
      <c r="AE13" s="5">
        <f t="shared" si="24"/>
        <v>24</v>
      </c>
      <c r="AF13" s="2"/>
      <c r="AI13" s="8" t="s">
        <v>24</v>
      </c>
      <c r="AJ13" s="12">
        <v>24</v>
      </c>
      <c r="AK13" s="12">
        <v>24</v>
      </c>
      <c r="AL13" s="12">
        <v>24</v>
      </c>
      <c r="AM13" s="12">
        <v>24</v>
      </c>
      <c r="AN13" s="12">
        <v>24</v>
      </c>
      <c r="AO13" s="12">
        <v>24</v>
      </c>
      <c r="AP13" s="12">
        <v>23</v>
      </c>
      <c r="AQ13" s="12">
        <v>23</v>
      </c>
      <c r="AR13" s="12">
        <v>23</v>
      </c>
      <c r="AS13" s="12">
        <v>27</v>
      </c>
      <c r="AT13" s="12">
        <v>27</v>
      </c>
      <c r="AU13" s="12">
        <v>27</v>
      </c>
      <c r="AV13" s="12">
        <v>28</v>
      </c>
      <c r="AW13" s="12">
        <v>28</v>
      </c>
      <c r="AX13" s="12">
        <v>28</v>
      </c>
      <c r="AY13" s="12">
        <v>27</v>
      </c>
      <c r="AZ13" s="12">
        <v>27</v>
      </c>
      <c r="BA13" s="12">
        <v>27</v>
      </c>
      <c r="BB13" s="12">
        <v>25</v>
      </c>
      <c r="BC13" s="12">
        <v>25</v>
      </c>
      <c r="BD13" s="12">
        <v>25</v>
      </c>
      <c r="BE13" s="12">
        <v>24</v>
      </c>
      <c r="BF13" s="12">
        <v>24</v>
      </c>
      <c r="BG13" s="14">
        <v>24</v>
      </c>
      <c r="BH13" s="12"/>
    </row>
    <row r="14" spans="1:63" ht="15" thickBot="1" x14ac:dyDescent="0.35">
      <c r="A14" s="18" t="s">
        <v>7</v>
      </c>
      <c r="AI14" s="9" t="s">
        <v>25</v>
      </c>
      <c r="AJ14" s="4">
        <v>23</v>
      </c>
      <c r="AK14" s="4">
        <v>23</v>
      </c>
      <c r="AL14" s="4">
        <v>23</v>
      </c>
      <c r="AM14" s="4">
        <v>23</v>
      </c>
      <c r="AN14" s="4">
        <v>23</v>
      </c>
      <c r="AO14" s="4">
        <v>23</v>
      </c>
      <c r="AP14" s="4">
        <v>23</v>
      </c>
      <c r="AQ14" s="4">
        <v>23</v>
      </c>
      <c r="AR14" s="4">
        <v>23</v>
      </c>
      <c r="AS14" s="4">
        <v>25</v>
      </c>
      <c r="AT14" s="4">
        <v>25</v>
      </c>
      <c r="AU14" s="4">
        <v>25</v>
      </c>
      <c r="AV14" s="4">
        <v>26</v>
      </c>
      <c r="AW14" s="4">
        <v>26</v>
      </c>
      <c r="AX14" s="4">
        <v>26</v>
      </c>
      <c r="AY14" s="4">
        <v>24</v>
      </c>
      <c r="AZ14" s="4">
        <v>24</v>
      </c>
      <c r="BA14" s="4">
        <v>24</v>
      </c>
      <c r="BB14" s="4">
        <v>23</v>
      </c>
      <c r="BC14" s="4">
        <v>23</v>
      </c>
      <c r="BD14" s="4">
        <v>23</v>
      </c>
      <c r="BE14" s="4">
        <v>23</v>
      </c>
      <c r="BF14" s="4">
        <v>23</v>
      </c>
      <c r="BG14" s="5">
        <v>23</v>
      </c>
      <c r="BH14" s="12"/>
    </row>
    <row r="15" spans="1:63" ht="15" thickBot="1" x14ac:dyDescent="0.35">
      <c r="A15" s="18" t="s">
        <v>1</v>
      </c>
      <c r="G15" s="79" t="s">
        <v>103</v>
      </c>
      <c r="H15" s="80">
        <f>_xlfn.IFS($E$1=$AI$1,BJ3,$E$1=$AI$15,BJ17,$E$1=$AI$29,BJ31)</f>
        <v>0.74</v>
      </c>
      <c r="AI15" s="16" t="s">
        <v>4</v>
      </c>
      <c r="AJ15" s="213" t="s">
        <v>26</v>
      </c>
      <c r="AK15" s="213"/>
      <c r="AL15" s="213"/>
      <c r="AO15" t="s">
        <v>97</v>
      </c>
    </row>
    <row r="16" spans="1:63" ht="15" thickBot="1" x14ac:dyDescent="0.35">
      <c r="A16" s="18" t="s">
        <v>9</v>
      </c>
      <c r="G16" s="9" t="s">
        <v>110</v>
      </c>
      <c r="H16" s="81">
        <f>_xlfn.IFS($E$1=$AI$1,BJ5,$E$1=$AI$15,BJ19,$E$1=$AI$29,BJ33)</f>
        <v>100.8</v>
      </c>
      <c r="AI16" s="6" t="s">
        <v>13</v>
      </c>
      <c r="AJ16" s="10">
        <v>0</v>
      </c>
      <c r="AK16" s="10">
        <v>1</v>
      </c>
      <c r="AL16" s="10">
        <v>2</v>
      </c>
      <c r="AM16" s="10">
        <v>3</v>
      </c>
      <c r="AN16" s="10">
        <v>4</v>
      </c>
      <c r="AO16" s="10">
        <v>5</v>
      </c>
      <c r="AP16" s="10">
        <v>6</v>
      </c>
      <c r="AQ16" s="10">
        <v>7</v>
      </c>
      <c r="AR16" s="10">
        <v>8</v>
      </c>
      <c r="AS16" s="10">
        <v>9</v>
      </c>
      <c r="AT16" s="10">
        <v>10</v>
      </c>
      <c r="AU16" s="10">
        <v>11</v>
      </c>
      <c r="AV16" s="10">
        <v>12</v>
      </c>
      <c r="AW16" s="10">
        <v>13</v>
      </c>
      <c r="AX16" s="10">
        <v>14</v>
      </c>
      <c r="AY16" s="10">
        <v>15</v>
      </c>
      <c r="AZ16" s="10">
        <v>16</v>
      </c>
      <c r="BA16" s="10">
        <v>17</v>
      </c>
      <c r="BB16" s="10">
        <v>18</v>
      </c>
      <c r="BC16" s="10">
        <v>19</v>
      </c>
      <c r="BD16" s="10">
        <v>20</v>
      </c>
      <c r="BE16" s="10">
        <v>21</v>
      </c>
      <c r="BF16" s="10">
        <v>22</v>
      </c>
      <c r="BG16" s="11">
        <v>23</v>
      </c>
      <c r="BH16" s="13"/>
      <c r="BJ16" s="62" t="s">
        <v>99</v>
      </c>
      <c r="BK16" s="134" t="s">
        <v>100</v>
      </c>
    </row>
    <row r="17" spans="1:63" ht="15" thickBot="1" x14ac:dyDescent="0.35">
      <c r="A17" s="18" t="s">
        <v>2</v>
      </c>
      <c r="AI17" s="7" t="s">
        <v>14</v>
      </c>
      <c r="AJ17" s="2">
        <v>25</v>
      </c>
      <c r="AK17" s="2">
        <v>25</v>
      </c>
      <c r="AL17" s="2">
        <v>25</v>
      </c>
      <c r="AM17" s="2">
        <v>24</v>
      </c>
      <c r="AN17" s="2">
        <v>24</v>
      </c>
      <c r="AO17" s="2">
        <v>24</v>
      </c>
      <c r="AP17" s="2">
        <v>24</v>
      </c>
      <c r="AQ17" s="2">
        <v>24</v>
      </c>
      <c r="AR17" s="2">
        <v>24</v>
      </c>
      <c r="AS17" s="2">
        <v>28</v>
      </c>
      <c r="AT17" s="2">
        <v>28</v>
      </c>
      <c r="AU17" s="2">
        <v>28</v>
      </c>
      <c r="AV17" s="2">
        <v>33</v>
      </c>
      <c r="AW17" s="2">
        <v>33</v>
      </c>
      <c r="AX17" s="2">
        <v>33</v>
      </c>
      <c r="AY17" s="2">
        <v>30</v>
      </c>
      <c r="AZ17" s="2">
        <v>30</v>
      </c>
      <c r="BA17" s="2">
        <v>30</v>
      </c>
      <c r="BB17" s="2">
        <v>27</v>
      </c>
      <c r="BC17" s="2">
        <v>27</v>
      </c>
      <c r="BD17" s="2">
        <v>27</v>
      </c>
      <c r="BE17" s="2">
        <v>26</v>
      </c>
      <c r="BF17" s="2">
        <v>26</v>
      </c>
      <c r="BG17" s="3">
        <v>26</v>
      </c>
      <c r="BH17" s="12"/>
      <c r="BJ17" s="19">
        <v>0.74</v>
      </c>
    </row>
    <row r="18" spans="1:63" x14ac:dyDescent="0.3">
      <c r="A18" s="18" t="s">
        <v>3</v>
      </c>
      <c r="G18" s="6" t="s">
        <v>13</v>
      </c>
      <c r="H18" s="100">
        <v>0</v>
      </c>
      <c r="I18" s="100">
        <v>1</v>
      </c>
      <c r="J18" s="100">
        <v>2</v>
      </c>
      <c r="K18" s="100">
        <v>3</v>
      </c>
      <c r="L18" s="100">
        <v>4</v>
      </c>
      <c r="M18" s="100">
        <v>5</v>
      </c>
      <c r="N18" s="100">
        <v>6</v>
      </c>
      <c r="O18" s="100">
        <v>7</v>
      </c>
      <c r="P18" s="100">
        <v>8</v>
      </c>
      <c r="Q18" s="100">
        <v>9</v>
      </c>
      <c r="R18" s="100">
        <v>10</v>
      </c>
      <c r="S18" s="100">
        <v>11</v>
      </c>
      <c r="T18" s="100">
        <v>12</v>
      </c>
      <c r="U18" s="100">
        <v>13</v>
      </c>
      <c r="V18" s="100">
        <v>14</v>
      </c>
      <c r="W18" s="100">
        <v>15</v>
      </c>
      <c r="X18" s="100">
        <v>16</v>
      </c>
      <c r="Y18" s="100">
        <v>17</v>
      </c>
      <c r="Z18" s="100">
        <v>18</v>
      </c>
      <c r="AA18" s="100">
        <v>19</v>
      </c>
      <c r="AB18" s="100">
        <v>20</v>
      </c>
      <c r="AC18" s="100">
        <v>21</v>
      </c>
      <c r="AD18" s="100">
        <v>22</v>
      </c>
      <c r="AE18" s="101">
        <v>23</v>
      </c>
      <c r="AI18" s="8" t="s">
        <v>15</v>
      </c>
      <c r="AJ18" s="2">
        <v>24</v>
      </c>
      <c r="AK18" s="2">
        <v>24</v>
      </c>
      <c r="AL18" s="2">
        <v>24</v>
      </c>
      <c r="AM18" s="2">
        <v>23</v>
      </c>
      <c r="AN18" s="2">
        <v>23</v>
      </c>
      <c r="AO18" s="2">
        <v>23</v>
      </c>
      <c r="AP18" s="2">
        <v>23</v>
      </c>
      <c r="AQ18" s="2">
        <v>23</v>
      </c>
      <c r="AR18" s="2">
        <v>23</v>
      </c>
      <c r="AS18" s="2">
        <v>26</v>
      </c>
      <c r="AT18" s="2">
        <v>26</v>
      </c>
      <c r="AU18" s="2">
        <v>26</v>
      </c>
      <c r="AV18" s="2">
        <v>33</v>
      </c>
      <c r="AW18" s="2">
        <v>33</v>
      </c>
      <c r="AX18" s="2">
        <v>33</v>
      </c>
      <c r="AY18" s="2">
        <v>29</v>
      </c>
      <c r="AZ18" s="2">
        <v>29</v>
      </c>
      <c r="BA18" s="2">
        <v>29</v>
      </c>
      <c r="BB18" s="2">
        <v>26</v>
      </c>
      <c r="BC18" s="2">
        <v>26</v>
      </c>
      <c r="BD18" s="2">
        <v>26</v>
      </c>
      <c r="BE18" s="2">
        <v>25</v>
      </c>
      <c r="BF18" s="2">
        <v>25</v>
      </c>
      <c r="BG18" s="3">
        <v>25</v>
      </c>
      <c r="BH18" s="12"/>
      <c r="BJ18" s="62" t="s">
        <v>108</v>
      </c>
    </row>
    <row r="19" spans="1:63" ht="15" thickBot="1" x14ac:dyDescent="0.35">
      <c r="A19" s="18" t="s">
        <v>6</v>
      </c>
      <c r="G19" s="9" t="str">
        <f>_xlfn.IFS($E$2=1,G2,$E$2=2,G3,$E$2=3,G4,$E$2=4,G5,$E$2=5,G6,$E$2=6,G7,$E$2=7,G8,$E$2=8,G9,$E$2=9,G10,$E$2=10,G11,$E$2=11,G12,$E$2=12,G13)</f>
        <v>Dec</v>
      </c>
      <c r="H19" s="9">
        <f t="shared" ref="H19:AE19" si="25">_xlfn.IFS($E$2=1,H2,$E$2=2,H3,$E$2=3,H4,$E$2=4,H5,$E$2=5,H6,$E$2=6,H7,$E$2=7,H8,$E$2=8,H9,$E$2=9,H10,$E$2=10,H11,$E$2=11,H12,$E$2=12,H13)</f>
        <v>24</v>
      </c>
      <c r="I19" s="9">
        <f t="shared" si="25"/>
        <v>24</v>
      </c>
      <c r="J19" s="9">
        <f t="shared" si="25"/>
        <v>24</v>
      </c>
      <c r="K19" s="9">
        <f t="shared" si="25"/>
        <v>24</v>
      </c>
      <c r="L19" s="9">
        <f t="shared" si="25"/>
        <v>24</v>
      </c>
      <c r="M19" s="9">
        <f t="shared" si="25"/>
        <v>24</v>
      </c>
      <c r="N19" s="9">
        <f t="shared" si="25"/>
        <v>24</v>
      </c>
      <c r="O19" s="9">
        <f t="shared" si="25"/>
        <v>24</v>
      </c>
      <c r="P19" s="9">
        <f t="shared" si="25"/>
        <v>24</v>
      </c>
      <c r="Q19" s="9">
        <f t="shared" si="25"/>
        <v>25</v>
      </c>
      <c r="R19" s="9">
        <f t="shared" si="25"/>
        <v>25</v>
      </c>
      <c r="S19" s="9">
        <f t="shared" si="25"/>
        <v>25</v>
      </c>
      <c r="T19" s="9">
        <f t="shared" si="25"/>
        <v>25</v>
      </c>
      <c r="U19" s="9">
        <f t="shared" si="25"/>
        <v>25</v>
      </c>
      <c r="V19" s="9">
        <f t="shared" si="25"/>
        <v>25</v>
      </c>
      <c r="W19" s="9">
        <f t="shared" si="25"/>
        <v>26</v>
      </c>
      <c r="X19" s="9">
        <f t="shared" si="25"/>
        <v>26</v>
      </c>
      <c r="Y19" s="9">
        <f t="shared" si="25"/>
        <v>26</v>
      </c>
      <c r="Z19" s="9">
        <f t="shared" si="25"/>
        <v>25</v>
      </c>
      <c r="AA19" s="9">
        <f t="shared" si="25"/>
        <v>25</v>
      </c>
      <c r="AB19" s="9">
        <f t="shared" si="25"/>
        <v>25</v>
      </c>
      <c r="AC19" s="9">
        <f t="shared" si="25"/>
        <v>24</v>
      </c>
      <c r="AD19" s="9">
        <f t="shared" si="25"/>
        <v>24</v>
      </c>
      <c r="AE19" s="9">
        <f t="shared" si="25"/>
        <v>24</v>
      </c>
      <c r="AI19" s="8" t="s">
        <v>16</v>
      </c>
      <c r="AJ19" s="2">
        <v>27</v>
      </c>
      <c r="AK19" s="2">
        <v>27</v>
      </c>
      <c r="AL19" s="2">
        <v>27</v>
      </c>
      <c r="AM19" s="2">
        <v>26</v>
      </c>
      <c r="AN19" s="2">
        <v>26</v>
      </c>
      <c r="AO19" s="2">
        <v>26</v>
      </c>
      <c r="AP19" s="2">
        <v>26</v>
      </c>
      <c r="AQ19" s="2">
        <v>26</v>
      </c>
      <c r="AR19" s="2">
        <v>26</v>
      </c>
      <c r="AS19" s="2">
        <v>28</v>
      </c>
      <c r="AT19" s="2">
        <v>28</v>
      </c>
      <c r="AU19" s="2">
        <v>28</v>
      </c>
      <c r="AV19" s="2">
        <v>31</v>
      </c>
      <c r="AW19" s="2">
        <v>31</v>
      </c>
      <c r="AX19" s="2">
        <v>31</v>
      </c>
      <c r="AY19" s="2">
        <v>29</v>
      </c>
      <c r="AZ19" s="2">
        <v>29</v>
      </c>
      <c r="BA19" s="2">
        <v>29</v>
      </c>
      <c r="BB19" s="2">
        <v>28</v>
      </c>
      <c r="BC19" s="2">
        <v>28</v>
      </c>
      <c r="BD19" s="2">
        <v>28</v>
      </c>
      <c r="BE19" s="2">
        <v>27</v>
      </c>
      <c r="BF19" s="2">
        <v>27</v>
      </c>
      <c r="BG19" s="3">
        <v>27</v>
      </c>
      <c r="BH19" s="12"/>
      <c r="BJ19" s="19">
        <v>100.8</v>
      </c>
    </row>
    <row r="20" spans="1:63" x14ac:dyDescent="0.3">
      <c r="AI20" s="8" t="s">
        <v>17</v>
      </c>
      <c r="AJ20" s="2">
        <v>26</v>
      </c>
      <c r="AK20" s="2">
        <v>26</v>
      </c>
      <c r="AL20" s="2">
        <v>26</v>
      </c>
      <c r="AM20" s="2">
        <v>26</v>
      </c>
      <c r="AN20" s="2">
        <v>26</v>
      </c>
      <c r="AO20" s="2">
        <v>26</v>
      </c>
      <c r="AP20" s="2">
        <v>26</v>
      </c>
      <c r="AQ20" s="2">
        <v>26</v>
      </c>
      <c r="AR20" s="2">
        <v>26</v>
      </c>
      <c r="AS20" s="2">
        <v>28</v>
      </c>
      <c r="AT20" s="2">
        <v>28</v>
      </c>
      <c r="AU20" s="2">
        <v>28</v>
      </c>
      <c r="AV20" s="2">
        <v>29</v>
      </c>
      <c r="AW20" s="2">
        <v>29</v>
      </c>
      <c r="AX20" s="2">
        <v>29</v>
      </c>
      <c r="AY20" s="2">
        <v>30</v>
      </c>
      <c r="AZ20" s="2">
        <v>30</v>
      </c>
      <c r="BA20" s="2">
        <v>30</v>
      </c>
      <c r="BB20" s="2">
        <v>29</v>
      </c>
      <c r="BC20" s="2">
        <v>29</v>
      </c>
      <c r="BD20" s="2">
        <v>29</v>
      </c>
      <c r="BE20" s="2">
        <v>28</v>
      </c>
      <c r="BF20" s="2">
        <v>28</v>
      </c>
      <c r="BG20" s="3">
        <v>28</v>
      </c>
      <c r="BH20" s="12"/>
    </row>
    <row r="21" spans="1:63" x14ac:dyDescent="0.3">
      <c r="AI21" s="8" t="s">
        <v>18</v>
      </c>
      <c r="AJ21" s="12">
        <v>23</v>
      </c>
      <c r="AK21" s="12">
        <v>23</v>
      </c>
      <c r="AL21" s="12">
        <v>23</v>
      </c>
      <c r="AM21" s="12">
        <v>26</v>
      </c>
      <c r="AN21" s="12">
        <v>26</v>
      </c>
      <c r="AO21" s="12">
        <v>26</v>
      </c>
      <c r="AP21" s="12">
        <v>26</v>
      </c>
      <c r="AQ21" s="12">
        <v>26</v>
      </c>
      <c r="AR21" s="12">
        <v>26</v>
      </c>
      <c r="AS21" s="12">
        <v>26</v>
      </c>
      <c r="AT21" s="12">
        <v>26</v>
      </c>
      <c r="AU21" s="12">
        <v>26</v>
      </c>
      <c r="AV21" s="12">
        <v>26</v>
      </c>
      <c r="AW21" s="12">
        <v>26</v>
      </c>
      <c r="AX21" s="12">
        <v>26</v>
      </c>
      <c r="AY21" s="12">
        <v>25</v>
      </c>
      <c r="AZ21" s="12">
        <v>25</v>
      </c>
      <c r="BA21" s="12">
        <v>25</v>
      </c>
      <c r="BB21" s="12">
        <v>24</v>
      </c>
      <c r="BC21" s="12">
        <v>24</v>
      </c>
      <c r="BD21" s="12">
        <v>24</v>
      </c>
      <c r="BE21" s="12">
        <v>19</v>
      </c>
      <c r="BF21" s="12">
        <v>19</v>
      </c>
      <c r="BG21" s="14">
        <v>19</v>
      </c>
      <c r="BH21" s="12"/>
    </row>
    <row r="22" spans="1:63" x14ac:dyDescent="0.3">
      <c r="AI22" s="8" t="s">
        <v>19</v>
      </c>
      <c r="AJ22" s="12">
        <v>26</v>
      </c>
      <c r="AK22" s="12">
        <v>26</v>
      </c>
      <c r="AL22" s="12">
        <v>26</v>
      </c>
      <c r="AM22" s="12">
        <v>26</v>
      </c>
      <c r="AN22" s="12">
        <v>26</v>
      </c>
      <c r="AO22" s="12">
        <v>26</v>
      </c>
      <c r="AP22" s="12">
        <v>27</v>
      </c>
      <c r="AQ22" s="12">
        <v>27</v>
      </c>
      <c r="AR22" s="12">
        <v>27</v>
      </c>
      <c r="AS22" s="12">
        <v>28</v>
      </c>
      <c r="AT22" s="12">
        <v>28</v>
      </c>
      <c r="AU22" s="12">
        <v>28</v>
      </c>
      <c r="AV22" s="12">
        <v>29</v>
      </c>
      <c r="AW22" s="12">
        <v>29</v>
      </c>
      <c r="AX22" s="12">
        <v>29</v>
      </c>
      <c r="AY22" s="12">
        <v>29</v>
      </c>
      <c r="AZ22" s="12">
        <v>29</v>
      </c>
      <c r="BA22" s="12">
        <v>29</v>
      </c>
      <c r="BB22" s="12">
        <v>27</v>
      </c>
      <c r="BC22" s="12">
        <v>27</v>
      </c>
      <c r="BD22" s="12">
        <v>27</v>
      </c>
      <c r="BE22" s="12">
        <v>27</v>
      </c>
      <c r="BF22" s="12">
        <v>27</v>
      </c>
      <c r="BG22" s="14">
        <v>27</v>
      </c>
      <c r="BH22" s="12"/>
    </row>
    <row r="23" spans="1:63" x14ac:dyDescent="0.3">
      <c r="AI23" s="8" t="s">
        <v>20</v>
      </c>
      <c r="AJ23" s="12">
        <v>26</v>
      </c>
      <c r="AK23" s="12">
        <v>26</v>
      </c>
      <c r="AL23" s="12">
        <v>26</v>
      </c>
      <c r="AM23" s="12">
        <v>26</v>
      </c>
      <c r="AN23" s="12">
        <v>26</v>
      </c>
      <c r="AO23" s="12">
        <v>26</v>
      </c>
      <c r="AP23" s="12">
        <v>27</v>
      </c>
      <c r="AQ23" s="12">
        <v>27</v>
      </c>
      <c r="AR23" s="12">
        <v>27</v>
      </c>
      <c r="AS23" s="12">
        <v>28</v>
      </c>
      <c r="AT23" s="12">
        <v>28</v>
      </c>
      <c r="AU23" s="12">
        <v>28</v>
      </c>
      <c r="AV23" s="12">
        <v>28</v>
      </c>
      <c r="AW23" s="12">
        <v>28</v>
      </c>
      <c r="AX23" s="12">
        <v>28</v>
      </c>
      <c r="AY23" s="12">
        <v>28</v>
      </c>
      <c r="AZ23" s="12">
        <v>28</v>
      </c>
      <c r="BA23" s="12">
        <v>28</v>
      </c>
      <c r="BB23" s="12">
        <v>27</v>
      </c>
      <c r="BC23" s="12">
        <v>27</v>
      </c>
      <c r="BD23" s="12">
        <v>27</v>
      </c>
      <c r="BE23" s="12">
        <v>27</v>
      </c>
      <c r="BF23" s="12">
        <v>27</v>
      </c>
      <c r="BG23" s="14">
        <v>27</v>
      </c>
      <c r="BH23" s="12"/>
    </row>
    <row r="24" spans="1:63" x14ac:dyDescent="0.3">
      <c r="AI24" s="8" t="s">
        <v>21</v>
      </c>
      <c r="AJ24" s="12">
        <v>26</v>
      </c>
      <c r="AK24" s="12">
        <v>26</v>
      </c>
      <c r="AL24" s="12">
        <v>26</v>
      </c>
      <c r="AM24" s="12">
        <v>26</v>
      </c>
      <c r="AN24" s="12">
        <v>26</v>
      </c>
      <c r="AO24" s="12">
        <v>26</v>
      </c>
      <c r="AP24" s="12">
        <v>26</v>
      </c>
      <c r="AQ24" s="12">
        <v>26</v>
      </c>
      <c r="AR24" s="12">
        <v>26</v>
      </c>
      <c r="AS24" s="12">
        <v>27</v>
      </c>
      <c r="AT24" s="12">
        <v>27</v>
      </c>
      <c r="AU24" s="12">
        <v>27</v>
      </c>
      <c r="AV24" s="12">
        <v>27</v>
      </c>
      <c r="AW24" s="12">
        <v>27</v>
      </c>
      <c r="AX24" s="12">
        <v>27</v>
      </c>
      <c r="AY24" s="12">
        <v>27</v>
      </c>
      <c r="AZ24" s="12">
        <v>27</v>
      </c>
      <c r="BA24" s="12">
        <v>27</v>
      </c>
      <c r="BB24" s="12">
        <v>27</v>
      </c>
      <c r="BC24" s="12">
        <v>27</v>
      </c>
      <c r="BD24" s="12">
        <v>27</v>
      </c>
      <c r="BE24" s="12">
        <v>26</v>
      </c>
      <c r="BF24" s="12">
        <v>26</v>
      </c>
      <c r="BG24" s="14">
        <v>26</v>
      </c>
      <c r="BH24" s="12"/>
    </row>
    <row r="25" spans="1:63" x14ac:dyDescent="0.3">
      <c r="AI25" s="8" t="s">
        <v>22</v>
      </c>
      <c r="AJ25" s="12">
        <v>25</v>
      </c>
      <c r="AK25" s="12">
        <v>25</v>
      </c>
      <c r="AL25" s="12">
        <v>25</v>
      </c>
      <c r="AM25" s="12">
        <v>25</v>
      </c>
      <c r="AN25" s="12">
        <v>25</v>
      </c>
      <c r="AO25" s="12">
        <v>25</v>
      </c>
      <c r="AP25" s="12">
        <v>25</v>
      </c>
      <c r="AQ25" s="12">
        <v>25</v>
      </c>
      <c r="AR25" s="12">
        <v>25</v>
      </c>
      <c r="AS25" s="12">
        <v>28</v>
      </c>
      <c r="AT25" s="12">
        <v>28</v>
      </c>
      <c r="AU25" s="12">
        <v>28</v>
      </c>
      <c r="AV25" s="12">
        <v>28</v>
      </c>
      <c r="AW25" s="12">
        <v>28</v>
      </c>
      <c r="AX25" s="12">
        <v>28</v>
      </c>
      <c r="AY25" s="12">
        <v>28</v>
      </c>
      <c r="AZ25" s="12">
        <v>28</v>
      </c>
      <c r="BA25" s="12">
        <v>28</v>
      </c>
      <c r="BB25" s="12">
        <v>26</v>
      </c>
      <c r="BC25" s="12">
        <v>26</v>
      </c>
      <c r="BD25" s="12">
        <v>26</v>
      </c>
      <c r="BE25" s="12">
        <v>26</v>
      </c>
      <c r="BF25" s="12">
        <v>26</v>
      </c>
      <c r="BG25" s="14">
        <v>26</v>
      </c>
      <c r="BH25" s="12"/>
    </row>
    <row r="26" spans="1:63" x14ac:dyDescent="0.3">
      <c r="AI26" s="8" t="s">
        <v>23</v>
      </c>
      <c r="AJ26" s="12">
        <v>26</v>
      </c>
      <c r="AK26" s="12">
        <v>26</v>
      </c>
      <c r="AL26" s="12">
        <v>26</v>
      </c>
      <c r="AM26" s="12">
        <v>26</v>
      </c>
      <c r="AN26" s="12">
        <v>26</v>
      </c>
      <c r="AO26" s="12">
        <v>26</v>
      </c>
      <c r="AP26" s="12">
        <v>26</v>
      </c>
      <c r="AQ26" s="12">
        <v>26</v>
      </c>
      <c r="AR26" s="12">
        <v>26</v>
      </c>
      <c r="AS26" s="12">
        <v>28</v>
      </c>
      <c r="AT26" s="12">
        <v>28</v>
      </c>
      <c r="AU26" s="12">
        <v>28</v>
      </c>
      <c r="AV26" s="12">
        <v>30</v>
      </c>
      <c r="AW26" s="12">
        <v>30</v>
      </c>
      <c r="AX26" s="12">
        <v>30</v>
      </c>
      <c r="AY26" s="12">
        <v>28</v>
      </c>
      <c r="AZ26" s="12">
        <v>28</v>
      </c>
      <c r="BA26" s="12">
        <v>28</v>
      </c>
      <c r="BB26" s="12">
        <v>26</v>
      </c>
      <c r="BC26" s="12">
        <v>26</v>
      </c>
      <c r="BD26" s="12">
        <v>26</v>
      </c>
      <c r="BE26" s="12">
        <v>26</v>
      </c>
      <c r="BF26" s="12">
        <v>26</v>
      </c>
      <c r="BG26" s="14">
        <v>26</v>
      </c>
      <c r="BH26" s="12"/>
    </row>
    <row r="27" spans="1:63" x14ac:dyDescent="0.3">
      <c r="AI27" s="8" t="s">
        <v>24</v>
      </c>
      <c r="AJ27" s="12">
        <v>25</v>
      </c>
      <c r="AK27" s="12">
        <v>25</v>
      </c>
      <c r="AL27" s="12">
        <v>25</v>
      </c>
      <c r="AM27" s="12">
        <v>26</v>
      </c>
      <c r="AN27" s="12">
        <v>26</v>
      </c>
      <c r="AO27" s="12">
        <v>26</v>
      </c>
      <c r="AP27" s="12">
        <v>26</v>
      </c>
      <c r="AQ27" s="12">
        <v>26</v>
      </c>
      <c r="AR27" s="12">
        <v>26</v>
      </c>
      <c r="AS27" s="12">
        <v>28</v>
      </c>
      <c r="AT27" s="12">
        <v>28</v>
      </c>
      <c r="AU27" s="12">
        <v>28</v>
      </c>
      <c r="AV27" s="12">
        <v>30</v>
      </c>
      <c r="AW27" s="12">
        <v>30</v>
      </c>
      <c r="AX27" s="12">
        <v>30</v>
      </c>
      <c r="AY27" s="12">
        <v>28</v>
      </c>
      <c r="AZ27" s="12">
        <v>28</v>
      </c>
      <c r="BA27" s="12">
        <v>28</v>
      </c>
      <c r="BB27" s="12">
        <v>26</v>
      </c>
      <c r="BC27" s="12">
        <v>26</v>
      </c>
      <c r="BD27" s="12">
        <v>26</v>
      </c>
      <c r="BE27" s="12">
        <v>26</v>
      </c>
      <c r="BF27" s="12">
        <v>26</v>
      </c>
      <c r="BG27" s="14">
        <v>26</v>
      </c>
      <c r="BH27" s="12"/>
    </row>
    <row r="28" spans="1:63" ht="15" thickBot="1" x14ac:dyDescent="0.35">
      <c r="AI28" s="9" t="s">
        <v>25</v>
      </c>
      <c r="AJ28" s="4">
        <v>24</v>
      </c>
      <c r="AK28" s="4">
        <v>24</v>
      </c>
      <c r="AL28" s="4">
        <v>24</v>
      </c>
      <c r="AM28" s="4">
        <v>24</v>
      </c>
      <c r="AN28" s="4">
        <v>24</v>
      </c>
      <c r="AO28" s="4">
        <v>24</v>
      </c>
      <c r="AP28" s="4">
        <v>24</v>
      </c>
      <c r="AQ28" s="4">
        <v>24</v>
      </c>
      <c r="AR28" s="4">
        <v>24</v>
      </c>
      <c r="AS28" s="4">
        <v>25</v>
      </c>
      <c r="AT28" s="4">
        <v>25</v>
      </c>
      <c r="AU28" s="4">
        <v>25</v>
      </c>
      <c r="AV28" s="4">
        <v>25</v>
      </c>
      <c r="AW28" s="4">
        <v>25</v>
      </c>
      <c r="AX28" s="4">
        <v>25</v>
      </c>
      <c r="AY28" s="4">
        <v>26</v>
      </c>
      <c r="AZ28" s="4">
        <v>26</v>
      </c>
      <c r="BA28" s="4">
        <v>26</v>
      </c>
      <c r="BB28" s="4">
        <v>25</v>
      </c>
      <c r="BC28" s="4">
        <v>25</v>
      </c>
      <c r="BD28" s="4">
        <v>25</v>
      </c>
      <c r="BE28" s="4">
        <v>24</v>
      </c>
      <c r="BF28" s="4">
        <v>24</v>
      </c>
      <c r="BG28" s="5">
        <v>24</v>
      </c>
      <c r="BH28" s="12"/>
    </row>
    <row r="29" spans="1:63" ht="15" thickBot="1" x14ac:dyDescent="0.35">
      <c r="AI29" s="17" t="s">
        <v>5</v>
      </c>
      <c r="AJ29" s="213" t="s">
        <v>26</v>
      </c>
      <c r="AK29" s="213"/>
      <c r="AL29" s="213"/>
      <c r="AO29" t="s">
        <v>29</v>
      </c>
    </row>
    <row r="30" spans="1:63" x14ac:dyDescent="0.3">
      <c r="AI30" s="6" t="s">
        <v>13</v>
      </c>
      <c r="AJ30" s="10">
        <v>0</v>
      </c>
      <c r="AK30" s="10">
        <v>1</v>
      </c>
      <c r="AL30" s="10">
        <v>2</v>
      </c>
      <c r="AM30" s="10">
        <v>3</v>
      </c>
      <c r="AN30" s="10">
        <v>4</v>
      </c>
      <c r="AO30" s="10">
        <v>5</v>
      </c>
      <c r="AP30" s="10">
        <v>6</v>
      </c>
      <c r="AQ30" s="10">
        <v>7</v>
      </c>
      <c r="AR30" s="10">
        <v>8</v>
      </c>
      <c r="AS30" s="10">
        <v>9</v>
      </c>
      <c r="AT30" s="10">
        <v>10</v>
      </c>
      <c r="AU30" s="10">
        <v>11</v>
      </c>
      <c r="AV30" s="10">
        <v>12</v>
      </c>
      <c r="AW30" s="10">
        <v>13</v>
      </c>
      <c r="AX30" s="10">
        <v>14</v>
      </c>
      <c r="AY30" s="10">
        <v>15</v>
      </c>
      <c r="AZ30" s="10">
        <v>16</v>
      </c>
      <c r="BA30" s="10">
        <v>17</v>
      </c>
      <c r="BB30" s="10">
        <v>18</v>
      </c>
      <c r="BC30" s="10">
        <v>19</v>
      </c>
      <c r="BD30" s="10">
        <v>20</v>
      </c>
      <c r="BE30" s="10">
        <v>21</v>
      </c>
      <c r="BF30" s="10">
        <v>22</v>
      </c>
      <c r="BG30" s="11">
        <v>23</v>
      </c>
      <c r="BJ30" s="62" t="s">
        <v>99</v>
      </c>
      <c r="BK30" s="134" t="s">
        <v>102</v>
      </c>
    </row>
    <row r="31" spans="1:63" x14ac:dyDescent="0.3">
      <c r="AI31" s="7" t="s">
        <v>14</v>
      </c>
      <c r="AJ31" s="12">
        <v>25</v>
      </c>
      <c r="AK31" s="12">
        <v>25</v>
      </c>
      <c r="AL31" s="12">
        <v>25</v>
      </c>
      <c r="AM31" s="2">
        <v>25</v>
      </c>
      <c r="AN31" s="2">
        <v>25</v>
      </c>
      <c r="AO31" s="2">
        <v>25</v>
      </c>
      <c r="AP31" s="2">
        <v>25</v>
      </c>
      <c r="AQ31" s="2">
        <v>25</v>
      </c>
      <c r="AR31" s="2">
        <v>25</v>
      </c>
      <c r="AS31" s="2">
        <v>28</v>
      </c>
      <c r="AT31" s="2">
        <v>28</v>
      </c>
      <c r="AU31" s="2">
        <v>28</v>
      </c>
      <c r="AV31" s="2">
        <v>30</v>
      </c>
      <c r="AW31" s="2">
        <v>30</v>
      </c>
      <c r="AX31" s="2">
        <v>30</v>
      </c>
      <c r="AY31" s="2">
        <v>29</v>
      </c>
      <c r="AZ31" s="2">
        <v>29</v>
      </c>
      <c r="BA31" s="2">
        <v>29</v>
      </c>
      <c r="BB31" s="2">
        <v>27</v>
      </c>
      <c r="BC31" s="2">
        <v>27</v>
      </c>
      <c r="BD31" s="2">
        <v>27</v>
      </c>
      <c r="BE31" s="2">
        <v>26</v>
      </c>
      <c r="BF31" s="2">
        <v>26</v>
      </c>
      <c r="BG31" s="3">
        <v>26</v>
      </c>
      <c r="BJ31" s="19">
        <v>0.79</v>
      </c>
    </row>
    <row r="32" spans="1:63" x14ac:dyDescent="0.3">
      <c r="AI32" s="8" t="s">
        <v>15</v>
      </c>
      <c r="AJ32" s="12">
        <v>26</v>
      </c>
      <c r="AK32" s="12">
        <v>26</v>
      </c>
      <c r="AL32" s="12">
        <v>26</v>
      </c>
      <c r="AM32" s="12">
        <v>25</v>
      </c>
      <c r="AN32" s="12">
        <v>25</v>
      </c>
      <c r="AO32" s="12">
        <v>25</v>
      </c>
      <c r="AP32" s="12">
        <v>25</v>
      </c>
      <c r="AQ32" s="12">
        <v>25</v>
      </c>
      <c r="AR32" s="12">
        <v>25</v>
      </c>
      <c r="AS32" s="12">
        <v>27</v>
      </c>
      <c r="AT32" s="12">
        <v>27</v>
      </c>
      <c r="AU32" s="12">
        <v>27</v>
      </c>
      <c r="AV32" s="12">
        <v>29</v>
      </c>
      <c r="AW32" s="12">
        <v>29</v>
      </c>
      <c r="AX32" s="12">
        <v>29</v>
      </c>
      <c r="AY32" s="12">
        <v>28</v>
      </c>
      <c r="AZ32" s="12">
        <v>28</v>
      </c>
      <c r="BA32" s="12">
        <v>28</v>
      </c>
      <c r="BB32" s="12">
        <v>26</v>
      </c>
      <c r="BC32" s="12">
        <v>26</v>
      </c>
      <c r="BD32" s="12">
        <v>26</v>
      </c>
      <c r="BE32" s="12">
        <v>26</v>
      </c>
      <c r="BF32" s="12">
        <v>26</v>
      </c>
      <c r="BG32" s="14">
        <v>26</v>
      </c>
      <c r="BJ32" s="62" t="s">
        <v>108</v>
      </c>
    </row>
    <row r="33" spans="35:62" x14ac:dyDescent="0.3">
      <c r="AI33" s="8" t="s">
        <v>16</v>
      </c>
      <c r="AJ33" s="12">
        <v>25</v>
      </c>
      <c r="AK33" s="12">
        <v>25</v>
      </c>
      <c r="AL33" s="12">
        <v>25</v>
      </c>
      <c r="AM33" s="12">
        <v>24</v>
      </c>
      <c r="AN33" s="12">
        <v>24</v>
      </c>
      <c r="AO33" s="12">
        <v>24</v>
      </c>
      <c r="AP33" s="12">
        <v>25</v>
      </c>
      <c r="AQ33" s="12">
        <v>25</v>
      </c>
      <c r="AR33" s="12">
        <v>25</v>
      </c>
      <c r="AS33" s="12">
        <v>28</v>
      </c>
      <c r="AT33" s="12">
        <v>28</v>
      </c>
      <c r="AU33" s="12">
        <v>28</v>
      </c>
      <c r="AV33" s="12">
        <v>31</v>
      </c>
      <c r="AW33" s="12">
        <v>31</v>
      </c>
      <c r="AX33" s="12">
        <v>31</v>
      </c>
      <c r="AY33" s="12">
        <v>29</v>
      </c>
      <c r="AZ33" s="12">
        <v>29</v>
      </c>
      <c r="BA33" s="12">
        <v>29</v>
      </c>
      <c r="BB33" s="12">
        <v>28</v>
      </c>
      <c r="BC33" s="12">
        <v>28</v>
      </c>
      <c r="BD33" s="12">
        <v>28</v>
      </c>
      <c r="BE33" s="12">
        <v>27</v>
      </c>
      <c r="BF33" s="12">
        <v>27</v>
      </c>
      <c r="BG33" s="14">
        <v>27</v>
      </c>
      <c r="BJ33" s="19">
        <v>100.8</v>
      </c>
    </row>
    <row r="34" spans="35:62" x14ac:dyDescent="0.3">
      <c r="AI34" s="8" t="s">
        <v>17</v>
      </c>
      <c r="AJ34" s="12">
        <v>27</v>
      </c>
      <c r="AK34" s="12">
        <v>27</v>
      </c>
      <c r="AL34" s="12">
        <v>27</v>
      </c>
      <c r="AM34" s="12">
        <v>26</v>
      </c>
      <c r="AN34" s="12">
        <v>26</v>
      </c>
      <c r="AO34" s="12">
        <v>26</v>
      </c>
      <c r="AP34" s="12">
        <v>27</v>
      </c>
      <c r="AQ34" s="12">
        <v>27</v>
      </c>
      <c r="AR34" s="12">
        <v>27</v>
      </c>
      <c r="AS34" s="12">
        <v>29</v>
      </c>
      <c r="AT34" s="12">
        <v>29</v>
      </c>
      <c r="AU34" s="12">
        <v>29</v>
      </c>
      <c r="AV34" s="12">
        <v>29</v>
      </c>
      <c r="AW34" s="12">
        <v>29</v>
      </c>
      <c r="AX34" s="12">
        <v>29</v>
      </c>
      <c r="AY34" s="12">
        <v>29</v>
      </c>
      <c r="AZ34" s="12">
        <v>29</v>
      </c>
      <c r="BA34" s="12">
        <v>29</v>
      </c>
      <c r="BB34" s="12">
        <v>28</v>
      </c>
      <c r="BC34" s="12">
        <v>28</v>
      </c>
      <c r="BD34" s="12">
        <v>28</v>
      </c>
      <c r="BE34" s="12">
        <v>28</v>
      </c>
      <c r="BF34" s="12">
        <v>28</v>
      </c>
      <c r="BG34" s="14">
        <v>28</v>
      </c>
    </row>
    <row r="35" spans="35:62" x14ac:dyDescent="0.3">
      <c r="AI35" s="8" t="s">
        <v>18</v>
      </c>
      <c r="AJ35" s="12">
        <v>23</v>
      </c>
      <c r="AK35" s="12">
        <v>23</v>
      </c>
      <c r="AL35" s="12">
        <v>23</v>
      </c>
      <c r="AM35" s="12">
        <v>26</v>
      </c>
      <c r="AN35" s="12">
        <v>26</v>
      </c>
      <c r="AO35" s="12">
        <v>26</v>
      </c>
      <c r="AP35" s="12">
        <v>26</v>
      </c>
      <c r="AQ35" s="12">
        <v>26</v>
      </c>
      <c r="AR35" s="12">
        <v>26</v>
      </c>
      <c r="AS35" s="12">
        <v>26</v>
      </c>
      <c r="AT35" s="12">
        <v>26</v>
      </c>
      <c r="AU35" s="12">
        <v>26</v>
      </c>
      <c r="AV35" s="12">
        <v>26</v>
      </c>
      <c r="AW35" s="12">
        <v>26</v>
      </c>
      <c r="AX35" s="12">
        <v>26</v>
      </c>
      <c r="AY35" s="12">
        <v>26</v>
      </c>
      <c r="AZ35" s="12">
        <v>26</v>
      </c>
      <c r="BA35" s="12">
        <v>26</v>
      </c>
      <c r="BB35" s="12">
        <v>24</v>
      </c>
      <c r="BC35" s="12">
        <v>24</v>
      </c>
      <c r="BD35" s="12">
        <v>24</v>
      </c>
      <c r="BE35" s="12">
        <v>26</v>
      </c>
      <c r="BF35" s="12">
        <v>26</v>
      </c>
      <c r="BG35" s="14">
        <v>26</v>
      </c>
    </row>
    <row r="36" spans="35:62" x14ac:dyDescent="0.3">
      <c r="AI36" s="8" t="s">
        <v>19</v>
      </c>
      <c r="AJ36" s="12">
        <v>27</v>
      </c>
      <c r="AK36" s="12">
        <v>27</v>
      </c>
      <c r="AL36" s="12">
        <v>27</v>
      </c>
      <c r="AM36" s="12">
        <v>27</v>
      </c>
      <c r="AN36" s="12">
        <v>27</v>
      </c>
      <c r="AO36" s="12">
        <v>27</v>
      </c>
      <c r="AP36" s="12">
        <v>27</v>
      </c>
      <c r="AQ36" s="12">
        <v>27</v>
      </c>
      <c r="AR36" s="12">
        <v>27</v>
      </c>
      <c r="AS36" s="12">
        <v>28</v>
      </c>
      <c r="AT36" s="12">
        <v>28</v>
      </c>
      <c r="AU36" s="12">
        <v>28</v>
      </c>
      <c r="AV36" s="12">
        <v>28</v>
      </c>
      <c r="AW36" s="12">
        <v>28</v>
      </c>
      <c r="AX36" s="12">
        <v>28</v>
      </c>
      <c r="AY36" s="12">
        <v>28</v>
      </c>
      <c r="AZ36" s="12">
        <v>28</v>
      </c>
      <c r="BA36" s="12">
        <v>28</v>
      </c>
      <c r="BB36" s="12">
        <v>27</v>
      </c>
      <c r="BC36" s="12">
        <v>27</v>
      </c>
      <c r="BD36" s="12">
        <v>27</v>
      </c>
      <c r="BE36" s="12">
        <v>27</v>
      </c>
      <c r="BF36" s="12">
        <v>27</v>
      </c>
      <c r="BG36" s="14">
        <v>27</v>
      </c>
    </row>
    <row r="37" spans="35:62" x14ac:dyDescent="0.3">
      <c r="AI37" s="8" t="s">
        <v>20</v>
      </c>
      <c r="AJ37" s="12">
        <v>24</v>
      </c>
      <c r="AK37" s="12">
        <v>24</v>
      </c>
      <c r="AL37" s="12">
        <v>24</v>
      </c>
      <c r="AM37" s="12">
        <v>26</v>
      </c>
      <c r="AN37" s="12">
        <v>26</v>
      </c>
      <c r="AO37" s="12">
        <v>26</v>
      </c>
      <c r="AP37" s="12">
        <v>27</v>
      </c>
      <c r="AQ37" s="12">
        <v>27</v>
      </c>
      <c r="AR37" s="12">
        <v>27</v>
      </c>
      <c r="AS37" s="12">
        <v>28</v>
      </c>
      <c r="AT37" s="12">
        <v>28</v>
      </c>
      <c r="AU37" s="12">
        <v>28</v>
      </c>
      <c r="AV37" s="12">
        <v>28</v>
      </c>
      <c r="AW37" s="12">
        <v>28</v>
      </c>
      <c r="AX37" s="12">
        <v>28</v>
      </c>
      <c r="AY37" s="12">
        <v>28</v>
      </c>
      <c r="AZ37" s="12">
        <v>28</v>
      </c>
      <c r="BA37" s="12">
        <v>28</v>
      </c>
      <c r="BB37" s="12">
        <v>27</v>
      </c>
      <c r="BC37" s="12">
        <v>27</v>
      </c>
      <c r="BD37" s="12">
        <v>27</v>
      </c>
      <c r="BE37" s="12">
        <v>27</v>
      </c>
      <c r="BF37" s="12">
        <v>27</v>
      </c>
      <c r="BG37" s="14">
        <v>27</v>
      </c>
    </row>
    <row r="38" spans="35:62" x14ac:dyDescent="0.3">
      <c r="AI38" s="8" t="s">
        <v>21</v>
      </c>
      <c r="AJ38" s="12">
        <v>21</v>
      </c>
      <c r="AK38" s="12">
        <v>21</v>
      </c>
      <c r="AL38" s="12">
        <v>21</v>
      </c>
      <c r="AM38" s="12">
        <v>26</v>
      </c>
      <c r="AN38" s="12">
        <v>26</v>
      </c>
      <c r="AO38" s="12">
        <v>26</v>
      </c>
      <c r="AP38" s="12">
        <v>26</v>
      </c>
      <c r="AQ38" s="12">
        <v>26</v>
      </c>
      <c r="AR38" s="12">
        <v>26</v>
      </c>
      <c r="AS38" s="12">
        <v>27</v>
      </c>
      <c r="AT38" s="12">
        <v>27</v>
      </c>
      <c r="AU38" s="12">
        <v>27</v>
      </c>
      <c r="AV38" s="12">
        <v>27</v>
      </c>
      <c r="AW38" s="12">
        <v>27</v>
      </c>
      <c r="AX38" s="12">
        <v>27</v>
      </c>
      <c r="AY38" s="12">
        <v>27</v>
      </c>
      <c r="AZ38" s="12">
        <v>27</v>
      </c>
      <c r="BA38" s="12">
        <v>27</v>
      </c>
      <c r="BB38" s="12">
        <v>26</v>
      </c>
      <c r="BC38" s="12">
        <v>26</v>
      </c>
      <c r="BD38" s="12">
        <v>26</v>
      </c>
      <c r="BE38" s="12">
        <v>26</v>
      </c>
      <c r="BF38" s="12">
        <v>26</v>
      </c>
      <c r="BG38" s="14">
        <v>26</v>
      </c>
    </row>
    <row r="39" spans="35:62" x14ac:dyDescent="0.3">
      <c r="AI39" s="8" t="s">
        <v>22</v>
      </c>
      <c r="AJ39" s="12">
        <v>26</v>
      </c>
      <c r="AK39" s="12">
        <v>26</v>
      </c>
      <c r="AL39" s="12">
        <v>26</v>
      </c>
      <c r="AM39" s="12">
        <v>26</v>
      </c>
      <c r="AN39" s="12">
        <v>26</v>
      </c>
      <c r="AO39" s="12">
        <v>26</v>
      </c>
      <c r="AP39" s="12">
        <v>26</v>
      </c>
      <c r="AQ39" s="12">
        <v>26</v>
      </c>
      <c r="AR39" s="12">
        <v>26</v>
      </c>
      <c r="AS39" s="12">
        <v>28</v>
      </c>
      <c r="AT39" s="12">
        <v>28</v>
      </c>
      <c r="AU39" s="12">
        <v>28</v>
      </c>
      <c r="AV39" s="12">
        <v>29</v>
      </c>
      <c r="AW39" s="12">
        <v>29</v>
      </c>
      <c r="AX39" s="12">
        <v>29</v>
      </c>
      <c r="AY39" s="12">
        <v>28</v>
      </c>
      <c r="AZ39" s="12">
        <v>28</v>
      </c>
      <c r="BA39" s="12">
        <v>28</v>
      </c>
      <c r="BB39" s="12">
        <v>26</v>
      </c>
      <c r="BC39" s="12">
        <v>26</v>
      </c>
      <c r="BD39" s="12">
        <v>26</v>
      </c>
      <c r="BE39" s="12">
        <v>27</v>
      </c>
      <c r="BF39" s="12">
        <v>27</v>
      </c>
      <c r="BG39" s="14">
        <v>27</v>
      </c>
    </row>
    <row r="40" spans="35:62" x14ac:dyDescent="0.3">
      <c r="AI40" s="8" t="s">
        <v>23</v>
      </c>
      <c r="AJ40" s="12">
        <v>27</v>
      </c>
      <c r="AK40" s="12">
        <v>27</v>
      </c>
      <c r="AL40" s="12">
        <v>27</v>
      </c>
      <c r="AM40" s="12">
        <v>27</v>
      </c>
      <c r="AN40" s="12">
        <v>27</v>
      </c>
      <c r="AO40" s="12">
        <v>27</v>
      </c>
      <c r="AP40" s="12">
        <v>27</v>
      </c>
      <c r="AQ40" s="12">
        <v>27</v>
      </c>
      <c r="AR40" s="12">
        <v>27</v>
      </c>
      <c r="AS40" s="12">
        <v>28</v>
      </c>
      <c r="AT40" s="12">
        <v>28</v>
      </c>
      <c r="AU40" s="12">
        <v>28</v>
      </c>
      <c r="AV40" s="12">
        <v>29</v>
      </c>
      <c r="AW40" s="12">
        <v>29</v>
      </c>
      <c r="AX40" s="12">
        <v>29</v>
      </c>
      <c r="AY40" s="12">
        <v>29</v>
      </c>
      <c r="AZ40" s="12">
        <v>29</v>
      </c>
      <c r="BA40" s="12">
        <v>29</v>
      </c>
      <c r="BB40" s="12">
        <v>27</v>
      </c>
      <c r="BC40" s="12">
        <v>27</v>
      </c>
      <c r="BD40" s="12">
        <v>27</v>
      </c>
      <c r="BE40" s="12">
        <v>27</v>
      </c>
      <c r="BF40" s="12">
        <v>27</v>
      </c>
      <c r="BG40" s="14">
        <v>27</v>
      </c>
    </row>
    <row r="41" spans="35:62" x14ac:dyDescent="0.3">
      <c r="AI41" s="8" t="s">
        <v>24</v>
      </c>
      <c r="AJ41" s="12">
        <v>26</v>
      </c>
      <c r="AK41" s="12">
        <v>26</v>
      </c>
      <c r="AL41" s="12">
        <v>26</v>
      </c>
      <c r="AM41" s="12">
        <v>27</v>
      </c>
      <c r="AN41" s="12">
        <v>27</v>
      </c>
      <c r="AO41" s="12">
        <v>27</v>
      </c>
      <c r="AP41" s="12">
        <v>27</v>
      </c>
      <c r="AQ41" s="12">
        <v>27</v>
      </c>
      <c r="AR41" s="12">
        <v>27</v>
      </c>
      <c r="AS41" s="12">
        <v>29</v>
      </c>
      <c r="AT41" s="12">
        <v>29</v>
      </c>
      <c r="AU41" s="12">
        <v>29</v>
      </c>
      <c r="AV41" s="12">
        <v>30</v>
      </c>
      <c r="AW41" s="12">
        <v>30</v>
      </c>
      <c r="AX41" s="12">
        <v>30</v>
      </c>
      <c r="AY41" s="12">
        <v>29</v>
      </c>
      <c r="AZ41" s="12">
        <v>29</v>
      </c>
      <c r="BA41" s="12">
        <v>29</v>
      </c>
      <c r="BB41" s="12">
        <v>27</v>
      </c>
      <c r="BC41" s="12">
        <v>27</v>
      </c>
      <c r="BD41" s="12">
        <v>27</v>
      </c>
      <c r="BE41" s="12">
        <v>27</v>
      </c>
      <c r="BF41" s="12">
        <v>27</v>
      </c>
      <c r="BG41" s="14">
        <v>27</v>
      </c>
    </row>
    <row r="42" spans="35:62" ht="15" thickBot="1" x14ac:dyDescent="0.35">
      <c r="AI42" s="9" t="s">
        <v>25</v>
      </c>
      <c r="AJ42" s="4">
        <v>25</v>
      </c>
      <c r="AK42" s="4">
        <v>25</v>
      </c>
      <c r="AL42" s="4">
        <v>25</v>
      </c>
      <c r="AM42" s="4">
        <v>24</v>
      </c>
      <c r="AN42" s="4">
        <v>24</v>
      </c>
      <c r="AO42" s="4">
        <v>24</v>
      </c>
      <c r="AP42" s="4">
        <v>25</v>
      </c>
      <c r="AQ42" s="4">
        <v>25</v>
      </c>
      <c r="AR42" s="4">
        <v>25</v>
      </c>
      <c r="AS42" s="4">
        <v>25</v>
      </c>
      <c r="AT42" s="4">
        <v>25</v>
      </c>
      <c r="AU42" s="4">
        <v>25</v>
      </c>
      <c r="AV42" s="4">
        <v>25</v>
      </c>
      <c r="AW42" s="4">
        <v>25</v>
      </c>
      <c r="AX42" s="4">
        <v>25</v>
      </c>
      <c r="AY42" s="4">
        <v>25</v>
      </c>
      <c r="AZ42" s="4">
        <v>25</v>
      </c>
      <c r="BA42" s="4">
        <v>25</v>
      </c>
      <c r="BB42" s="4">
        <v>25</v>
      </c>
      <c r="BC42" s="4">
        <v>25</v>
      </c>
      <c r="BD42" s="4">
        <v>25</v>
      </c>
      <c r="BE42" s="4">
        <v>24</v>
      </c>
      <c r="BF42" s="4">
        <v>24</v>
      </c>
      <c r="BG42" s="5">
        <v>24</v>
      </c>
    </row>
  </sheetData>
  <sortState xmlns:xlrd2="http://schemas.microsoft.com/office/spreadsheetml/2017/richdata2" ref="A2:A10">
    <sortCondition ref="A2:A10"/>
  </sortState>
  <mergeCells count="3">
    <mergeCell ref="AJ15:AL15"/>
    <mergeCell ref="AJ1:AL1"/>
    <mergeCell ref="AJ29:AL29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D5AB0-118F-4DF6-B145-43446DAE4282}">
  <sheetPr codeName="Sheet4"/>
  <dimension ref="A1:AN21"/>
  <sheetViews>
    <sheetView workbookViewId="0"/>
  </sheetViews>
  <sheetFormatPr defaultRowHeight="14.4" x14ac:dyDescent="0.3"/>
  <cols>
    <col min="1" max="1" width="15.77734375" style="90" customWidth="1"/>
    <col min="2" max="6" width="8.88671875" style="90"/>
    <col min="7" max="23" width="5.21875" style="90" customWidth="1"/>
    <col min="24" max="16384" width="8.88671875" style="90"/>
  </cols>
  <sheetData>
    <row r="1" spans="1:40" ht="15" thickBot="1" x14ac:dyDescent="0.35">
      <c r="A1" s="104" t="s">
        <v>173</v>
      </c>
      <c r="B1" s="105">
        <v>12</v>
      </c>
      <c r="D1" s="214" t="s">
        <v>79</v>
      </c>
      <c r="F1" s="91" t="s">
        <v>174</v>
      </c>
      <c r="G1" s="92">
        <v>6</v>
      </c>
      <c r="H1" s="92">
        <v>7</v>
      </c>
      <c r="I1" s="92">
        <v>8</v>
      </c>
      <c r="J1" s="92">
        <v>9</v>
      </c>
      <c r="K1" s="92">
        <v>10</v>
      </c>
      <c r="L1" s="92">
        <v>11</v>
      </c>
      <c r="M1" s="92">
        <v>12</v>
      </c>
      <c r="N1" s="92">
        <v>13</v>
      </c>
      <c r="O1" s="92">
        <v>14</v>
      </c>
      <c r="P1" s="92">
        <v>15</v>
      </c>
      <c r="Q1" s="92">
        <v>16</v>
      </c>
      <c r="R1" s="92">
        <v>17</v>
      </c>
      <c r="S1" s="92">
        <v>18</v>
      </c>
      <c r="T1" s="92">
        <v>19</v>
      </c>
      <c r="U1" s="92">
        <v>20</v>
      </c>
      <c r="V1" s="92">
        <v>21</v>
      </c>
      <c r="W1" s="93">
        <v>22</v>
      </c>
      <c r="Z1" s="214" t="s">
        <v>182</v>
      </c>
      <c r="AB1" s="91" t="s">
        <v>174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x14ac:dyDescent="0.3">
      <c r="D2" s="215"/>
      <c r="F2" s="94" t="s">
        <v>77</v>
      </c>
      <c r="G2" s="95">
        <v>0.34</v>
      </c>
      <c r="H2" s="95">
        <v>0.41</v>
      </c>
      <c r="I2" s="95">
        <v>0.46</v>
      </c>
      <c r="J2" s="95">
        <v>0.53</v>
      </c>
      <c r="K2" s="95">
        <v>0.59</v>
      </c>
      <c r="L2" s="95">
        <v>0.65</v>
      </c>
      <c r="M2" s="95">
        <v>0.70000000000000007</v>
      </c>
      <c r="N2" s="95">
        <v>0.74</v>
      </c>
      <c r="O2" s="95">
        <v>0.75</v>
      </c>
      <c r="P2" s="95">
        <v>0.76</v>
      </c>
      <c r="Q2" s="95">
        <v>0.74</v>
      </c>
      <c r="R2" s="95">
        <v>0.75</v>
      </c>
      <c r="S2" s="95">
        <v>0.79</v>
      </c>
      <c r="T2" s="95">
        <v>0.61</v>
      </c>
      <c r="U2" s="95">
        <v>0.5</v>
      </c>
      <c r="V2" s="95">
        <v>0.42</v>
      </c>
      <c r="W2" s="96">
        <v>0.36</v>
      </c>
      <c r="Z2" s="215"/>
      <c r="AB2" s="94" t="s">
        <v>77</v>
      </c>
      <c r="AC2" s="95">
        <v>32</v>
      </c>
      <c r="AD2" s="95">
        <v>34</v>
      </c>
      <c r="AE2" s="95">
        <v>37</v>
      </c>
      <c r="AF2" s="95">
        <v>44</v>
      </c>
      <c r="AG2" s="95">
        <v>74</v>
      </c>
      <c r="AH2" s="95">
        <v>90</v>
      </c>
      <c r="AI2" s="95">
        <v>77</v>
      </c>
      <c r="AJ2" s="95">
        <v>47</v>
      </c>
      <c r="AK2" s="95">
        <v>38</v>
      </c>
      <c r="AL2" s="95">
        <v>35</v>
      </c>
      <c r="AM2" s="95">
        <v>33</v>
      </c>
      <c r="AN2" s="96">
        <v>31</v>
      </c>
    </row>
    <row r="3" spans="1:40" x14ac:dyDescent="0.3">
      <c r="D3" s="215"/>
      <c r="F3" s="94" t="s">
        <v>176</v>
      </c>
      <c r="G3" s="95">
        <v>0.21</v>
      </c>
      <c r="H3" s="95">
        <v>0.36</v>
      </c>
      <c r="I3" s="95">
        <v>0.44</v>
      </c>
      <c r="J3" s="95">
        <v>0.45</v>
      </c>
      <c r="K3" s="95">
        <v>0.4</v>
      </c>
      <c r="L3" s="95">
        <v>0.36</v>
      </c>
      <c r="M3" s="95">
        <v>0.33</v>
      </c>
      <c r="N3" s="95">
        <v>0.31</v>
      </c>
      <c r="O3" s="95">
        <v>0.3</v>
      </c>
      <c r="P3" s="95">
        <v>0.28000000000000003</v>
      </c>
      <c r="Q3" s="95">
        <v>0.26</v>
      </c>
      <c r="R3" s="95">
        <v>0.24</v>
      </c>
      <c r="S3" s="95">
        <v>0.21</v>
      </c>
      <c r="T3" s="95">
        <v>0.17</v>
      </c>
      <c r="U3" s="95">
        <v>0.15</v>
      </c>
      <c r="V3" s="95">
        <v>0.13</v>
      </c>
      <c r="W3" s="96">
        <v>0.11</v>
      </c>
      <c r="Z3" s="215"/>
      <c r="AB3" s="94" t="s">
        <v>176</v>
      </c>
      <c r="AC3" s="95">
        <v>71</v>
      </c>
      <c r="AD3" s="95">
        <v>114</v>
      </c>
      <c r="AE3" s="95">
        <v>156</v>
      </c>
      <c r="AF3" s="95">
        <v>184</v>
      </c>
      <c r="AG3" s="95">
        <v>198</v>
      </c>
      <c r="AH3" s="95">
        <v>200</v>
      </c>
      <c r="AI3" s="95">
        <v>195</v>
      </c>
      <c r="AJ3" s="95">
        <v>179</v>
      </c>
      <c r="AK3" s="95">
        <v>149</v>
      </c>
      <c r="AL3" s="95">
        <v>112</v>
      </c>
      <c r="AM3" s="95">
        <v>71</v>
      </c>
      <c r="AN3" s="96">
        <v>55</v>
      </c>
    </row>
    <row r="4" spans="1:40" x14ac:dyDescent="0.3">
      <c r="D4" s="215"/>
      <c r="F4" s="94" t="s">
        <v>175</v>
      </c>
      <c r="G4" s="95">
        <v>0.18</v>
      </c>
      <c r="H4" s="95">
        <v>0.33</v>
      </c>
      <c r="I4" s="95">
        <v>0.44</v>
      </c>
      <c r="J4" s="95">
        <v>0.5</v>
      </c>
      <c r="K4" s="95">
        <v>0.51</v>
      </c>
      <c r="L4" s="95">
        <v>0.46</v>
      </c>
      <c r="M4" s="95">
        <v>0.39</v>
      </c>
      <c r="N4" s="95">
        <v>0.35000000000000003</v>
      </c>
      <c r="O4" s="95">
        <v>0.31</v>
      </c>
      <c r="P4" s="95">
        <v>0.28999999999999998</v>
      </c>
      <c r="Q4" s="95">
        <v>0.26</v>
      </c>
      <c r="R4" s="95">
        <v>0.23</v>
      </c>
      <c r="S4" s="95">
        <v>0.21</v>
      </c>
      <c r="T4" s="95">
        <v>0.17</v>
      </c>
      <c r="U4" s="95">
        <v>0.15</v>
      </c>
      <c r="V4" s="95">
        <v>0.13</v>
      </c>
      <c r="W4" s="96">
        <v>0.11</v>
      </c>
      <c r="Z4" s="215"/>
      <c r="AB4" s="94" t="s">
        <v>175</v>
      </c>
      <c r="AC4" s="95">
        <v>224</v>
      </c>
      <c r="AD4" s="95">
        <v>239</v>
      </c>
      <c r="AE4" s="95">
        <v>241</v>
      </c>
      <c r="AF4" s="95">
        <v>225</v>
      </c>
      <c r="AG4" s="95">
        <v>209</v>
      </c>
      <c r="AH4" s="95">
        <v>200</v>
      </c>
      <c r="AI4" s="95">
        <v>204</v>
      </c>
      <c r="AJ4" s="95">
        <v>214</v>
      </c>
      <c r="AK4" s="95">
        <v>230</v>
      </c>
      <c r="AL4" s="95">
        <v>231</v>
      </c>
      <c r="AM4" s="95">
        <v>220</v>
      </c>
      <c r="AN4" s="96">
        <v>215</v>
      </c>
    </row>
    <row r="5" spans="1:40" x14ac:dyDescent="0.3">
      <c r="D5" s="215"/>
      <c r="F5" s="94" t="s">
        <v>177</v>
      </c>
      <c r="G5" s="95">
        <v>0.14000000000000001</v>
      </c>
      <c r="H5" s="95">
        <v>0.26</v>
      </c>
      <c r="I5" s="95">
        <v>0.38</v>
      </c>
      <c r="J5" s="95">
        <v>0.48</v>
      </c>
      <c r="K5" s="95">
        <v>0.54</v>
      </c>
      <c r="L5" s="95">
        <v>0.56000000000000005</v>
      </c>
      <c r="M5" s="95">
        <v>0.51</v>
      </c>
      <c r="N5" s="95">
        <v>0.45</v>
      </c>
      <c r="O5" s="95">
        <v>0.4</v>
      </c>
      <c r="P5" s="95">
        <v>0.36</v>
      </c>
      <c r="Q5" s="95">
        <v>0.33</v>
      </c>
      <c r="R5" s="95">
        <v>0.28999999999999998</v>
      </c>
      <c r="S5" s="95">
        <v>0.25</v>
      </c>
      <c r="T5" s="95">
        <v>0.21</v>
      </c>
      <c r="U5" s="95">
        <v>0.18</v>
      </c>
      <c r="V5" s="95">
        <v>0.16</v>
      </c>
      <c r="W5" s="96">
        <v>0.14000000000000001</v>
      </c>
      <c r="Z5" s="215"/>
      <c r="AB5" s="94" t="s">
        <v>177</v>
      </c>
      <c r="AC5" s="95">
        <v>242</v>
      </c>
      <c r="AD5" s="95">
        <v>219</v>
      </c>
      <c r="AE5" s="95">
        <v>184</v>
      </c>
      <c r="AF5" s="95">
        <v>134</v>
      </c>
      <c r="AG5" s="95">
        <v>97</v>
      </c>
      <c r="AH5" s="95">
        <v>82</v>
      </c>
      <c r="AI5" s="95">
        <v>93</v>
      </c>
      <c r="AJ5" s="95">
        <v>128</v>
      </c>
      <c r="AK5" s="95">
        <v>176</v>
      </c>
      <c r="AL5" s="95">
        <v>211</v>
      </c>
      <c r="AM5" s="95">
        <v>233</v>
      </c>
      <c r="AN5" s="96">
        <v>247</v>
      </c>
    </row>
    <row r="6" spans="1:40" x14ac:dyDescent="0.3">
      <c r="D6" s="215"/>
      <c r="F6" s="94" t="s">
        <v>181</v>
      </c>
      <c r="G6" s="95">
        <v>0.08</v>
      </c>
      <c r="H6" s="95">
        <v>0.11</v>
      </c>
      <c r="I6" s="95">
        <v>0.14000000000000001</v>
      </c>
      <c r="J6" s="95">
        <v>0.21</v>
      </c>
      <c r="K6" s="95">
        <v>0.31</v>
      </c>
      <c r="L6" s="95">
        <v>0.42</v>
      </c>
      <c r="M6" s="95">
        <v>0.52</v>
      </c>
      <c r="N6" s="95">
        <v>0.57000000000000006</v>
      </c>
      <c r="O6" s="95">
        <v>0.57999999999999996</v>
      </c>
      <c r="P6" s="95">
        <v>0.53</v>
      </c>
      <c r="Q6" s="95">
        <v>0.47000000000000003</v>
      </c>
      <c r="R6" s="95">
        <v>0.41000000000000003</v>
      </c>
      <c r="S6" s="95">
        <v>0.35000000000000003</v>
      </c>
      <c r="T6" s="95">
        <v>0.28999999999999998</v>
      </c>
      <c r="U6" s="95">
        <v>0.25</v>
      </c>
      <c r="V6" s="95">
        <v>0.21</v>
      </c>
      <c r="W6" s="96">
        <v>0.18</v>
      </c>
      <c r="Z6" s="215"/>
      <c r="AB6" s="94" t="s">
        <v>181</v>
      </c>
      <c r="AC6" s="95">
        <v>162</v>
      </c>
      <c r="AD6" s="95">
        <v>110</v>
      </c>
      <c r="AE6" s="95">
        <v>55</v>
      </c>
      <c r="AF6" s="95">
        <v>39</v>
      </c>
      <c r="AG6" s="95">
        <v>38</v>
      </c>
      <c r="AH6" s="95">
        <v>39</v>
      </c>
      <c r="AI6" s="95">
        <v>39</v>
      </c>
      <c r="AJ6" s="95">
        <v>41</v>
      </c>
      <c r="AK6" s="95">
        <v>56</v>
      </c>
      <c r="AL6" s="95">
        <v>108</v>
      </c>
      <c r="AM6" s="95">
        <v>160</v>
      </c>
      <c r="AN6" s="96">
        <v>179</v>
      </c>
    </row>
    <row r="7" spans="1:40" x14ac:dyDescent="0.3">
      <c r="D7" s="215"/>
      <c r="F7" s="94" t="s">
        <v>178</v>
      </c>
      <c r="G7" s="95">
        <v>0.09</v>
      </c>
      <c r="H7" s="95">
        <v>0.1</v>
      </c>
      <c r="I7" s="95">
        <v>0.12</v>
      </c>
      <c r="J7" s="95">
        <v>0.13</v>
      </c>
      <c r="K7" s="95">
        <v>0.15</v>
      </c>
      <c r="L7" s="95">
        <v>0.17</v>
      </c>
      <c r="M7" s="95">
        <v>0.23</v>
      </c>
      <c r="N7" s="95">
        <v>0.33</v>
      </c>
      <c r="O7" s="95">
        <v>0.44</v>
      </c>
      <c r="P7" s="95">
        <v>0.53</v>
      </c>
      <c r="Q7" s="95">
        <v>0.57999999999999996</v>
      </c>
      <c r="R7" s="95">
        <v>0.59</v>
      </c>
      <c r="S7" s="95">
        <v>0.53</v>
      </c>
      <c r="T7" s="95">
        <v>0.41000000000000003</v>
      </c>
      <c r="U7" s="95">
        <v>0.33</v>
      </c>
      <c r="V7" s="95">
        <v>0.28000000000000003</v>
      </c>
      <c r="W7" s="96">
        <v>0.24</v>
      </c>
      <c r="Z7" s="215"/>
      <c r="AB7" s="94" t="s">
        <v>178</v>
      </c>
      <c r="AC7" s="95">
        <v>242</v>
      </c>
      <c r="AD7" s="95">
        <v>219</v>
      </c>
      <c r="AE7" s="95">
        <v>184</v>
      </c>
      <c r="AF7" s="95">
        <v>134</v>
      </c>
      <c r="AG7" s="95">
        <v>97</v>
      </c>
      <c r="AH7" s="95">
        <v>82</v>
      </c>
      <c r="AI7" s="95">
        <v>93</v>
      </c>
      <c r="AJ7" s="95">
        <v>128</v>
      </c>
      <c r="AK7" s="95">
        <v>176</v>
      </c>
      <c r="AL7" s="95">
        <v>211</v>
      </c>
      <c r="AM7" s="95">
        <v>233</v>
      </c>
      <c r="AN7" s="96">
        <v>247</v>
      </c>
    </row>
    <row r="8" spans="1:40" x14ac:dyDescent="0.3">
      <c r="D8" s="215"/>
      <c r="F8" s="94" t="s">
        <v>179</v>
      </c>
      <c r="G8" s="95">
        <v>0.09</v>
      </c>
      <c r="H8" s="95">
        <v>0.09</v>
      </c>
      <c r="I8" s="95">
        <v>0.1</v>
      </c>
      <c r="J8" s="95">
        <v>0.11</v>
      </c>
      <c r="K8" s="95">
        <v>0.12</v>
      </c>
      <c r="L8" s="95">
        <v>0.13</v>
      </c>
      <c r="M8" s="95">
        <v>0.14000000000000001</v>
      </c>
      <c r="N8" s="95">
        <v>0.19</v>
      </c>
      <c r="O8" s="95">
        <v>0.28999999999999998</v>
      </c>
      <c r="P8" s="95">
        <v>0.4</v>
      </c>
      <c r="Q8" s="95">
        <v>0.5</v>
      </c>
      <c r="R8" s="95">
        <v>0.56000000000000005</v>
      </c>
      <c r="S8" s="95">
        <v>0.55000000000000004</v>
      </c>
      <c r="T8" s="95">
        <v>0.41000000000000003</v>
      </c>
      <c r="U8" s="95">
        <v>0.33</v>
      </c>
      <c r="V8" s="95">
        <v>0.27</v>
      </c>
      <c r="W8" s="96">
        <v>0.23</v>
      </c>
      <c r="Z8" s="215"/>
      <c r="AB8" s="94" t="s">
        <v>179</v>
      </c>
      <c r="AC8" s="95">
        <v>224</v>
      </c>
      <c r="AD8" s="95">
        <v>239</v>
      </c>
      <c r="AE8" s="95">
        <v>241</v>
      </c>
      <c r="AF8" s="95">
        <v>225</v>
      </c>
      <c r="AG8" s="95">
        <v>209</v>
      </c>
      <c r="AH8" s="95">
        <v>200</v>
      </c>
      <c r="AI8" s="95">
        <v>204</v>
      </c>
      <c r="AJ8" s="95">
        <v>214</v>
      </c>
      <c r="AK8" s="95">
        <v>230</v>
      </c>
      <c r="AL8" s="95">
        <v>231</v>
      </c>
      <c r="AM8" s="95">
        <v>220</v>
      </c>
      <c r="AN8" s="96">
        <v>215</v>
      </c>
    </row>
    <row r="9" spans="1:40" ht="15" thickBot="1" x14ac:dyDescent="0.35">
      <c r="D9" s="216"/>
      <c r="F9" s="97" t="s">
        <v>180</v>
      </c>
      <c r="G9" s="98">
        <v>0.09</v>
      </c>
      <c r="H9" s="98">
        <v>0.1</v>
      </c>
      <c r="I9" s="98">
        <v>0.11</v>
      </c>
      <c r="J9" s="98">
        <v>0.13</v>
      </c>
      <c r="K9" s="98">
        <v>0.15</v>
      </c>
      <c r="L9" s="98">
        <v>0.16</v>
      </c>
      <c r="M9" s="98">
        <v>0.17</v>
      </c>
      <c r="N9" s="98">
        <v>0.18</v>
      </c>
      <c r="O9" s="98">
        <v>0.21</v>
      </c>
      <c r="P9" s="98">
        <v>0.3</v>
      </c>
      <c r="Q9" s="98">
        <v>0.42</v>
      </c>
      <c r="R9" s="98">
        <v>0.51</v>
      </c>
      <c r="S9" s="98">
        <v>0.54</v>
      </c>
      <c r="T9" s="98">
        <v>0.39</v>
      </c>
      <c r="U9" s="98">
        <v>0.32</v>
      </c>
      <c r="V9" s="98">
        <v>0.26</v>
      </c>
      <c r="W9" s="99">
        <v>0.22</v>
      </c>
      <c r="Z9" s="216"/>
      <c r="AB9" s="97" t="s">
        <v>180</v>
      </c>
      <c r="AC9" s="98">
        <v>71</v>
      </c>
      <c r="AD9" s="98">
        <v>114</v>
      </c>
      <c r="AE9" s="98">
        <v>156</v>
      </c>
      <c r="AF9" s="98">
        <v>184</v>
      </c>
      <c r="AG9" s="98">
        <v>198</v>
      </c>
      <c r="AH9" s="98">
        <v>200</v>
      </c>
      <c r="AI9" s="98">
        <v>195</v>
      </c>
      <c r="AJ9" s="98">
        <v>179</v>
      </c>
      <c r="AK9" s="98">
        <v>149</v>
      </c>
      <c r="AL9" s="98">
        <v>112</v>
      </c>
      <c r="AM9" s="98">
        <v>71</v>
      </c>
      <c r="AN9" s="99">
        <v>55</v>
      </c>
    </row>
    <row r="12" spans="1:40" ht="15" thickBot="1" x14ac:dyDescent="0.35"/>
    <row r="13" spans="1:40" x14ac:dyDescent="0.3">
      <c r="D13" s="217" t="s">
        <v>184</v>
      </c>
      <c r="F13" s="91" t="s">
        <v>174</v>
      </c>
      <c r="G13" s="93" t="s">
        <v>185</v>
      </c>
    </row>
    <row r="14" spans="1:40" x14ac:dyDescent="0.3">
      <c r="D14" s="218"/>
      <c r="F14" s="94" t="s">
        <v>77</v>
      </c>
      <c r="G14" s="96">
        <f>_xlfn.IFS($B$1=1,AC2,$B$1=2,AD2,$B$1=3,AE2,$B$1=4,AF2,$B$1=5,AG2,$B$1=6,AH2,$B$1=7,AI2,$B$1=8,AJ2,$B$1=9,AK2,$B$1=10,AL2,$B$1=11,AM2,$B$1=12,AN2)</f>
        <v>31</v>
      </c>
    </row>
    <row r="15" spans="1:40" x14ac:dyDescent="0.3">
      <c r="D15" s="218"/>
      <c r="F15" s="94" t="s">
        <v>176</v>
      </c>
      <c r="G15" s="96">
        <f t="shared" ref="G15:G21" si="0">_xlfn.IFS($B$1=1,AC3,$B$1=2,AD3,$B$1=3,AE3,$B$1=4,AF3,$B$1=5,AG3,$B$1=6,AH3,$B$1=7,AI3,$B$1=8,AJ3,$B$1=9,AK3,$B$1=10,AL3,$B$1=11,AM3,$B$1=12,AN3)</f>
        <v>55</v>
      </c>
    </row>
    <row r="16" spans="1:40" x14ac:dyDescent="0.3">
      <c r="D16" s="218"/>
      <c r="F16" s="94" t="s">
        <v>175</v>
      </c>
      <c r="G16" s="96">
        <f t="shared" si="0"/>
        <v>215</v>
      </c>
    </row>
    <row r="17" spans="4:7" x14ac:dyDescent="0.3">
      <c r="D17" s="218"/>
      <c r="F17" s="94" t="s">
        <v>177</v>
      </c>
      <c r="G17" s="96">
        <f t="shared" si="0"/>
        <v>247</v>
      </c>
    </row>
    <row r="18" spans="4:7" x14ac:dyDescent="0.3">
      <c r="D18" s="218"/>
      <c r="F18" s="94" t="s">
        <v>181</v>
      </c>
      <c r="G18" s="96">
        <f t="shared" si="0"/>
        <v>179</v>
      </c>
    </row>
    <row r="19" spans="4:7" x14ac:dyDescent="0.3">
      <c r="D19" s="218"/>
      <c r="F19" s="94" t="s">
        <v>178</v>
      </c>
      <c r="G19" s="96">
        <f t="shared" si="0"/>
        <v>247</v>
      </c>
    </row>
    <row r="20" spans="4:7" x14ac:dyDescent="0.3">
      <c r="D20" s="218"/>
      <c r="F20" s="94" t="s">
        <v>179</v>
      </c>
      <c r="G20" s="96">
        <f t="shared" si="0"/>
        <v>215</v>
      </c>
    </row>
    <row r="21" spans="4:7" ht="15" thickBot="1" x14ac:dyDescent="0.35">
      <c r="D21" s="219"/>
      <c r="F21" s="97" t="s">
        <v>180</v>
      </c>
      <c r="G21" s="99">
        <f t="shared" si="0"/>
        <v>55</v>
      </c>
    </row>
  </sheetData>
  <mergeCells count="3">
    <mergeCell ref="D1:D9"/>
    <mergeCell ref="Z1:Z9"/>
    <mergeCell ref="D13:D2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44CA-C27E-4AAE-879A-0707EE17B2E5}">
  <sheetPr codeName="Sheet5"/>
  <dimension ref="A1:AV75"/>
  <sheetViews>
    <sheetView workbookViewId="0"/>
  </sheetViews>
  <sheetFormatPr defaultRowHeight="14.4" x14ac:dyDescent="0.3"/>
  <cols>
    <col min="1" max="1" width="14.6640625" style="90" customWidth="1"/>
    <col min="2" max="2" width="8.88671875" style="90"/>
    <col min="3" max="3" width="16.21875" style="90" customWidth="1"/>
    <col min="4" max="28" width="8.88671875" style="90"/>
    <col min="29" max="29" width="10.77734375" style="90" customWidth="1"/>
    <col min="30" max="16384" width="8.88671875" style="90"/>
  </cols>
  <sheetData>
    <row r="1" spans="1:48" ht="14.4" customHeight="1" x14ac:dyDescent="0.3">
      <c r="A1" s="119" t="s">
        <v>130</v>
      </c>
      <c r="C1" s="91" t="s">
        <v>129</v>
      </c>
      <c r="D1" s="107" t="str">
        <f>Cooling_Load_Calculation!D3</f>
        <v>Industrial</v>
      </c>
      <c r="G1" s="217" t="s">
        <v>194</v>
      </c>
      <c r="I1" s="91" t="s">
        <v>174</v>
      </c>
      <c r="J1" s="92">
        <v>6</v>
      </c>
      <c r="K1" s="92">
        <v>7</v>
      </c>
      <c r="L1" s="92">
        <v>8</v>
      </c>
      <c r="M1" s="92">
        <v>9</v>
      </c>
      <c r="N1" s="92">
        <v>10</v>
      </c>
      <c r="O1" s="92">
        <v>11</v>
      </c>
      <c r="P1" s="92">
        <v>12</v>
      </c>
      <c r="Q1" s="92">
        <v>13</v>
      </c>
      <c r="R1" s="92">
        <v>14</v>
      </c>
      <c r="S1" s="92">
        <v>15</v>
      </c>
      <c r="T1" s="92">
        <v>16</v>
      </c>
      <c r="U1" s="92">
        <v>17</v>
      </c>
      <c r="V1" s="92">
        <v>18</v>
      </c>
      <c r="W1" s="92">
        <v>19</v>
      </c>
      <c r="X1" s="92">
        <v>20</v>
      </c>
      <c r="Y1" s="92">
        <v>21</v>
      </c>
      <c r="Z1" s="93">
        <v>22</v>
      </c>
      <c r="AA1" s="114"/>
      <c r="AC1" s="217" t="s">
        <v>189</v>
      </c>
      <c r="AE1" s="91" t="s">
        <v>174</v>
      </c>
      <c r="AF1" s="92" t="s">
        <v>14</v>
      </c>
      <c r="AG1" s="92" t="s">
        <v>15</v>
      </c>
      <c r="AH1" s="92" t="s">
        <v>16</v>
      </c>
      <c r="AI1" s="92" t="s">
        <v>17</v>
      </c>
      <c r="AJ1" s="92" t="s">
        <v>18</v>
      </c>
      <c r="AK1" s="92" t="s">
        <v>19</v>
      </c>
      <c r="AL1" s="92" t="s">
        <v>20</v>
      </c>
      <c r="AM1" s="92" t="s">
        <v>21</v>
      </c>
      <c r="AN1" s="92" t="s">
        <v>22</v>
      </c>
      <c r="AO1" s="92" t="s">
        <v>23</v>
      </c>
      <c r="AP1" s="92" t="s">
        <v>24</v>
      </c>
      <c r="AQ1" s="93" t="s">
        <v>25</v>
      </c>
    </row>
    <row r="2" spans="1:48" x14ac:dyDescent="0.3">
      <c r="A2" s="120" t="s">
        <v>131</v>
      </c>
      <c r="C2" s="94" t="s">
        <v>133</v>
      </c>
      <c r="D2" s="110">
        <f>_xlfn.IFS(D1=A2,1,D1=A3,0.65)</f>
        <v>1</v>
      </c>
      <c r="G2" s="218"/>
      <c r="I2" s="94" t="s">
        <v>77</v>
      </c>
      <c r="J2" s="95">
        <f>_xlfn.IFS($D$4="A",AF14,$D$4="B",AF23,$D$4="C",AF32,$D$4="D",AF41,$D$4="E",AF50,$D$4="F",AF59,$D$4="G",AF68)</f>
        <v>13</v>
      </c>
      <c r="K2" s="95">
        <f t="shared" ref="K2:Z2" si="0">_xlfn.IFS($D$4="A",AG14,$D$4="B",AG23,$D$4="C",AG32,$D$4="D",AG41,$D$4="E",AG50,$D$4="F",AG59,$D$4="G",AG68)</f>
        <v>12</v>
      </c>
      <c r="L2" s="95">
        <f t="shared" si="0"/>
        <v>12</v>
      </c>
      <c r="M2" s="95">
        <f t="shared" si="0"/>
        <v>11</v>
      </c>
      <c r="N2" s="95">
        <f t="shared" si="0"/>
        <v>11</v>
      </c>
      <c r="O2" s="95">
        <f t="shared" si="0"/>
        <v>10</v>
      </c>
      <c r="P2" s="95">
        <f t="shared" si="0"/>
        <v>10</v>
      </c>
      <c r="Q2" s="95">
        <f t="shared" si="0"/>
        <v>10</v>
      </c>
      <c r="R2" s="95">
        <f t="shared" si="0"/>
        <v>10</v>
      </c>
      <c r="S2" s="95">
        <f t="shared" si="0"/>
        <v>10</v>
      </c>
      <c r="T2" s="95">
        <f t="shared" si="0"/>
        <v>10</v>
      </c>
      <c r="U2" s="95">
        <f t="shared" si="0"/>
        <v>11</v>
      </c>
      <c r="V2" s="95">
        <f t="shared" si="0"/>
        <v>11</v>
      </c>
      <c r="W2" s="95">
        <f t="shared" si="0"/>
        <v>12</v>
      </c>
      <c r="X2" s="95">
        <f t="shared" si="0"/>
        <v>12</v>
      </c>
      <c r="Y2" s="95">
        <f t="shared" si="0"/>
        <v>13</v>
      </c>
      <c r="Z2" s="96">
        <f t="shared" si="0"/>
        <v>13</v>
      </c>
      <c r="AA2" s="115"/>
      <c r="AC2" s="218"/>
      <c r="AE2" s="94" t="s">
        <v>77</v>
      </c>
      <c r="AF2" s="95">
        <v>-3</v>
      </c>
      <c r="AG2" s="95">
        <v>-3</v>
      </c>
      <c r="AH2" s="95">
        <v>-3</v>
      </c>
      <c r="AI2" s="95">
        <v>2</v>
      </c>
      <c r="AJ2" s="95">
        <v>7</v>
      </c>
      <c r="AK2" s="95">
        <v>9</v>
      </c>
      <c r="AL2" s="95">
        <v>7</v>
      </c>
      <c r="AM2" s="95">
        <v>2</v>
      </c>
      <c r="AN2" s="95">
        <v>-3</v>
      </c>
      <c r="AO2" s="95">
        <v>-3</v>
      </c>
      <c r="AP2" s="95">
        <v>-3</v>
      </c>
      <c r="AQ2" s="96">
        <v>-4</v>
      </c>
    </row>
    <row r="3" spans="1:48" ht="15" thickBot="1" x14ac:dyDescent="0.35">
      <c r="A3" s="121" t="s">
        <v>132</v>
      </c>
      <c r="C3" s="94" t="s">
        <v>173</v>
      </c>
      <c r="D3" s="110">
        <v>12</v>
      </c>
      <c r="G3" s="218"/>
      <c r="I3" s="94" t="s">
        <v>176</v>
      </c>
      <c r="J3" s="95">
        <f t="shared" ref="J3:J9" si="1">_xlfn.IFS($D$4="A",AF15,$D$4="B",AF24,$D$4="C",AF33,$D$4="D",AF42,$D$4="E",AF51,$D$4="F",AF60,$D$4="G",AF69)</f>
        <v>17</v>
      </c>
      <c r="K3" s="95">
        <f t="shared" ref="K3:K9" si="2">_xlfn.IFS($D$4="A",AG15,$D$4="B",AG24,$D$4="C",AG33,$D$4="D",AG42,$D$4="E",AG51,$D$4="F",AG60,$D$4="G",AG69)</f>
        <v>16</v>
      </c>
      <c r="L3" s="95">
        <f t="shared" ref="L3:L9" si="3">_xlfn.IFS($D$4="A",AH15,$D$4="B",AH24,$D$4="C",AH33,$D$4="D",AH42,$D$4="E",AH51,$D$4="F",AH60,$D$4="G",AH69)</f>
        <v>15</v>
      </c>
      <c r="M3" s="95">
        <f t="shared" ref="M3:M9" si="4">_xlfn.IFS($D$4="A",AI15,$D$4="B",AI24,$D$4="C",AI33,$D$4="D",AI42,$D$4="E",AI51,$D$4="F",AI60,$D$4="G",AI69)</f>
        <v>15</v>
      </c>
      <c r="N3" s="95">
        <f t="shared" ref="N3:N9" si="5">_xlfn.IFS($D$4="A",AJ15,$D$4="B",AJ24,$D$4="C",AJ33,$D$4="D",AJ42,$D$4="E",AJ51,$D$4="F",AJ60,$D$4="G",AJ69)</f>
        <v>15</v>
      </c>
      <c r="O3" s="95">
        <f t="shared" ref="O3:O9" si="6">_xlfn.IFS($D$4="A",AK15,$D$4="B",AK24,$D$4="C",AK33,$D$4="D",AK42,$D$4="E",AK51,$D$4="F",AK60,$D$4="G",AK69)</f>
        <v>15</v>
      </c>
      <c r="P3" s="95">
        <f t="shared" ref="P3:P9" si="7">_xlfn.IFS($D$4="A",AL15,$D$4="B",AL24,$D$4="C",AL33,$D$4="D",AL42,$D$4="E",AL51,$D$4="F",AL60,$D$4="G",AL69)</f>
        <v>15</v>
      </c>
      <c r="Q3" s="95">
        <f t="shared" ref="Q3:Q9" si="8">_xlfn.IFS($D$4="A",AM15,$D$4="B",AM24,$D$4="C",AM33,$D$4="D",AM42,$D$4="E",AM51,$D$4="F",AM60,$D$4="G",AM69)</f>
        <v>16</v>
      </c>
      <c r="R3" s="95">
        <f t="shared" ref="R3:R9" si="9">_xlfn.IFS($D$4="A",AN15,$D$4="B",AN24,$D$4="C",AN33,$D$4="D",AN42,$D$4="E",AN51,$D$4="F",AN60,$D$4="G",AN69)</f>
        <v>16</v>
      </c>
      <c r="S3" s="95">
        <f t="shared" ref="S3:S9" si="10">_xlfn.IFS($D$4="A",AO15,$D$4="B",AO24,$D$4="C",AO33,$D$4="D",AO42,$D$4="E",AO51,$D$4="F",AO60,$D$4="G",AO69)</f>
        <v>17</v>
      </c>
      <c r="T3" s="95">
        <f t="shared" ref="T3:T9" si="11">_xlfn.IFS($D$4="A",AP15,$D$4="B",AP24,$D$4="C",AP33,$D$4="D",AP42,$D$4="E",AP51,$D$4="F",AP60,$D$4="G",AP69)</f>
        <v>18</v>
      </c>
      <c r="U3" s="95">
        <f t="shared" ref="U3:U9" si="12">_xlfn.IFS($D$4="A",AQ15,$D$4="B",AQ24,$D$4="C",AQ33,$D$4="D",AQ42,$D$4="E",AQ51,$D$4="F",AQ60,$D$4="G",AQ69)</f>
        <v>18</v>
      </c>
      <c r="V3" s="95">
        <f t="shared" ref="V3:V9" si="13">_xlfn.IFS($D$4="A",AR15,$D$4="B",AR24,$D$4="C",AR33,$D$4="D",AR42,$D$4="E",AR51,$D$4="F",AR60,$D$4="G",AR69)</f>
        <v>18</v>
      </c>
      <c r="W3" s="95">
        <f t="shared" ref="W3:W9" si="14">_xlfn.IFS($D$4="A",AS15,$D$4="B",AS24,$D$4="C",AS33,$D$4="D",AS42,$D$4="E",AS51,$D$4="F",AS60,$D$4="G",AS69)</f>
        <v>19</v>
      </c>
      <c r="X3" s="95">
        <f t="shared" ref="X3:X9" si="15">_xlfn.IFS($D$4="A",AT15,$D$4="B",AT24,$D$4="C",AT33,$D$4="D",AT42,$D$4="E",AT51,$D$4="F",AT60,$D$4="G",AT69)</f>
        <v>19</v>
      </c>
      <c r="Y3" s="95">
        <f t="shared" ref="Y3:Y9" si="16">_xlfn.IFS($D$4="A",AU15,$D$4="B",AU24,$D$4="C",AU33,$D$4="D",AU42,$D$4="E",AU51,$D$4="F",AU60,$D$4="G",AU69)</f>
        <v>20</v>
      </c>
      <c r="Z3" s="96">
        <f t="shared" ref="Z3:Z9" si="17">_xlfn.IFS($D$4="A",AV15,$D$4="B",AV24,$D$4="C",AV33,$D$4="D",AV42,$D$4="E",AV51,$D$4="F",AV60,$D$4="G",AV69)</f>
        <v>20</v>
      </c>
      <c r="AA3" s="115"/>
      <c r="AC3" s="218"/>
      <c r="AE3" s="94" t="s">
        <v>176</v>
      </c>
      <c r="AF3" s="95">
        <v>-6</v>
      </c>
      <c r="AG3" s="95">
        <v>-3</v>
      </c>
      <c r="AH3" s="95">
        <v>-1</v>
      </c>
      <c r="AI3" s="95">
        <v>2</v>
      </c>
      <c r="AJ3" s="95">
        <v>4</v>
      </c>
      <c r="AK3" s="95">
        <v>4</v>
      </c>
      <c r="AL3" s="95">
        <v>4</v>
      </c>
      <c r="AM3" s="95">
        <v>2</v>
      </c>
      <c r="AN3" s="95">
        <v>-1</v>
      </c>
      <c r="AO3" s="95">
        <v>-3</v>
      </c>
      <c r="AP3" s="95">
        <v>-6</v>
      </c>
      <c r="AQ3" s="96">
        <v>-6</v>
      </c>
    </row>
    <row r="4" spans="1:48" ht="15" thickBot="1" x14ac:dyDescent="0.35">
      <c r="C4" s="97" t="s">
        <v>193</v>
      </c>
      <c r="D4" s="106" t="s">
        <v>31</v>
      </c>
      <c r="G4" s="218"/>
      <c r="I4" s="94" t="s">
        <v>175</v>
      </c>
      <c r="J4" s="95">
        <f t="shared" si="1"/>
        <v>21</v>
      </c>
      <c r="K4" s="95">
        <f t="shared" si="2"/>
        <v>20</v>
      </c>
      <c r="L4" s="95">
        <f t="shared" si="3"/>
        <v>19</v>
      </c>
      <c r="M4" s="95">
        <f t="shared" si="4"/>
        <v>19</v>
      </c>
      <c r="N4" s="95">
        <f t="shared" si="5"/>
        <v>18</v>
      </c>
      <c r="O4" s="95">
        <f t="shared" si="6"/>
        <v>19</v>
      </c>
      <c r="P4" s="95">
        <f t="shared" si="7"/>
        <v>19</v>
      </c>
      <c r="Q4" s="95">
        <f t="shared" si="8"/>
        <v>20</v>
      </c>
      <c r="R4" s="95">
        <f t="shared" si="9"/>
        <v>21</v>
      </c>
      <c r="S4" s="95">
        <f t="shared" si="10"/>
        <v>22</v>
      </c>
      <c r="T4" s="95">
        <f t="shared" si="11"/>
        <v>23</v>
      </c>
      <c r="U4" s="95">
        <f t="shared" si="12"/>
        <v>24</v>
      </c>
      <c r="V4" s="95">
        <f t="shared" si="13"/>
        <v>24</v>
      </c>
      <c r="W4" s="95">
        <f t="shared" si="14"/>
        <v>25</v>
      </c>
      <c r="X4" s="95">
        <f t="shared" si="15"/>
        <v>25</v>
      </c>
      <c r="Y4" s="95">
        <f t="shared" si="16"/>
        <v>25</v>
      </c>
      <c r="Z4" s="96">
        <f t="shared" si="17"/>
        <v>25</v>
      </c>
      <c r="AA4" s="115"/>
      <c r="AC4" s="218"/>
      <c r="AE4" s="94" t="s">
        <v>175</v>
      </c>
      <c r="AF4" s="95">
        <v>-2</v>
      </c>
      <c r="AG4" s="95">
        <v>-1</v>
      </c>
      <c r="AH4" s="95">
        <v>-1</v>
      </c>
      <c r="AI4" s="95">
        <v>-1</v>
      </c>
      <c r="AJ4" s="95">
        <v>-2</v>
      </c>
      <c r="AK4" s="95">
        <v>-2</v>
      </c>
      <c r="AL4" s="95">
        <v>-2</v>
      </c>
      <c r="AM4" s="95">
        <v>-1</v>
      </c>
      <c r="AN4" s="95">
        <v>-1</v>
      </c>
      <c r="AO4" s="95">
        <v>-1</v>
      </c>
      <c r="AP4" s="95">
        <v>-2</v>
      </c>
      <c r="AQ4" s="96">
        <v>-3</v>
      </c>
    </row>
    <row r="5" spans="1:48" x14ac:dyDescent="0.3">
      <c r="G5" s="218"/>
      <c r="I5" s="94" t="s">
        <v>177</v>
      </c>
      <c r="J5" s="95">
        <f t="shared" si="1"/>
        <v>20</v>
      </c>
      <c r="K5" s="95">
        <f t="shared" si="2"/>
        <v>20</v>
      </c>
      <c r="L5" s="95">
        <f t="shared" si="3"/>
        <v>19</v>
      </c>
      <c r="M5" s="95">
        <f t="shared" si="4"/>
        <v>18</v>
      </c>
      <c r="N5" s="95">
        <f t="shared" si="5"/>
        <v>18</v>
      </c>
      <c r="O5" s="95">
        <f t="shared" si="6"/>
        <v>18</v>
      </c>
      <c r="P5" s="95">
        <f t="shared" si="7"/>
        <v>18</v>
      </c>
      <c r="Q5" s="95">
        <f t="shared" si="8"/>
        <v>18</v>
      </c>
      <c r="R5" s="95">
        <f t="shared" si="9"/>
        <v>19</v>
      </c>
      <c r="S5" s="95">
        <f t="shared" si="10"/>
        <v>20</v>
      </c>
      <c r="T5" s="95">
        <f t="shared" si="11"/>
        <v>21</v>
      </c>
      <c r="U5" s="95">
        <f t="shared" si="12"/>
        <v>22</v>
      </c>
      <c r="V5" s="95">
        <f t="shared" si="13"/>
        <v>23</v>
      </c>
      <c r="W5" s="95">
        <f t="shared" si="14"/>
        <v>23</v>
      </c>
      <c r="X5" s="95">
        <f t="shared" si="15"/>
        <v>24</v>
      </c>
      <c r="Y5" s="95">
        <f t="shared" si="16"/>
        <v>24</v>
      </c>
      <c r="Z5" s="96">
        <f t="shared" si="17"/>
        <v>24</v>
      </c>
      <c r="AA5" s="115"/>
      <c r="AC5" s="218"/>
      <c r="AE5" s="94" t="s">
        <v>177</v>
      </c>
      <c r="AF5" s="95">
        <v>3</v>
      </c>
      <c r="AG5" s="95">
        <v>1</v>
      </c>
      <c r="AH5" s="95">
        <v>-2</v>
      </c>
      <c r="AI5" s="95">
        <v>-5</v>
      </c>
      <c r="AJ5" s="95">
        <v>-7</v>
      </c>
      <c r="AK5" s="95">
        <v>-8</v>
      </c>
      <c r="AL5" s="95">
        <v>-7</v>
      </c>
      <c r="AM5" s="95">
        <v>-5</v>
      </c>
      <c r="AN5" s="95">
        <v>-2</v>
      </c>
      <c r="AO5" s="95">
        <v>1</v>
      </c>
      <c r="AP5" s="95">
        <v>3</v>
      </c>
      <c r="AQ5" s="96">
        <v>4</v>
      </c>
    </row>
    <row r="6" spans="1:48" x14ac:dyDescent="0.3">
      <c r="G6" s="218"/>
      <c r="I6" s="94" t="s">
        <v>181</v>
      </c>
      <c r="J6" s="95">
        <f t="shared" si="1"/>
        <v>18</v>
      </c>
      <c r="K6" s="95">
        <f t="shared" si="2"/>
        <v>17</v>
      </c>
      <c r="L6" s="95">
        <f t="shared" si="3"/>
        <v>16</v>
      </c>
      <c r="M6" s="95">
        <f t="shared" si="4"/>
        <v>16</v>
      </c>
      <c r="N6" s="95">
        <f t="shared" si="5"/>
        <v>15</v>
      </c>
      <c r="O6" s="95">
        <f t="shared" si="6"/>
        <v>14</v>
      </c>
      <c r="P6" s="95">
        <f t="shared" si="7"/>
        <v>14</v>
      </c>
      <c r="Q6" s="95">
        <f t="shared" si="8"/>
        <v>14</v>
      </c>
      <c r="R6" s="95">
        <f t="shared" si="9"/>
        <v>14</v>
      </c>
      <c r="S6" s="95">
        <f t="shared" si="10"/>
        <v>14</v>
      </c>
      <c r="T6" s="95">
        <f t="shared" si="11"/>
        <v>15</v>
      </c>
      <c r="U6" s="95">
        <f t="shared" si="12"/>
        <v>16</v>
      </c>
      <c r="V6" s="95">
        <f t="shared" si="13"/>
        <v>17</v>
      </c>
      <c r="W6" s="95">
        <f t="shared" si="14"/>
        <v>18</v>
      </c>
      <c r="X6" s="95">
        <f t="shared" si="15"/>
        <v>19</v>
      </c>
      <c r="Y6" s="95">
        <f t="shared" si="16"/>
        <v>19</v>
      </c>
      <c r="Z6" s="96">
        <f t="shared" si="17"/>
        <v>20</v>
      </c>
      <c r="AA6" s="115"/>
      <c r="AC6" s="218"/>
      <c r="AE6" s="94" t="s">
        <v>181</v>
      </c>
      <c r="AF6" s="95">
        <v>10</v>
      </c>
      <c r="AG6" s="95">
        <v>4</v>
      </c>
      <c r="AH6" s="95">
        <v>-4</v>
      </c>
      <c r="AI6" s="95">
        <v>-7</v>
      </c>
      <c r="AJ6" s="95">
        <v>-7</v>
      </c>
      <c r="AK6" s="95">
        <v>-7</v>
      </c>
      <c r="AL6" s="95">
        <v>-7</v>
      </c>
      <c r="AM6" s="95">
        <v>-7</v>
      </c>
      <c r="AN6" s="95">
        <v>-4</v>
      </c>
      <c r="AO6" s="95">
        <v>4</v>
      </c>
      <c r="AP6" s="95">
        <v>10</v>
      </c>
      <c r="AQ6" s="96">
        <v>12</v>
      </c>
    </row>
    <row r="7" spans="1:48" x14ac:dyDescent="0.3">
      <c r="G7" s="218"/>
      <c r="I7" s="94" t="s">
        <v>178</v>
      </c>
      <c r="J7" s="95">
        <f t="shared" si="1"/>
        <v>23</v>
      </c>
      <c r="K7" s="95">
        <f t="shared" si="2"/>
        <v>22</v>
      </c>
      <c r="L7" s="95">
        <f t="shared" si="3"/>
        <v>21</v>
      </c>
      <c r="M7" s="95">
        <f t="shared" si="4"/>
        <v>20</v>
      </c>
      <c r="N7" s="95">
        <f t="shared" si="5"/>
        <v>19</v>
      </c>
      <c r="O7" s="95">
        <f t="shared" si="6"/>
        <v>19</v>
      </c>
      <c r="P7" s="95">
        <f t="shared" si="7"/>
        <v>18</v>
      </c>
      <c r="Q7" s="95">
        <f t="shared" si="8"/>
        <v>17</v>
      </c>
      <c r="R7" s="95">
        <f t="shared" si="9"/>
        <v>17</v>
      </c>
      <c r="S7" s="95">
        <f t="shared" si="10"/>
        <v>17</v>
      </c>
      <c r="T7" s="95">
        <f t="shared" si="11"/>
        <v>17</v>
      </c>
      <c r="U7" s="95">
        <f t="shared" si="12"/>
        <v>18</v>
      </c>
      <c r="V7" s="95">
        <f t="shared" si="13"/>
        <v>19</v>
      </c>
      <c r="W7" s="95">
        <f t="shared" si="14"/>
        <v>20</v>
      </c>
      <c r="X7" s="95">
        <f t="shared" si="15"/>
        <v>22</v>
      </c>
      <c r="Y7" s="95">
        <f t="shared" si="16"/>
        <v>23</v>
      </c>
      <c r="Z7" s="96">
        <f t="shared" si="17"/>
        <v>24</v>
      </c>
      <c r="AA7" s="115"/>
      <c r="AC7" s="218"/>
      <c r="AE7" s="94" t="s">
        <v>178</v>
      </c>
      <c r="AF7" s="95">
        <v>3</v>
      </c>
      <c r="AG7" s="95">
        <v>1</v>
      </c>
      <c r="AH7" s="95">
        <v>-2</v>
      </c>
      <c r="AI7" s="95">
        <v>-5</v>
      </c>
      <c r="AJ7" s="95">
        <v>-7</v>
      </c>
      <c r="AK7" s="95">
        <v>-8</v>
      </c>
      <c r="AL7" s="95">
        <v>-7</v>
      </c>
      <c r="AM7" s="95">
        <v>-5</v>
      </c>
      <c r="AN7" s="95">
        <v>-2</v>
      </c>
      <c r="AO7" s="95">
        <v>1</v>
      </c>
      <c r="AP7" s="95">
        <v>3</v>
      </c>
      <c r="AQ7" s="96">
        <v>4</v>
      </c>
    </row>
    <row r="8" spans="1:48" x14ac:dyDescent="0.3">
      <c r="G8" s="218"/>
      <c r="I8" s="94" t="s">
        <v>179</v>
      </c>
      <c r="J8" s="95">
        <f t="shared" si="1"/>
        <v>24</v>
      </c>
      <c r="K8" s="95">
        <f t="shared" si="2"/>
        <v>24</v>
      </c>
      <c r="L8" s="95">
        <f t="shared" si="3"/>
        <v>23</v>
      </c>
      <c r="M8" s="95">
        <f t="shared" si="4"/>
        <v>22</v>
      </c>
      <c r="N8" s="95">
        <f t="shared" si="5"/>
        <v>21</v>
      </c>
      <c r="O8" s="95">
        <f t="shared" si="6"/>
        <v>20</v>
      </c>
      <c r="P8" s="95">
        <f t="shared" si="7"/>
        <v>19</v>
      </c>
      <c r="Q8" s="95">
        <f t="shared" si="8"/>
        <v>19</v>
      </c>
      <c r="R8" s="95">
        <f t="shared" si="9"/>
        <v>18</v>
      </c>
      <c r="S8" s="95">
        <f t="shared" si="10"/>
        <v>18</v>
      </c>
      <c r="T8" s="95">
        <f t="shared" si="11"/>
        <v>18</v>
      </c>
      <c r="U8" s="95">
        <f t="shared" si="12"/>
        <v>18</v>
      </c>
      <c r="V8" s="95">
        <f t="shared" si="13"/>
        <v>19</v>
      </c>
      <c r="W8" s="95">
        <f t="shared" si="14"/>
        <v>20</v>
      </c>
      <c r="X8" s="95">
        <f t="shared" si="15"/>
        <v>22</v>
      </c>
      <c r="Y8" s="95">
        <f t="shared" si="16"/>
        <v>23</v>
      </c>
      <c r="Z8" s="96">
        <f t="shared" si="17"/>
        <v>25</v>
      </c>
      <c r="AA8" s="115"/>
      <c r="AC8" s="218"/>
      <c r="AE8" s="94" t="s">
        <v>179</v>
      </c>
      <c r="AF8" s="95">
        <v>-2</v>
      </c>
      <c r="AG8" s="95">
        <v>-1</v>
      </c>
      <c r="AH8" s="95">
        <v>-1</v>
      </c>
      <c r="AI8" s="95">
        <v>-1</v>
      </c>
      <c r="AJ8" s="95">
        <v>-2</v>
      </c>
      <c r="AK8" s="95">
        <v>-2</v>
      </c>
      <c r="AL8" s="95">
        <v>-2</v>
      </c>
      <c r="AM8" s="95">
        <v>-1</v>
      </c>
      <c r="AN8" s="95">
        <v>-1</v>
      </c>
      <c r="AO8" s="95">
        <v>-1</v>
      </c>
      <c r="AP8" s="95">
        <v>-2</v>
      </c>
      <c r="AQ8" s="96">
        <v>-3</v>
      </c>
    </row>
    <row r="9" spans="1:48" ht="15" thickBot="1" x14ac:dyDescent="0.35">
      <c r="G9" s="219"/>
      <c r="I9" s="97" t="s">
        <v>180</v>
      </c>
      <c r="J9" s="98">
        <f t="shared" si="1"/>
        <v>19</v>
      </c>
      <c r="K9" s="98">
        <f t="shared" si="2"/>
        <v>19</v>
      </c>
      <c r="L9" s="98">
        <f t="shared" si="3"/>
        <v>18</v>
      </c>
      <c r="M9" s="98">
        <f t="shared" si="4"/>
        <v>17</v>
      </c>
      <c r="N9" s="98">
        <f t="shared" si="5"/>
        <v>16</v>
      </c>
      <c r="O9" s="98">
        <f t="shared" si="6"/>
        <v>16</v>
      </c>
      <c r="P9" s="98">
        <f t="shared" si="7"/>
        <v>15</v>
      </c>
      <c r="Q9" s="98">
        <f t="shared" si="8"/>
        <v>15</v>
      </c>
      <c r="R9" s="98">
        <f t="shared" si="9"/>
        <v>14</v>
      </c>
      <c r="S9" s="98">
        <f t="shared" si="10"/>
        <v>14</v>
      </c>
      <c r="T9" s="98">
        <f t="shared" si="11"/>
        <v>14</v>
      </c>
      <c r="U9" s="98">
        <f t="shared" si="12"/>
        <v>15</v>
      </c>
      <c r="V9" s="98">
        <f t="shared" si="13"/>
        <v>15</v>
      </c>
      <c r="W9" s="98">
        <f t="shared" si="14"/>
        <v>16</v>
      </c>
      <c r="X9" s="98">
        <f t="shared" si="15"/>
        <v>17</v>
      </c>
      <c r="Y9" s="98">
        <f t="shared" si="16"/>
        <v>18</v>
      </c>
      <c r="Z9" s="99">
        <f t="shared" si="17"/>
        <v>19</v>
      </c>
      <c r="AA9" s="115"/>
      <c r="AC9" s="219"/>
      <c r="AE9" s="97" t="s">
        <v>180</v>
      </c>
      <c r="AF9" s="98">
        <v>-6</v>
      </c>
      <c r="AG9" s="98">
        <v>-3</v>
      </c>
      <c r="AH9" s="98">
        <v>-1</v>
      </c>
      <c r="AI9" s="98">
        <v>2</v>
      </c>
      <c r="AJ9" s="98">
        <v>4</v>
      </c>
      <c r="AK9" s="98">
        <v>4</v>
      </c>
      <c r="AL9" s="98">
        <v>4</v>
      </c>
      <c r="AM9" s="98">
        <v>2</v>
      </c>
      <c r="AN9" s="98">
        <v>-1</v>
      </c>
      <c r="AO9" s="98">
        <v>-3</v>
      </c>
      <c r="AP9" s="98">
        <v>-6</v>
      </c>
      <c r="AQ9" s="99">
        <v>-6</v>
      </c>
    </row>
    <row r="11" spans="1:48" ht="15" thickBot="1" x14ac:dyDescent="0.35"/>
    <row r="12" spans="1:48" ht="14.4" customHeight="1" x14ac:dyDescent="0.3">
      <c r="G12" s="217" t="s">
        <v>203</v>
      </c>
      <c r="I12" s="91" t="s">
        <v>13</v>
      </c>
      <c r="J12" s="123" t="str">
        <f>_xlfn.IFS($D$3=1,$AF1,$D$3=2,$AG1,$D$3=3,$AH1,$D$3=4,$AI1,$D$3=5,$AJ1,$D$3=6,$AK1,$D$3=7,$AL1,$D$3=8,$AM1,$D$3=9,$AN1,$D$3=10,$AO1,$D$3=11,$AP1,$D$3=12,$AQ1)</f>
        <v>Dec</v>
      </c>
      <c r="AC12" s="217" t="s">
        <v>195</v>
      </c>
      <c r="AE12" s="91" t="s">
        <v>174</v>
      </c>
      <c r="AF12" s="92">
        <v>6</v>
      </c>
      <c r="AG12" s="92">
        <v>7</v>
      </c>
      <c r="AH12" s="92">
        <v>8</v>
      </c>
      <c r="AI12" s="92">
        <v>9</v>
      </c>
      <c r="AJ12" s="92">
        <v>10</v>
      </c>
      <c r="AK12" s="92">
        <v>11</v>
      </c>
      <c r="AL12" s="92">
        <v>12</v>
      </c>
      <c r="AM12" s="92">
        <v>13</v>
      </c>
      <c r="AN12" s="92">
        <v>14</v>
      </c>
      <c r="AO12" s="92">
        <v>15</v>
      </c>
      <c r="AP12" s="92">
        <v>16</v>
      </c>
      <c r="AQ12" s="92">
        <v>17</v>
      </c>
      <c r="AR12" s="92">
        <v>18</v>
      </c>
      <c r="AS12" s="92">
        <v>19</v>
      </c>
      <c r="AT12" s="92">
        <v>20</v>
      </c>
      <c r="AU12" s="92">
        <v>21</v>
      </c>
      <c r="AV12" s="93">
        <v>22</v>
      </c>
    </row>
    <row r="13" spans="1:48" x14ac:dyDescent="0.3">
      <c r="G13" s="218"/>
      <c r="I13" s="94" t="s">
        <v>77</v>
      </c>
      <c r="J13" s="124">
        <f t="shared" ref="J13:J20" si="18">_xlfn.IFS($D$3=1,$AF2,$D$3=2,$AG2,$D$3=3,$AH2,$D$3=4,$AI2,$D$3=5,$AJ2,$D$3=6,$AK2,$D$3=7,$AL2,$D$3=8,$AM2,$D$3=9,$AN2,$D$3=10,$AO2,$D$3=11,$AP2,$D$3=12,$AQ2)</f>
        <v>-4</v>
      </c>
      <c r="AC13" s="218"/>
      <c r="AE13" s="122"/>
      <c r="AF13" s="223" t="s">
        <v>196</v>
      </c>
      <c r="AG13" s="224"/>
      <c r="AH13" s="224"/>
      <c r="AI13" s="224"/>
      <c r="AJ13" s="224"/>
      <c r="AK13" s="224"/>
      <c r="AL13" s="224"/>
      <c r="AM13" s="224"/>
      <c r="AN13" s="224"/>
      <c r="AO13" s="224"/>
      <c r="AP13" s="224"/>
      <c r="AQ13" s="224"/>
      <c r="AR13" s="224"/>
      <c r="AS13" s="224"/>
      <c r="AT13" s="224"/>
      <c r="AU13" s="224"/>
      <c r="AV13" s="225"/>
    </row>
    <row r="14" spans="1:48" x14ac:dyDescent="0.3">
      <c r="G14" s="218"/>
      <c r="I14" s="94" t="s">
        <v>176</v>
      </c>
      <c r="J14" s="124">
        <f t="shared" si="18"/>
        <v>-6</v>
      </c>
      <c r="AC14" s="218"/>
      <c r="AE14" s="94" t="s">
        <v>77</v>
      </c>
      <c r="AF14" s="95">
        <v>13</v>
      </c>
      <c r="AG14" s="95">
        <v>12</v>
      </c>
      <c r="AH14" s="95">
        <v>12</v>
      </c>
      <c r="AI14" s="95">
        <v>11</v>
      </c>
      <c r="AJ14" s="95">
        <v>11</v>
      </c>
      <c r="AK14" s="95">
        <v>10</v>
      </c>
      <c r="AL14" s="95">
        <v>10</v>
      </c>
      <c r="AM14" s="95">
        <v>10</v>
      </c>
      <c r="AN14" s="95">
        <v>10</v>
      </c>
      <c r="AO14" s="95">
        <v>10</v>
      </c>
      <c r="AP14" s="95">
        <v>10</v>
      </c>
      <c r="AQ14" s="95">
        <v>11</v>
      </c>
      <c r="AR14" s="95">
        <v>11</v>
      </c>
      <c r="AS14" s="95">
        <v>12</v>
      </c>
      <c r="AT14" s="95">
        <v>12</v>
      </c>
      <c r="AU14" s="95">
        <v>13</v>
      </c>
      <c r="AV14" s="96">
        <v>13</v>
      </c>
    </row>
    <row r="15" spans="1:48" x14ac:dyDescent="0.3">
      <c r="G15" s="218"/>
      <c r="I15" s="94" t="s">
        <v>175</v>
      </c>
      <c r="J15" s="124">
        <f t="shared" si="18"/>
        <v>-3</v>
      </c>
      <c r="AC15" s="218"/>
      <c r="AE15" s="94" t="s">
        <v>176</v>
      </c>
      <c r="AF15" s="95">
        <v>17</v>
      </c>
      <c r="AG15" s="95">
        <v>16</v>
      </c>
      <c r="AH15" s="95">
        <v>15</v>
      </c>
      <c r="AI15" s="95">
        <v>15</v>
      </c>
      <c r="AJ15" s="95">
        <v>15</v>
      </c>
      <c r="AK15" s="95">
        <v>15</v>
      </c>
      <c r="AL15" s="95">
        <v>15</v>
      </c>
      <c r="AM15" s="95">
        <v>16</v>
      </c>
      <c r="AN15" s="95">
        <v>16</v>
      </c>
      <c r="AO15" s="95">
        <v>17</v>
      </c>
      <c r="AP15" s="95">
        <v>18</v>
      </c>
      <c r="AQ15" s="95">
        <v>18</v>
      </c>
      <c r="AR15" s="95">
        <v>18</v>
      </c>
      <c r="AS15" s="95">
        <v>19</v>
      </c>
      <c r="AT15" s="95">
        <v>19</v>
      </c>
      <c r="AU15" s="95">
        <v>20</v>
      </c>
      <c r="AV15" s="96">
        <v>20</v>
      </c>
    </row>
    <row r="16" spans="1:48" x14ac:dyDescent="0.3">
      <c r="G16" s="218"/>
      <c r="I16" s="94" t="s">
        <v>177</v>
      </c>
      <c r="J16" s="124">
        <f t="shared" si="18"/>
        <v>4</v>
      </c>
      <c r="AC16" s="218"/>
      <c r="AE16" s="94" t="s">
        <v>175</v>
      </c>
      <c r="AF16" s="95">
        <v>21</v>
      </c>
      <c r="AG16" s="95">
        <v>20</v>
      </c>
      <c r="AH16" s="95">
        <v>19</v>
      </c>
      <c r="AI16" s="95">
        <v>19</v>
      </c>
      <c r="AJ16" s="95">
        <v>18</v>
      </c>
      <c r="AK16" s="95">
        <v>19</v>
      </c>
      <c r="AL16" s="95">
        <v>19</v>
      </c>
      <c r="AM16" s="95">
        <v>20</v>
      </c>
      <c r="AN16" s="95">
        <v>21</v>
      </c>
      <c r="AO16" s="95">
        <v>22</v>
      </c>
      <c r="AP16" s="95">
        <v>23</v>
      </c>
      <c r="AQ16" s="95">
        <v>24</v>
      </c>
      <c r="AR16" s="95">
        <v>24</v>
      </c>
      <c r="AS16" s="95">
        <v>25</v>
      </c>
      <c r="AT16" s="95">
        <v>25</v>
      </c>
      <c r="AU16" s="95">
        <v>25</v>
      </c>
      <c r="AV16" s="96">
        <v>25</v>
      </c>
    </row>
    <row r="17" spans="7:48" x14ac:dyDescent="0.3">
      <c r="G17" s="218"/>
      <c r="I17" s="94" t="s">
        <v>181</v>
      </c>
      <c r="J17" s="124">
        <f t="shared" si="18"/>
        <v>12</v>
      </c>
      <c r="AC17" s="218"/>
      <c r="AE17" s="94" t="s">
        <v>177</v>
      </c>
      <c r="AF17" s="95">
        <v>20</v>
      </c>
      <c r="AG17" s="95">
        <v>20</v>
      </c>
      <c r="AH17" s="95">
        <v>19</v>
      </c>
      <c r="AI17" s="95">
        <v>18</v>
      </c>
      <c r="AJ17" s="95">
        <v>18</v>
      </c>
      <c r="AK17" s="95">
        <v>18</v>
      </c>
      <c r="AL17" s="95">
        <v>18</v>
      </c>
      <c r="AM17" s="95">
        <v>18</v>
      </c>
      <c r="AN17" s="95">
        <v>19</v>
      </c>
      <c r="AO17" s="95">
        <v>20</v>
      </c>
      <c r="AP17" s="95">
        <v>21</v>
      </c>
      <c r="AQ17" s="95">
        <v>22</v>
      </c>
      <c r="AR17" s="95">
        <v>23</v>
      </c>
      <c r="AS17" s="95">
        <v>23</v>
      </c>
      <c r="AT17" s="95">
        <v>24</v>
      </c>
      <c r="AU17" s="95">
        <v>24</v>
      </c>
      <c r="AV17" s="96">
        <v>24</v>
      </c>
    </row>
    <row r="18" spans="7:48" x14ac:dyDescent="0.3">
      <c r="G18" s="218"/>
      <c r="I18" s="94" t="s">
        <v>178</v>
      </c>
      <c r="J18" s="124">
        <f t="shared" si="18"/>
        <v>4</v>
      </c>
      <c r="AC18" s="218"/>
      <c r="AE18" s="94" t="s">
        <v>181</v>
      </c>
      <c r="AF18" s="95">
        <v>18</v>
      </c>
      <c r="AG18" s="95">
        <v>17</v>
      </c>
      <c r="AH18" s="95">
        <v>16</v>
      </c>
      <c r="AI18" s="95">
        <v>16</v>
      </c>
      <c r="AJ18" s="95">
        <v>15</v>
      </c>
      <c r="AK18" s="95">
        <v>14</v>
      </c>
      <c r="AL18" s="95">
        <v>14</v>
      </c>
      <c r="AM18" s="95">
        <v>14</v>
      </c>
      <c r="AN18" s="95">
        <v>14</v>
      </c>
      <c r="AO18" s="95">
        <v>14</v>
      </c>
      <c r="AP18" s="95">
        <v>15</v>
      </c>
      <c r="AQ18" s="95">
        <v>16</v>
      </c>
      <c r="AR18" s="95">
        <v>17</v>
      </c>
      <c r="AS18" s="95">
        <v>18</v>
      </c>
      <c r="AT18" s="95">
        <v>19</v>
      </c>
      <c r="AU18" s="95">
        <v>19</v>
      </c>
      <c r="AV18" s="96">
        <v>20</v>
      </c>
    </row>
    <row r="19" spans="7:48" x14ac:dyDescent="0.3">
      <c r="G19" s="218"/>
      <c r="I19" s="94" t="s">
        <v>179</v>
      </c>
      <c r="J19" s="124">
        <f t="shared" si="18"/>
        <v>-3</v>
      </c>
      <c r="AC19" s="218"/>
      <c r="AE19" s="94" t="s">
        <v>178</v>
      </c>
      <c r="AF19" s="95">
        <v>23</v>
      </c>
      <c r="AG19" s="95">
        <v>22</v>
      </c>
      <c r="AH19" s="95">
        <v>21</v>
      </c>
      <c r="AI19" s="95">
        <v>20</v>
      </c>
      <c r="AJ19" s="95">
        <v>19</v>
      </c>
      <c r="AK19" s="95">
        <v>19</v>
      </c>
      <c r="AL19" s="95">
        <v>18</v>
      </c>
      <c r="AM19" s="95">
        <v>17</v>
      </c>
      <c r="AN19" s="95">
        <v>17</v>
      </c>
      <c r="AO19" s="95">
        <v>17</v>
      </c>
      <c r="AP19" s="95">
        <v>17</v>
      </c>
      <c r="AQ19" s="95">
        <v>18</v>
      </c>
      <c r="AR19" s="95">
        <v>19</v>
      </c>
      <c r="AS19" s="95">
        <v>20</v>
      </c>
      <c r="AT19" s="95">
        <v>22</v>
      </c>
      <c r="AU19" s="95">
        <v>23</v>
      </c>
      <c r="AV19" s="96">
        <v>24</v>
      </c>
    </row>
    <row r="20" spans="7:48" ht="15" thickBot="1" x14ac:dyDescent="0.35">
      <c r="G20" s="219"/>
      <c r="I20" s="97" t="s">
        <v>180</v>
      </c>
      <c r="J20" s="125">
        <f t="shared" si="18"/>
        <v>-6</v>
      </c>
      <c r="AC20" s="218"/>
      <c r="AE20" s="94" t="s">
        <v>179</v>
      </c>
      <c r="AF20" s="95">
        <v>24</v>
      </c>
      <c r="AG20" s="95">
        <v>24</v>
      </c>
      <c r="AH20" s="95">
        <v>23</v>
      </c>
      <c r="AI20" s="95">
        <v>22</v>
      </c>
      <c r="AJ20" s="95">
        <v>21</v>
      </c>
      <c r="AK20" s="95">
        <v>20</v>
      </c>
      <c r="AL20" s="95">
        <v>19</v>
      </c>
      <c r="AM20" s="95">
        <v>19</v>
      </c>
      <c r="AN20" s="95">
        <v>18</v>
      </c>
      <c r="AO20" s="95">
        <v>18</v>
      </c>
      <c r="AP20" s="95">
        <v>18</v>
      </c>
      <c r="AQ20" s="95">
        <v>18</v>
      </c>
      <c r="AR20" s="95">
        <v>19</v>
      </c>
      <c r="AS20" s="95">
        <v>20</v>
      </c>
      <c r="AT20" s="95">
        <v>22</v>
      </c>
      <c r="AU20" s="95">
        <v>23</v>
      </c>
      <c r="AV20" s="96">
        <v>25</v>
      </c>
    </row>
    <row r="21" spans="7:48" ht="15" thickBot="1" x14ac:dyDescent="0.35">
      <c r="AC21" s="219"/>
      <c r="AE21" s="97" t="s">
        <v>180</v>
      </c>
      <c r="AF21" s="98">
        <v>19</v>
      </c>
      <c r="AG21" s="98">
        <v>19</v>
      </c>
      <c r="AH21" s="98">
        <v>18</v>
      </c>
      <c r="AI21" s="98">
        <v>17</v>
      </c>
      <c r="AJ21" s="98">
        <v>16</v>
      </c>
      <c r="AK21" s="98">
        <v>16</v>
      </c>
      <c r="AL21" s="98">
        <v>15</v>
      </c>
      <c r="AM21" s="98">
        <v>15</v>
      </c>
      <c r="AN21" s="98">
        <v>14</v>
      </c>
      <c r="AO21" s="98">
        <v>14</v>
      </c>
      <c r="AP21" s="98">
        <v>14</v>
      </c>
      <c r="AQ21" s="98">
        <v>15</v>
      </c>
      <c r="AR21" s="98">
        <v>15</v>
      </c>
      <c r="AS21" s="98">
        <v>16</v>
      </c>
      <c r="AT21" s="98">
        <v>17</v>
      </c>
      <c r="AU21" s="98">
        <v>18</v>
      </c>
      <c r="AV21" s="99">
        <v>19</v>
      </c>
    </row>
    <row r="22" spans="7:48" ht="15" thickBot="1" x14ac:dyDescent="0.35">
      <c r="AE22" s="122"/>
      <c r="AF22" s="220" t="s">
        <v>197</v>
      </c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  <c r="AU22" s="221"/>
      <c r="AV22" s="222"/>
    </row>
    <row r="23" spans="7:48" x14ac:dyDescent="0.3">
      <c r="G23" s="217" t="s">
        <v>204</v>
      </c>
      <c r="I23" s="91" t="s">
        <v>174</v>
      </c>
      <c r="J23" s="92">
        <v>6</v>
      </c>
      <c r="K23" s="92">
        <v>7</v>
      </c>
      <c r="L23" s="92">
        <v>8</v>
      </c>
      <c r="M23" s="92">
        <v>9</v>
      </c>
      <c r="N23" s="92">
        <v>10</v>
      </c>
      <c r="O23" s="92">
        <v>11</v>
      </c>
      <c r="P23" s="92">
        <v>12</v>
      </c>
      <c r="Q23" s="92">
        <v>13</v>
      </c>
      <c r="R23" s="92">
        <v>14</v>
      </c>
      <c r="S23" s="92">
        <v>15</v>
      </c>
      <c r="T23" s="92">
        <v>16</v>
      </c>
      <c r="U23" s="92">
        <v>17</v>
      </c>
      <c r="V23" s="92">
        <v>18</v>
      </c>
      <c r="W23" s="92">
        <v>19</v>
      </c>
      <c r="X23" s="92">
        <v>20</v>
      </c>
      <c r="Y23" s="92">
        <v>21</v>
      </c>
      <c r="Z23" s="93">
        <v>22</v>
      </c>
      <c r="AE23" s="94" t="s">
        <v>77</v>
      </c>
      <c r="AF23" s="95">
        <v>11</v>
      </c>
      <c r="AG23" s="95">
        <v>11</v>
      </c>
      <c r="AH23" s="95">
        <v>10</v>
      </c>
      <c r="AI23" s="95">
        <v>9</v>
      </c>
      <c r="AJ23" s="95">
        <v>9</v>
      </c>
      <c r="AK23" s="95">
        <v>9</v>
      </c>
      <c r="AL23" s="95">
        <v>8</v>
      </c>
      <c r="AM23" s="95">
        <v>9</v>
      </c>
      <c r="AN23" s="95">
        <v>9</v>
      </c>
      <c r="AO23" s="95">
        <v>9</v>
      </c>
      <c r="AP23" s="95">
        <v>10</v>
      </c>
      <c r="AQ23" s="95">
        <v>11</v>
      </c>
      <c r="AR23" s="95">
        <v>12</v>
      </c>
      <c r="AS23" s="95">
        <v>13</v>
      </c>
      <c r="AT23" s="95">
        <v>14</v>
      </c>
      <c r="AU23" s="95">
        <v>14</v>
      </c>
      <c r="AV23" s="96">
        <v>15</v>
      </c>
    </row>
    <row r="24" spans="7:48" x14ac:dyDescent="0.3">
      <c r="G24" s="218"/>
      <c r="I24" s="94" t="s">
        <v>77</v>
      </c>
      <c r="J24" s="95">
        <f>(J2+$J13)*$D$2+(78-((Cooling_Load_Calculation!$D$4*9/5)+32))+(((Cooling_Load_Calculation!G$25*9/5)+32)-85)</f>
        <v>-1.5999999999999943</v>
      </c>
      <c r="K24" s="95">
        <f>(K2+$J13)*$D$2+(78-((Cooling_Load_Calculation!$D$4*9/5)+32))+(((Cooling_Load_Calculation!H$25*9/5)+32)-85)</f>
        <v>-2.5999999999999943</v>
      </c>
      <c r="L24" s="95">
        <f>(L2+$J13)*$D$2+(78-((Cooling_Load_Calculation!$D$4*9/5)+32))+(((Cooling_Load_Calculation!I$25*9/5)+32)-85)</f>
        <v>-2.5999999999999943</v>
      </c>
      <c r="M24" s="95">
        <f>(M2+$J13)*$D$2+(78-((Cooling_Load_Calculation!$D$4*9/5)+32))+(((Cooling_Load_Calculation!J$25*9/5)+32)-85)</f>
        <v>-1.7999999999999972</v>
      </c>
      <c r="N24" s="95">
        <f>(N2+$J13)*$D$2+(78-((Cooling_Load_Calculation!$D$4*9/5)+32))+(((Cooling_Load_Calculation!K$25*9/5)+32)-85)</f>
        <v>-1.7999999999999972</v>
      </c>
      <c r="O24" s="95">
        <f>(O2+$J13)*$D$2+(78-((Cooling_Load_Calculation!$D$4*9/5)+32))+(((Cooling_Load_Calculation!L$25*9/5)+32)-85)</f>
        <v>-2.7999999999999972</v>
      </c>
      <c r="P24" s="95">
        <f>(P2+$J13)*$D$2+(78-((Cooling_Load_Calculation!$D$4*9/5)+32))+(((Cooling_Load_Calculation!M$25*9/5)+32)-85)</f>
        <v>-2.7999999999999972</v>
      </c>
      <c r="Q24" s="95">
        <f>(Q2+$J13)*$D$2+(78-((Cooling_Load_Calculation!$D$4*9/5)+32))+(((Cooling_Load_Calculation!N$25*9/5)+32)-85)</f>
        <v>-2.7999999999999972</v>
      </c>
      <c r="R24" s="95">
        <f>(R2+$J13)*$D$2+(78-((Cooling_Load_Calculation!$D$4*9/5)+32))+(((Cooling_Load_Calculation!O$25*9/5)+32)-85)</f>
        <v>-2.7999999999999972</v>
      </c>
      <c r="S24" s="95">
        <f>(S2+$J13)*$D$2+(78-((Cooling_Load_Calculation!$D$4*9/5)+32))+(((Cooling_Load_Calculation!P$25*9/5)+32)-85)</f>
        <v>-1</v>
      </c>
      <c r="T24" s="95">
        <f>(T2+$J13)*$D$2+(78-((Cooling_Load_Calculation!$D$4*9/5)+32))+(((Cooling_Load_Calculation!Q$25*9/5)+32)-85)</f>
        <v>-1</v>
      </c>
      <c r="U24" s="95">
        <f>(U2+$J13)*$D$2+(78-((Cooling_Load_Calculation!$D$4*9/5)+32))+(((Cooling_Load_Calculation!R$25*9/5)+32)-85)</f>
        <v>0</v>
      </c>
      <c r="V24" s="95">
        <f>(V2+$J13)*$D$2+(78-((Cooling_Load_Calculation!$D$4*9/5)+32))+(((Cooling_Load_Calculation!S$25*9/5)+32)-85)</f>
        <v>-1.7999999999999972</v>
      </c>
      <c r="W24" s="95">
        <f>(W2+$J13)*$D$2+(78-((Cooling_Load_Calculation!$D$4*9/5)+32))+(((Cooling_Load_Calculation!T$25*9/5)+32)-85)</f>
        <v>-0.79999999999999716</v>
      </c>
      <c r="X24" s="95">
        <f>(X2+$J13)*$D$2+(78-((Cooling_Load_Calculation!$D$4*9/5)+32))+(((Cooling_Load_Calculation!U$25*9/5)+32)-85)</f>
        <v>-0.79999999999999716</v>
      </c>
      <c r="Y24" s="95">
        <f>(Y2+$J13)*$D$2+(78-((Cooling_Load_Calculation!$D$4*9/5)+32))+(((Cooling_Load_Calculation!V$25*9/5)+32)-85)</f>
        <v>-1.5999999999999943</v>
      </c>
      <c r="Z24" s="96">
        <f>(Z2+$J13)*$D$2+(78-((Cooling_Load_Calculation!$D$4*9/5)+32))+(((Cooling_Load_Calculation!W$25*9/5)+32)-85)</f>
        <v>-1.5999999999999943</v>
      </c>
      <c r="AE24" s="94" t="s">
        <v>176</v>
      </c>
      <c r="AF24" s="95">
        <v>14</v>
      </c>
      <c r="AG24" s="95">
        <v>13</v>
      </c>
      <c r="AH24" s="95">
        <v>12</v>
      </c>
      <c r="AI24" s="95">
        <v>12</v>
      </c>
      <c r="AJ24" s="95">
        <v>13</v>
      </c>
      <c r="AK24" s="95">
        <v>14</v>
      </c>
      <c r="AL24" s="95">
        <v>15</v>
      </c>
      <c r="AM24" s="95">
        <v>16</v>
      </c>
      <c r="AN24" s="95">
        <v>17</v>
      </c>
      <c r="AO24" s="95">
        <v>18</v>
      </c>
      <c r="AP24" s="95">
        <v>19</v>
      </c>
      <c r="AQ24" s="95">
        <v>19</v>
      </c>
      <c r="AR24" s="95">
        <v>20</v>
      </c>
      <c r="AS24" s="95">
        <v>20</v>
      </c>
      <c r="AT24" s="95">
        <v>21</v>
      </c>
      <c r="AU24" s="95">
        <v>21</v>
      </c>
      <c r="AV24" s="96">
        <v>21</v>
      </c>
    </row>
    <row r="25" spans="7:48" x14ac:dyDescent="0.3">
      <c r="G25" s="218"/>
      <c r="I25" s="94" t="s">
        <v>176</v>
      </c>
      <c r="J25" s="95">
        <f>(J3+$J14)*$D$2+(78-((Cooling_Load_Calculation!$D$4*9/5)+32))+(((Cooling_Load_Calculation!G$25*9/5)+32)-85)</f>
        <v>0.40000000000000568</v>
      </c>
      <c r="K25" s="95">
        <f>(K3+$J14)*$D$2+(78-((Cooling_Load_Calculation!$D$4*9/5)+32))+(((Cooling_Load_Calculation!H$25*9/5)+32)-85)</f>
        <v>-0.59999999999999432</v>
      </c>
      <c r="L25" s="95">
        <f>(L3+$J14)*$D$2+(78-((Cooling_Load_Calculation!$D$4*9/5)+32))+(((Cooling_Load_Calculation!I$25*9/5)+32)-85)</f>
        <v>-1.5999999999999943</v>
      </c>
      <c r="M25" s="95">
        <f>(M3+$J14)*$D$2+(78-((Cooling_Load_Calculation!$D$4*9/5)+32))+(((Cooling_Load_Calculation!J$25*9/5)+32)-85)</f>
        <v>0.20000000000000284</v>
      </c>
      <c r="N25" s="95">
        <f>(N3+$J14)*$D$2+(78-((Cooling_Load_Calculation!$D$4*9/5)+32))+(((Cooling_Load_Calculation!K$25*9/5)+32)-85)</f>
        <v>0.20000000000000284</v>
      </c>
      <c r="O25" s="95">
        <f>(O3+$J14)*$D$2+(78-((Cooling_Load_Calculation!$D$4*9/5)+32))+(((Cooling_Load_Calculation!L$25*9/5)+32)-85)</f>
        <v>0.20000000000000284</v>
      </c>
      <c r="P25" s="95">
        <f>(P3+$J14)*$D$2+(78-((Cooling_Load_Calculation!$D$4*9/5)+32))+(((Cooling_Load_Calculation!M$25*9/5)+32)-85)</f>
        <v>0.20000000000000284</v>
      </c>
      <c r="Q25" s="95">
        <f>(Q3+$J14)*$D$2+(78-((Cooling_Load_Calculation!$D$4*9/5)+32))+(((Cooling_Load_Calculation!N$25*9/5)+32)-85)</f>
        <v>1.2000000000000028</v>
      </c>
      <c r="R25" s="95">
        <f>(R3+$J14)*$D$2+(78-((Cooling_Load_Calculation!$D$4*9/5)+32))+(((Cooling_Load_Calculation!O$25*9/5)+32)-85)</f>
        <v>1.2000000000000028</v>
      </c>
      <c r="S25" s="95">
        <f>(S3+$J14)*$D$2+(78-((Cooling_Load_Calculation!$D$4*9/5)+32))+(((Cooling_Load_Calculation!P$25*9/5)+32)-85)</f>
        <v>4</v>
      </c>
      <c r="T25" s="95">
        <f>(T3+$J14)*$D$2+(78-((Cooling_Load_Calculation!$D$4*9/5)+32))+(((Cooling_Load_Calculation!Q$25*9/5)+32)-85)</f>
        <v>5</v>
      </c>
      <c r="U25" s="95">
        <f>(U3+$J14)*$D$2+(78-((Cooling_Load_Calculation!$D$4*9/5)+32))+(((Cooling_Load_Calculation!R$25*9/5)+32)-85)</f>
        <v>5</v>
      </c>
      <c r="V25" s="95">
        <f>(V3+$J14)*$D$2+(78-((Cooling_Load_Calculation!$D$4*9/5)+32))+(((Cooling_Load_Calculation!S$25*9/5)+32)-85)</f>
        <v>3.2000000000000028</v>
      </c>
      <c r="W25" s="95">
        <f>(W3+$J14)*$D$2+(78-((Cooling_Load_Calculation!$D$4*9/5)+32))+(((Cooling_Load_Calculation!T$25*9/5)+32)-85)</f>
        <v>4.2000000000000028</v>
      </c>
      <c r="X25" s="95">
        <f>(X3+$J14)*$D$2+(78-((Cooling_Load_Calculation!$D$4*9/5)+32))+(((Cooling_Load_Calculation!U$25*9/5)+32)-85)</f>
        <v>4.2000000000000028</v>
      </c>
      <c r="Y25" s="95">
        <f>(Y3+$J14)*$D$2+(78-((Cooling_Load_Calculation!$D$4*9/5)+32))+(((Cooling_Load_Calculation!V$25*9/5)+32)-85)</f>
        <v>3.4000000000000057</v>
      </c>
      <c r="Z25" s="96">
        <f>(Z3+$J14)*$D$2+(78-((Cooling_Load_Calculation!$D$4*9/5)+32))+(((Cooling_Load_Calculation!W$25*9/5)+32)-85)</f>
        <v>3.4000000000000057</v>
      </c>
      <c r="AE25" s="94" t="s">
        <v>175</v>
      </c>
      <c r="AF25" s="95">
        <v>17</v>
      </c>
      <c r="AG25" s="95">
        <v>16</v>
      </c>
      <c r="AH25" s="95">
        <v>15</v>
      </c>
      <c r="AI25" s="95">
        <v>15</v>
      </c>
      <c r="AJ25" s="95">
        <v>15</v>
      </c>
      <c r="AK25" s="95">
        <v>17</v>
      </c>
      <c r="AL25" s="95">
        <v>19</v>
      </c>
      <c r="AM25" s="95">
        <v>21</v>
      </c>
      <c r="AN25" s="95">
        <v>22</v>
      </c>
      <c r="AO25" s="95">
        <v>24</v>
      </c>
      <c r="AP25" s="95">
        <v>25</v>
      </c>
      <c r="AQ25" s="95">
        <v>26</v>
      </c>
      <c r="AR25" s="95">
        <v>26</v>
      </c>
      <c r="AS25" s="95">
        <v>27</v>
      </c>
      <c r="AT25" s="95">
        <v>27</v>
      </c>
      <c r="AU25" s="95">
        <v>26</v>
      </c>
      <c r="AV25" s="96">
        <v>26</v>
      </c>
    </row>
    <row r="26" spans="7:48" x14ac:dyDescent="0.3">
      <c r="G26" s="218"/>
      <c r="I26" s="94" t="s">
        <v>175</v>
      </c>
      <c r="J26" s="95">
        <f>(J4+$J15)*$D$2+(78-((Cooling_Load_Calculation!$D$4*9/5)+32))+(((Cooling_Load_Calculation!G$25*9/5)+32)-85)</f>
        <v>7.4000000000000057</v>
      </c>
      <c r="K26" s="95">
        <f>(K4+$J15)*$D$2+(78-((Cooling_Load_Calculation!$D$4*9/5)+32))+(((Cooling_Load_Calculation!H$25*9/5)+32)-85)</f>
        <v>6.4000000000000057</v>
      </c>
      <c r="L26" s="95">
        <f>(L4+$J15)*$D$2+(78-((Cooling_Load_Calculation!$D$4*9/5)+32))+(((Cooling_Load_Calculation!I$25*9/5)+32)-85)</f>
        <v>5.4000000000000057</v>
      </c>
      <c r="M26" s="95">
        <f>(M4+$J15)*$D$2+(78-((Cooling_Load_Calculation!$D$4*9/5)+32))+(((Cooling_Load_Calculation!J$25*9/5)+32)-85)</f>
        <v>7.2000000000000028</v>
      </c>
      <c r="N26" s="95">
        <f>(N4+$J15)*$D$2+(78-((Cooling_Load_Calculation!$D$4*9/5)+32))+(((Cooling_Load_Calculation!K$25*9/5)+32)-85)</f>
        <v>6.2000000000000028</v>
      </c>
      <c r="O26" s="95">
        <f>(O4+$J15)*$D$2+(78-((Cooling_Load_Calculation!$D$4*9/5)+32))+(((Cooling_Load_Calculation!L$25*9/5)+32)-85)</f>
        <v>7.2000000000000028</v>
      </c>
      <c r="P26" s="95">
        <f>(P4+$J15)*$D$2+(78-((Cooling_Load_Calculation!$D$4*9/5)+32))+(((Cooling_Load_Calculation!M$25*9/5)+32)-85)</f>
        <v>7.2000000000000028</v>
      </c>
      <c r="Q26" s="95">
        <f>(Q4+$J15)*$D$2+(78-((Cooling_Load_Calculation!$D$4*9/5)+32))+(((Cooling_Load_Calculation!N$25*9/5)+32)-85)</f>
        <v>8.2000000000000028</v>
      </c>
      <c r="R26" s="95">
        <f>(R4+$J15)*$D$2+(78-((Cooling_Load_Calculation!$D$4*9/5)+32))+(((Cooling_Load_Calculation!O$25*9/5)+32)-85)</f>
        <v>9.2000000000000028</v>
      </c>
      <c r="S26" s="95">
        <f>(S4+$J15)*$D$2+(78-((Cooling_Load_Calculation!$D$4*9/5)+32))+(((Cooling_Load_Calculation!P$25*9/5)+32)-85)</f>
        <v>12</v>
      </c>
      <c r="T26" s="95">
        <f>(T4+$J15)*$D$2+(78-((Cooling_Load_Calculation!$D$4*9/5)+32))+(((Cooling_Load_Calculation!Q$25*9/5)+32)-85)</f>
        <v>13</v>
      </c>
      <c r="U26" s="95">
        <f>(U4+$J15)*$D$2+(78-((Cooling_Load_Calculation!$D$4*9/5)+32))+(((Cooling_Load_Calculation!R$25*9/5)+32)-85)</f>
        <v>14</v>
      </c>
      <c r="V26" s="95">
        <f>(V4+$J15)*$D$2+(78-((Cooling_Load_Calculation!$D$4*9/5)+32))+(((Cooling_Load_Calculation!S$25*9/5)+32)-85)</f>
        <v>12.200000000000003</v>
      </c>
      <c r="W26" s="95">
        <f>(W4+$J15)*$D$2+(78-((Cooling_Load_Calculation!$D$4*9/5)+32))+(((Cooling_Load_Calculation!T$25*9/5)+32)-85)</f>
        <v>13.200000000000003</v>
      </c>
      <c r="X26" s="95">
        <f>(X4+$J15)*$D$2+(78-((Cooling_Load_Calculation!$D$4*9/5)+32))+(((Cooling_Load_Calculation!U$25*9/5)+32)-85)</f>
        <v>13.200000000000003</v>
      </c>
      <c r="Y26" s="95">
        <f>(Y4+$J15)*$D$2+(78-((Cooling_Load_Calculation!$D$4*9/5)+32))+(((Cooling_Load_Calculation!V$25*9/5)+32)-85)</f>
        <v>11.400000000000006</v>
      </c>
      <c r="Z26" s="96">
        <f>(Z4+$J15)*$D$2+(78-((Cooling_Load_Calculation!$D$4*9/5)+32))+(((Cooling_Load_Calculation!W$25*9/5)+32)-85)</f>
        <v>11.400000000000006</v>
      </c>
      <c r="AE26" s="94" t="s">
        <v>177</v>
      </c>
      <c r="AF26" s="95">
        <v>17</v>
      </c>
      <c r="AG26" s="95">
        <v>16</v>
      </c>
      <c r="AH26" s="95">
        <v>15</v>
      </c>
      <c r="AI26" s="95">
        <v>14</v>
      </c>
      <c r="AJ26" s="95">
        <v>14</v>
      </c>
      <c r="AK26" s="95">
        <v>15</v>
      </c>
      <c r="AL26" s="95">
        <v>16</v>
      </c>
      <c r="AM26" s="95">
        <v>18</v>
      </c>
      <c r="AN26" s="95">
        <v>20</v>
      </c>
      <c r="AO26" s="95">
        <v>21</v>
      </c>
      <c r="AP26" s="95">
        <v>23</v>
      </c>
      <c r="AQ26" s="95">
        <v>24</v>
      </c>
      <c r="AR26" s="95">
        <v>25</v>
      </c>
      <c r="AS26" s="95">
        <v>26</v>
      </c>
      <c r="AT26" s="95">
        <v>26</v>
      </c>
      <c r="AU26" s="95">
        <v>26</v>
      </c>
      <c r="AV26" s="96">
        <v>26</v>
      </c>
    </row>
    <row r="27" spans="7:48" x14ac:dyDescent="0.3">
      <c r="G27" s="218"/>
      <c r="I27" s="94" t="s">
        <v>177</v>
      </c>
      <c r="J27" s="95">
        <f>(J5+$J16)*$D$2+(78-((Cooling_Load_Calculation!$D$4*9/5)+32))+(((Cooling_Load_Calculation!G$25*9/5)+32)-85)</f>
        <v>13.400000000000006</v>
      </c>
      <c r="K27" s="95">
        <f>(K5+$J16)*$D$2+(78-((Cooling_Load_Calculation!$D$4*9/5)+32))+(((Cooling_Load_Calculation!H$25*9/5)+32)-85)</f>
        <v>13.400000000000006</v>
      </c>
      <c r="L27" s="95">
        <f>(L5+$J16)*$D$2+(78-((Cooling_Load_Calculation!$D$4*9/5)+32))+(((Cooling_Load_Calculation!I$25*9/5)+32)-85)</f>
        <v>12.400000000000006</v>
      </c>
      <c r="M27" s="95">
        <f>(M5+$J16)*$D$2+(78-((Cooling_Load_Calculation!$D$4*9/5)+32))+(((Cooling_Load_Calculation!J$25*9/5)+32)-85)</f>
        <v>13.200000000000003</v>
      </c>
      <c r="N27" s="95">
        <f>(N5+$J16)*$D$2+(78-((Cooling_Load_Calculation!$D$4*9/5)+32))+(((Cooling_Load_Calculation!K$25*9/5)+32)-85)</f>
        <v>13.200000000000003</v>
      </c>
      <c r="O27" s="95">
        <f>(O5+$J16)*$D$2+(78-((Cooling_Load_Calculation!$D$4*9/5)+32))+(((Cooling_Load_Calculation!L$25*9/5)+32)-85)</f>
        <v>13.200000000000003</v>
      </c>
      <c r="P27" s="95">
        <f>(P5+$J16)*$D$2+(78-((Cooling_Load_Calculation!$D$4*9/5)+32))+(((Cooling_Load_Calculation!M$25*9/5)+32)-85)</f>
        <v>13.200000000000003</v>
      </c>
      <c r="Q27" s="95">
        <f>(Q5+$J16)*$D$2+(78-((Cooling_Load_Calculation!$D$4*9/5)+32))+(((Cooling_Load_Calculation!N$25*9/5)+32)-85)</f>
        <v>13.200000000000003</v>
      </c>
      <c r="R27" s="95">
        <f>(R5+$J16)*$D$2+(78-((Cooling_Load_Calculation!$D$4*9/5)+32))+(((Cooling_Load_Calculation!O$25*9/5)+32)-85)</f>
        <v>14.200000000000003</v>
      </c>
      <c r="S27" s="95">
        <f>(S5+$J16)*$D$2+(78-((Cooling_Load_Calculation!$D$4*9/5)+32))+(((Cooling_Load_Calculation!P$25*9/5)+32)-85)</f>
        <v>17</v>
      </c>
      <c r="T27" s="95">
        <f>(T5+$J16)*$D$2+(78-((Cooling_Load_Calculation!$D$4*9/5)+32))+(((Cooling_Load_Calculation!Q$25*9/5)+32)-85)</f>
        <v>18</v>
      </c>
      <c r="U27" s="95">
        <f>(U5+$J16)*$D$2+(78-((Cooling_Load_Calculation!$D$4*9/5)+32))+(((Cooling_Load_Calculation!R$25*9/5)+32)-85)</f>
        <v>19</v>
      </c>
      <c r="V27" s="95">
        <f>(V5+$J16)*$D$2+(78-((Cooling_Load_Calculation!$D$4*9/5)+32))+(((Cooling_Load_Calculation!S$25*9/5)+32)-85)</f>
        <v>18.200000000000003</v>
      </c>
      <c r="W27" s="95">
        <f>(W5+$J16)*$D$2+(78-((Cooling_Load_Calculation!$D$4*9/5)+32))+(((Cooling_Load_Calculation!T$25*9/5)+32)-85)</f>
        <v>18.200000000000003</v>
      </c>
      <c r="X27" s="95">
        <f>(X5+$J16)*$D$2+(78-((Cooling_Load_Calculation!$D$4*9/5)+32))+(((Cooling_Load_Calculation!U$25*9/5)+32)-85)</f>
        <v>19.200000000000003</v>
      </c>
      <c r="Y27" s="95">
        <f>(Y5+$J16)*$D$2+(78-((Cooling_Load_Calculation!$D$4*9/5)+32))+(((Cooling_Load_Calculation!V$25*9/5)+32)-85)</f>
        <v>17.400000000000006</v>
      </c>
      <c r="Z27" s="96">
        <f>(Z5+$J16)*$D$2+(78-((Cooling_Load_Calculation!$D$4*9/5)+32))+(((Cooling_Load_Calculation!W$25*9/5)+32)-85)</f>
        <v>17.400000000000006</v>
      </c>
      <c r="AE27" s="94" t="s">
        <v>181</v>
      </c>
      <c r="AF27" s="95">
        <v>15</v>
      </c>
      <c r="AG27" s="95">
        <v>14</v>
      </c>
      <c r="AH27" s="95">
        <v>13</v>
      </c>
      <c r="AI27" s="95">
        <v>12</v>
      </c>
      <c r="AJ27" s="95">
        <v>11</v>
      </c>
      <c r="AK27" s="95">
        <v>11</v>
      </c>
      <c r="AL27" s="95">
        <v>11</v>
      </c>
      <c r="AM27" s="95">
        <v>11</v>
      </c>
      <c r="AN27" s="95">
        <v>12</v>
      </c>
      <c r="AO27" s="95">
        <v>14</v>
      </c>
      <c r="AP27" s="95">
        <v>15</v>
      </c>
      <c r="AQ27" s="95">
        <v>17</v>
      </c>
      <c r="AR27" s="95">
        <v>19</v>
      </c>
      <c r="AS27" s="95">
        <v>20</v>
      </c>
      <c r="AT27" s="95">
        <v>21</v>
      </c>
      <c r="AU27" s="95">
        <v>22</v>
      </c>
      <c r="AV27" s="96">
        <v>22</v>
      </c>
    </row>
    <row r="28" spans="7:48" x14ac:dyDescent="0.3">
      <c r="G28" s="218"/>
      <c r="I28" s="94" t="s">
        <v>181</v>
      </c>
      <c r="J28" s="95">
        <f>(J6+$J17)*$D$2+(78-((Cooling_Load_Calculation!$D$4*9/5)+32))+(((Cooling_Load_Calculation!G$25*9/5)+32)-85)</f>
        <v>19.400000000000006</v>
      </c>
      <c r="K28" s="95">
        <f>(K6+$J17)*$D$2+(78-((Cooling_Load_Calculation!$D$4*9/5)+32))+(((Cooling_Load_Calculation!H$25*9/5)+32)-85)</f>
        <v>18.400000000000006</v>
      </c>
      <c r="L28" s="95">
        <f>(L6+$J17)*$D$2+(78-((Cooling_Load_Calculation!$D$4*9/5)+32))+(((Cooling_Load_Calculation!I$25*9/5)+32)-85)</f>
        <v>17.400000000000006</v>
      </c>
      <c r="M28" s="95">
        <f>(M6+$J17)*$D$2+(78-((Cooling_Load_Calculation!$D$4*9/5)+32))+(((Cooling_Load_Calculation!J$25*9/5)+32)-85)</f>
        <v>19.200000000000003</v>
      </c>
      <c r="N28" s="95">
        <f>(N6+$J17)*$D$2+(78-((Cooling_Load_Calculation!$D$4*9/5)+32))+(((Cooling_Load_Calculation!K$25*9/5)+32)-85)</f>
        <v>18.200000000000003</v>
      </c>
      <c r="O28" s="95">
        <f>(O6+$J17)*$D$2+(78-((Cooling_Load_Calculation!$D$4*9/5)+32))+(((Cooling_Load_Calculation!L$25*9/5)+32)-85)</f>
        <v>17.200000000000003</v>
      </c>
      <c r="P28" s="95">
        <f>(P6+$J17)*$D$2+(78-((Cooling_Load_Calculation!$D$4*9/5)+32))+(((Cooling_Load_Calculation!M$25*9/5)+32)-85)</f>
        <v>17.200000000000003</v>
      </c>
      <c r="Q28" s="95">
        <f>(Q6+$J17)*$D$2+(78-((Cooling_Load_Calculation!$D$4*9/5)+32))+(((Cooling_Load_Calculation!N$25*9/5)+32)-85)</f>
        <v>17.200000000000003</v>
      </c>
      <c r="R28" s="95">
        <f>(R6+$J17)*$D$2+(78-((Cooling_Load_Calculation!$D$4*9/5)+32))+(((Cooling_Load_Calculation!O$25*9/5)+32)-85)</f>
        <v>17.200000000000003</v>
      </c>
      <c r="S28" s="95">
        <f>(S6+$J17)*$D$2+(78-((Cooling_Load_Calculation!$D$4*9/5)+32))+(((Cooling_Load_Calculation!P$25*9/5)+32)-85)</f>
        <v>19</v>
      </c>
      <c r="T28" s="95">
        <f>(T6+$J17)*$D$2+(78-((Cooling_Load_Calculation!$D$4*9/5)+32))+(((Cooling_Load_Calculation!Q$25*9/5)+32)-85)</f>
        <v>20</v>
      </c>
      <c r="U28" s="95">
        <f>(U6+$J17)*$D$2+(78-((Cooling_Load_Calculation!$D$4*9/5)+32))+(((Cooling_Load_Calculation!R$25*9/5)+32)-85)</f>
        <v>21</v>
      </c>
      <c r="V28" s="95">
        <f>(V6+$J17)*$D$2+(78-((Cooling_Load_Calculation!$D$4*9/5)+32))+(((Cooling_Load_Calculation!S$25*9/5)+32)-85)</f>
        <v>20.200000000000003</v>
      </c>
      <c r="W28" s="95">
        <f>(W6+$J17)*$D$2+(78-((Cooling_Load_Calculation!$D$4*9/5)+32))+(((Cooling_Load_Calculation!T$25*9/5)+32)-85)</f>
        <v>21.200000000000003</v>
      </c>
      <c r="X28" s="95">
        <f>(X6+$J17)*$D$2+(78-((Cooling_Load_Calculation!$D$4*9/5)+32))+(((Cooling_Load_Calculation!U$25*9/5)+32)-85)</f>
        <v>22.200000000000003</v>
      </c>
      <c r="Y28" s="95">
        <f>(Y6+$J17)*$D$2+(78-((Cooling_Load_Calculation!$D$4*9/5)+32))+(((Cooling_Load_Calculation!V$25*9/5)+32)-85)</f>
        <v>20.400000000000006</v>
      </c>
      <c r="Z28" s="96">
        <f>(Z6+$J17)*$D$2+(78-((Cooling_Load_Calculation!$D$4*9/5)+32))+(((Cooling_Load_Calculation!W$25*9/5)+32)-85)</f>
        <v>21.400000000000006</v>
      </c>
      <c r="AE28" s="94" t="s">
        <v>178</v>
      </c>
      <c r="AF28" s="95">
        <v>21</v>
      </c>
      <c r="AG28" s="95">
        <v>19</v>
      </c>
      <c r="AH28" s="95">
        <v>18</v>
      </c>
      <c r="AI28" s="95">
        <v>16</v>
      </c>
      <c r="AJ28" s="95">
        <v>15</v>
      </c>
      <c r="AK28" s="95">
        <v>14</v>
      </c>
      <c r="AL28" s="95">
        <v>14</v>
      </c>
      <c r="AM28" s="95">
        <v>13</v>
      </c>
      <c r="AN28" s="95">
        <v>13</v>
      </c>
      <c r="AO28" s="95">
        <v>14</v>
      </c>
      <c r="AP28" s="95">
        <v>15</v>
      </c>
      <c r="AQ28" s="95">
        <v>17</v>
      </c>
      <c r="AR28" s="95">
        <v>20</v>
      </c>
      <c r="AS28" s="95">
        <v>22</v>
      </c>
      <c r="AT28" s="95">
        <v>25</v>
      </c>
      <c r="AU28" s="95">
        <v>27</v>
      </c>
      <c r="AV28" s="96">
        <v>28</v>
      </c>
    </row>
    <row r="29" spans="7:48" x14ac:dyDescent="0.3">
      <c r="G29" s="218"/>
      <c r="I29" s="94" t="s">
        <v>178</v>
      </c>
      <c r="J29" s="95">
        <f>(J7+$J18)*$D$2+(78-((Cooling_Load_Calculation!$D$4*9/5)+32))+(((Cooling_Load_Calculation!G$25*9/5)+32)-85)</f>
        <v>16.400000000000006</v>
      </c>
      <c r="K29" s="95">
        <f>(K7+$J18)*$D$2+(78-((Cooling_Load_Calculation!$D$4*9/5)+32))+(((Cooling_Load_Calculation!H$25*9/5)+32)-85)</f>
        <v>15.400000000000006</v>
      </c>
      <c r="L29" s="95">
        <f>(L7+$J18)*$D$2+(78-((Cooling_Load_Calculation!$D$4*9/5)+32))+(((Cooling_Load_Calculation!I$25*9/5)+32)-85)</f>
        <v>14.400000000000006</v>
      </c>
      <c r="M29" s="95">
        <f>(M7+$J18)*$D$2+(78-((Cooling_Load_Calculation!$D$4*9/5)+32))+(((Cooling_Load_Calculation!J$25*9/5)+32)-85)</f>
        <v>15.200000000000003</v>
      </c>
      <c r="N29" s="95">
        <f>(N7+$J18)*$D$2+(78-((Cooling_Load_Calculation!$D$4*9/5)+32))+(((Cooling_Load_Calculation!K$25*9/5)+32)-85)</f>
        <v>14.200000000000003</v>
      </c>
      <c r="O29" s="95">
        <f>(O7+$J18)*$D$2+(78-((Cooling_Load_Calculation!$D$4*9/5)+32))+(((Cooling_Load_Calculation!L$25*9/5)+32)-85)</f>
        <v>14.200000000000003</v>
      </c>
      <c r="P29" s="95">
        <f>(P7+$J18)*$D$2+(78-((Cooling_Load_Calculation!$D$4*9/5)+32))+(((Cooling_Load_Calculation!M$25*9/5)+32)-85)</f>
        <v>13.200000000000003</v>
      </c>
      <c r="Q29" s="95">
        <f>(Q7+$J18)*$D$2+(78-((Cooling_Load_Calculation!$D$4*9/5)+32))+(((Cooling_Load_Calculation!N$25*9/5)+32)-85)</f>
        <v>12.200000000000003</v>
      </c>
      <c r="R29" s="95">
        <f>(R7+$J18)*$D$2+(78-((Cooling_Load_Calculation!$D$4*9/5)+32))+(((Cooling_Load_Calculation!O$25*9/5)+32)-85)</f>
        <v>12.200000000000003</v>
      </c>
      <c r="S29" s="95">
        <f>(S7+$J18)*$D$2+(78-((Cooling_Load_Calculation!$D$4*9/5)+32))+(((Cooling_Load_Calculation!P$25*9/5)+32)-85)</f>
        <v>14</v>
      </c>
      <c r="T29" s="95">
        <f>(T7+$J18)*$D$2+(78-((Cooling_Load_Calculation!$D$4*9/5)+32))+(((Cooling_Load_Calculation!Q$25*9/5)+32)-85)</f>
        <v>14</v>
      </c>
      <c r="U29" s="95">
        <f>(U7+$J18)*$D$2+(78-((Cooling_Load_Calculation!$D$4*9/5)+32))+(((Cooling_Load_Calculation!R$25*9/5)+32)-85)</f>
        <v>15</v>
      </c>
      <c r="V29" s="95">
        <f>(V7+$J18)*$D$2+(78-((Cooling_Load_Calculation!$D$4*9/5)+32))+(((Cooling_Load_Calculation!S$25*9/5)+32)-85)</f>
        <v>14.200000000000003</v>
      </c>
      <c r="W29" s="95">
        <f>(W7+$J18)*$D$2+(78-((Cooling_Load_Calculation!$D$4*9/5)+32))+(((Cooling_Load_Calculation!T$25*9/5)+32)-85)</f>
        <v>15.200000000000003</v>
      </c>
      <c r="X29" s="95">
        <f>(X7+$J18)*$D$2+(78-((Cooling_Load_Calculation!$D$4*9/5)+32))+(((Cooling_Load_Calculation!U$25*9/5)+32)-85)</f>
        <v>17.200000000000003</v>
      </c>
      <c r="Y29" s="95">
        <f>(Y7+$J18)*$D$2+(78-((Cooling_Load_Calculation!$D$4*9/5)+32))+(((Cooling_Load_Calculation!V$25*9/5)+32)-85)</f>
        <v>16.400000000000006</v>
      </c>
      <c r="Z29" s="96">
        <f>(Z7+$J18)*$D$2+(78-((Cooling_Load_Calculation!$D$4*9/5)+32))+(((Cooling_Load_Calculation!W$25*9/5)+32)-85)</f>
        <v>17.400000000000006</v>
      </c>
      <c r="AE29" s="94" t="s">
        <v>179</v>
      </c>
      <c r="AF29" s="95">
        <v>23</v>
      </c>
      <c r="AG29" s="95">
        <v>21</v>
      </c>
      <c r="AH29" s="95">
        <v>19</v>
      </c>
      <c r="AI29" s="95">
        <v>18</v>
      </c>
      <c r="AJ29" s="95">
        <v>17</v>
      </c>
      <c r="AK29" s="95">
        <v>16</v>
      </c>
      <c r="AL29" s="95">
        <v>15</v>
      </c>
      <c r="AM29" s="95">
        <v>14</v>
      </c>
      <c r="AN29" s="95">
        <v>14</v>
      </c>
      <c r="AO29" s="95">
        <v>14</v>
      </c>
      <c r="AP29" s="95">
        <v>15</v>
      </c>
      <c r="AQ29" s="95">
        <v>17</v>
      </c>
      <c r="AR29" s="95">
        <v>19</v>
      </c>
      <c r="AS29" s="95">
        <v>22</v>
      </c>
      <c r="AT29" s="95">
        <v>25</v>
      </c>
      <c r="AU29" s="95">
        <v>27</v>
      </c>
      <c r="AV29" s="96">
        <v>29</v>
      </c>
    </row>
    <row r="30" spans="7:48" ht="15" thickBot="1" x14ac:dyDescent="0.35">
      <c r="G30" s="218"/>
      <c r="I30" s="94" t="s">
        <v>179</v>
      </c>
      <c r="J30" s="95">
        <f>(J8+$J19)*$D$2+(78-((Cooling_Load_Calculation!$D$4*9/5)+32))+(((Cooling_Load_Calculation!G$25*9/5)+32)-85)</f>
        <v>10.400000000000006</v>
      </c>
      <c r="K30" s="95">
        <f>(K8+$J19)*$D$2+(78-((Cooling_Load_Calculation!$D$4*9/5)+32))+(((Cooling_Load_Calculation!H$25*9/5)+32)-85)</f>
        <v>10.400000000000006</v>
      </c>
      <c r="L30" s="95">
        <f>(L8+$J19)*$D$2+(78-((Cooling_Load_Calculation!$D$4*9/5)+32))+(((Cooling_Load_Calculation!I$25*9/5)+32)-85)</f>
        <v>9.4000000000000057</v>
      </c>
      <c r="M30" s="95">
        <f>(M8+$J19)*$D$2+(78-((Cooling_Load_Calculation!$D$4*9/5)+32))+(((Cooling_Load_Calculation!J$25*9/5)+32)-85)</f>
        <v>10.200000000000003</v>
      </c>
      <c r="N30" s="95">
        <f>(N8+$J19)*$D$2+(78-((Cooling_Load_Calculation!$D$4*9/5)+32))+(((Cooling_Load_Calculation!K$25*9/5)+32)-85)</f>
        <v>9.2000000000000028</v>
      </c>
      <c r="O30" s="95">
        <f>(O8+$J19)*$D$2+(78-((Cooling_Load_Calculation!$D$4*9/5)+32))+(((Cooling_Load_Calculation!L$25*9/5)+32)-85)</f>
        <v>8.2000000000000028</v>
      </c>
      <c r="P30" s="95">
        <f>(P8+$J19)*$D$2+(78-((Cooling_Load_Calculation!$D$4*9/5)+32))+(((Cooling_Load_Calculation!M$25*9/5)+32)-85)</f>
        <v>7.2000000000000028</v>
      </c>
      <c r="Q30" s="95">
        <f>(Q8+$J19)*$D$2+(78-((Cooling_Load_Calculation!$D$4*9/5)+32))+(((Cooling_Load_Calculation!N$25*9/5)+32)-85)</f>
        <v>7.2000000000000028</v>
      </c>
      <c r="R30" s="95">
        <f>(R8+$J19)*$D$2+(78-((Cooling_Load_Calculation!$D$4*9/5)+32))+(((Cooling_Load_Calculation!O$25*9/5)+32)-85)</f>
        <v>6.2000000000000028</v>
      </c>
      <c r="S30" s="95">
        <f>(S8+$J19)*$D$2+(78-((Cooling_Load_Calculation!$D$4*9/5)+32))+(((Cooling_Load_Calculation!P$25*9/5)+32)-85)</f>
        <v>8</v>
      </c>
      <c r="T30" s="95">
        <f>(T8+$J19)*$D$2+(78-((Cooling_Load_Calculation!$D$4*9/5)+32))+(((Cooling_Load_Calculation!Q$25*9/5)+32)-85)</f>
        <v>8</v>
      </c>
      <c r="U30" s="95">
        <f>(U8+$J19)*$D$2+(78-((Cooling_Load_Calculation!$D$4*9/5)+32))+(((Cooling_Load_Calculation!R$25*9/5)+32)-85)</f>
        <v>8</v>
      </c>
      <c r="V30" s="95">
        <f>(V8+$J19)*$D$2+(78-((Cooling_Load_Calculation!$D$4*9/5)+32))+(((Cooling_Load_Calculation!S$25*9/5)+32)-85)</f>
        <v>7.2000000000000028</v>
      </c>
      <c r="W30" s="95">
        <f>(W8+$J19)*$D$2+(78-((Cooling_Load_Calculation!$D$4*9/5)+32))+(((Cooling_Load_Calculation!T$25*9/5)+32)-85)</f>
        <v>8.2000000000000028</v>
      </c>
      <c r="X30" s="95">
        <f>(X8+$J19)*$D$2+(78-((Cooling_Load_Calculation!$D$4*9/5)+32))+(((Cooling_Load_Calculation!U$25*9/5)+32)-85)</f>
        <v>10.200000000000003</v>
      </c>
      <c r="Y30" s="95">
        <f>(Y8+$J19)*$D$2+(78-((Cooling_Load_Calculation!$D$4*9/5)+32))+(((Cooling_Load_Calculation!V$25*9/5)+32)-85)</f>
        <v>9.4000000000000057</v>
      </c>
      <c r="Z30" s="96">
        <f>(Z8+$J19)*$D$2+(78-((Cooling_Load_Calculation!$D$4*9/5)+32))+(((Cooling_Load_Calculation!W$25*9/5)+32)-85)</f>
        <v>11.400000000000006</v>
      </c>
      <c r="AE30" s="97" t="s">
        <v>180</v>
      </c>
      <c r="AF30" s="98">
        <v>18</v>
      </c>
      <c r="AG30" s="98">
        <v>17</v>
      </c>
      <c r="AH30" s="98">
        <v>15</v>
      </c>
      <c r="AI30" s="98">
        <v>14</v>
      </c>
      <c r="AJ30" s="98">
        <v>13</v>
      </c>
      <c r="AK30" s="98">
        <v>12</v>
      </c>
      <c r="AL30" s="98">
        <v>12</v>
      </c>
      <c r="AM30" s="98">
        <v>12</v>
      </c>
      <c r="AN30" s="98">
        <v>11</v>
      </c>
      <c r="AO30" s="98">
        <v>12</v>
      </c>
      <c r="AP30" s="98">
        <v>12</v>
      </c>
      <c r="AQ30" s="98">
        <v>13</v>
      </c>
      <c r="AR30" s="98">
        <v>15</v>
      </c>
      <c r="AS30" s="98">
        <v>17</v>
      </c>
      <c r="AT30" s="98">
        <v>19</v>
      </c>
      <c r="AU30" s="98">
        <v>21</v>
      </c>
      <c r="AV30" s="99">
        <v>22</v>
      </c>
    </row>
    <row r="31" spans="7:48" ht="15" thickBot="1" x14ac:dyDescent="0.35">
      <c r="G31" s="219"/>
      <c r="I31" s="97" t="s">
        <v>180</v>
      </c>
      <c r="J31" s="98">
        <f>(J9+$J20)*$D$2+(78-((Cooling_Load_Calculation!$D$4*9/5)+32))+(((Cooling_Load_Calculation!G$25*9/5)+32)-85)</f>
        <v>2.4000000000000057</v>
      </c>
      <c r="K31" s="98">
        <f>(K9+$J20)*$D$2+(78-((Cooling_Load_Calculation!$D$4*9/5)+32))+(((Cooling_Load_Calculation!H$25*9/5)+32)-85)</f>
        <v>2.4000000000000057</v>
      </c>
      <c r="L31" s="98">
        <f>(L9+$J20)*$D$2+(78-((Cooling_Load_Calculation!$D$4*9/5)+32))+(((Cooling_Load_Calculation!I$25*9/5)+32)-85)</f>
        <v>1.4000000000000057</v>
      </c>
      <c r="M31" s="98">
        <f>(M9+$J20)*$D$2+(78-((Cooling_Load_Calculation!$D$4*9/5)+32))+(((Cooling_Load_Calculation!J$25*9/5)+32)-85)</f>
        <v>2.2000000000000028</v>
      </c>
      <c r="N31" s="98">
        <f>(N9+$J20)*$D$2+(78-((Cooling_Load_Calculation!$D$4*9/5)+32))+(((Cooling_Load_Calculation!K$25*9/5)+32)-85)</f>
        <v>1.2000000000000028</v>
      </c>
      <c r="O31" s="98">
        <f>(O9+$J20)*$D$2+(78-((Cooling_Load_Calculation!$D$4*9/5)+32))+(((Cooling_Load_Calculation!L$25*9/5)+32)-85)</f>
        <v>1.2000000000000028</v>
      </c>
      <c r="P31" s="98">
        <f>(P9+$J20)*$D$2+(78-((Cooling_Load_Calculation!$D$4*9/5)+32))+(((Cooling_Load_Calculation!M$25*9/5)+32)-85)</f>
        <v>0.20000000000000284</v>
      </c>
      <c r="Q31" s="98">
        <f>(Q9+$J20)*$D$2+(78-((Cooling_Load_Calculation!$D$4*9/5)+32))+(((Cooling_Load_Calculation!N$25*9/5)+32)-85)</f>
        <v>0.20000000000000284</v>
      </c>
      <c r="R31" s="98">
        <f>(R9+$J20)*$D$2+(78-((Cooling_Load_Calculation!$D$4*9/5)+32))+(((Cooling_Load_Calculation!O$25*9/5)+32)-85)</f>
        <v>-0.79999999999999716</v>
      </c>
      <c r="S31" s="98">
        <f>(S9+$J20)*$D$2+(78-((Cooling_Load_Calculation!$D$4*9/5)+32))+(((Cooling_Load_Calculation!P$25*9/5)+32)-85)</f>
        <v>1</v>
      </c>
      <c r="T31" s="98">
        <f>(T9+$J20)*$D$2+(78-((Cooling_Load_Calculation!$D$4*9/5)+32))+(((Cooling_Load_Calculation!Q$25*9/5)+32)-85)</f>
        <v>1</v>
      </c>
      <c r="U31" s="98">
        <f>(U9+$J20)*$D$2+(78-((Cooling_Load_Calculation!$D$4*9/5)+32))+(((Cooling_Load_Calculation!R$25*9/5)+32)-85)</f>
        <v>2</v>
      </c>
      <c r="V31" s="98">
        <f>(V9+$J20)*$D$2+(78-((Cooling_Load_Calculation!$D$4*9/5)+32))+(((Cooling_Load_Calculation!S$25*9/5)+32)-85)</f>
        <v>0.20000000000000284</v>
      </c>
      <c r="W31" s="98">
        <f>(W9+$J20)*$D$2+(78-((Cooling_Load_Calculation!$D$4*9/5)+32))+(((Cooling_Load_Calculation!T$25*9/5)+32)-85)</f>
        <v>1.2000000000000028</v>
      </c>
      <c r="X31" s="98">
        <f>(X9+$J20)*$D$2+(78-((Cooling_Load_Calculation!$D$4*9/5)+32))+(((Cooling_Load_Calculation!U$25*9/5)+32)-85)</f>
        <v>2.2000000000000028</v>
      </c>
      <c r="Y31" s="98">
        <f>(Y9+$J20)*$D$2+(78-((Cooling_Load_Calculation!$D$4*9/5)+32))+(((Cooling_Load_Calculation!V$25*9/5)+32)-85)</f>
        <v>1.4000000000000057</v>
      </c>
      <c r="Z31" s="99">
        <f>(Z9+$J20)*$D$2+(78-((Cooling_Load_Calculation!$D$4*9/5)+32))+(((Cooling_Load_Calculation!W$25*9/5)+32)-85)</f>
        <v>2.4000000000000057</v>
      </c>
      <c r="AE31" s="122"/>
      <c r="AF31" s="220" t="s">
        <v>198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  <c r="AU31" s="221"/>
      <c r="AV31" s="222"/>
    </row>
    <row r="32" spans="7:48" x14ac:dyDescent="0.3">
      <c r="AE32" s="94" t="s">
        <v>77</v>
      </c>
      <c r="AF32" s="95">
        <v>10</v>
      </c>
      <c r="AG32" s="95">
        <v>9</v>
      </c>
      <c r="AH32" s="95">
        <v>8</v>
      </c>
      <c r="AI32" s="95">
        <v>8</v>
      </c>
      <c r="AJ32" s="95">
        <v>7</v>
      </c>
      <c r="AK32" s="95">
        <v>7</v>
      </c>
      <c r="AL32" s="95">
        <v>8</v>
      </c>
      <c r="AM32" s="95">
        <v>8</v>
      </c>
      <c r="AN32" s="95">
        <v>9</v>
      </c>
      <c r="AO32" s="95">
        <v>10</v>
      </c>
      <c r="AP32" s="95">
        <v>12</v>
      </c>
      <c r="AQ32" s="95">
        <v>13</v>
      </c>
      <c r="AR32" s="95">
        <v>14</v>
      </c>
      <c r="AS32" s="95">
        <v>15</v>
      </c>
      <c r="AT32" s="95">
        <v>16</v>
      </c>
      <c r="AU32" s="95">
        <v>17</v>
      </c>
      <c r="AV32" s="96">
        <v>17</v>
      </c>
    </row>
    <row r="33" spans="31:48" x14ac:dyDescent="0.3">
      <c r="AE33" s="94" t="s">
        <v>176</v>
      </c>
      <c r="AF33" s="95">
        <v>11</v>
      </c>
      <c r="AG33" s="95">
        <v>10</v>
      </c>
      <c r="AH33" s="95">
        <v>10</v>
      </c>
      <c r="AI33" s="95">
        <v>11</v>
      </c>
      <c r="AJ33" s="95">
        <v>13</v>
      </c>
      <c r="AK33" s="95">
        <v>15</v>
      </c>
      <c r="AL33" s="95">
        <v>17</v>
      </c>
      <c r="AM33" s="95">
        <v>19</v>
      </c>
      <c r="AN33" s="95">
        <v>20</v>
      </c>
      <c r="AO33" s="95">
        <v>21</v>
      </c>
      <c r="AP33" s="95">
        <v>22</v>
      </c>
      <c r="AQ33" s="95">
        <v>22</v>
      </c>
      <c r="AR33" s="95">
        <v>23</v>
      </c>
      <c r="AS33" s="95">
        <v>23</v>
      </c>
      <c r="AT33" s="95">
        <v>23</v>
      </c>
      <c r="AU33" s="95">
        <v>23</v>
      </c>
      <c r="AV33" s="96">
        <v>22</v>
      </c>
    </row>
    <row r="34" spans="31:48" x14ac:dyDescent="0.3">
      <c r="AE34" s="94" t="s">
        <v>175</v>
      </c>
      <c r="AF34" s="95">
        <v>14</v>
      </c>
      <c r="AG34" s="95">
        <v>12</v>
      </c>
      <c r="AH34" s="95">
        <v>12</v>
      </c>
      <c r="AI34" s="95">
        <v>14</v>
      </c>
      <c r="AJ34" s="95">
        <v>16</v>
      </c>
      <c r="AK34" s="95">
        <v>19</v>
      </c>
      <c r="AL34" s="95">
        <v>22</v>
      </c>
      <c r="AM34" s="95">
        <v>25</v>
      </c>
      <c r="AN34" s="95">
        <v>27</v>
      </c>
      <c r="AO34" s="95">
        <v>29</v>
      </c>
      <c r="AP34" s="95">
        <v>29</v>
      </c>
      <c r="AQ34" s="95">
        <v>30</v>
      </c>
      <c r="AR34" s="95">
        <v>30</v>
      </c>
      <c r="AS34" s="95">
        <v>30</v>
      </c>
      <c r="AT34" s="95">
        <v>29</v>
      </c>
      <c r="AU34" s="95">
        <v>28</v>
      </c>
      <c r="AV34" s="96">
        <v>27</v>
      </c>
    </row>
    <row r="35" spans="31:48" x14ac:dyDescent="0.3">
      <c r="AE35" s="94" t="s">
        <v>177</v>
      </c>
      <c r="AF35" s="95">
        <v>14</v>
      </c>
      <c r="AG35" s="95">
        <v>12</v>
      </c>
      <c r="AH35" s="95">
        <v>12</v>
      </c>
      <c r="AI35" s="95">
        <v>12</v>
      </c>
      <c r="AJ35" s="95">
        <v>13</v>
      </c>
      <c r="AK35" s="95">
        <v>16</v>
      </c>
      <c r="AL35" s="95">
        <v>19</v>
      </c>
      <c r="AM35" s="95">
        <v>22</v>
      </c>
      <c r="AN35" s="95">
        <v>24</v>
      </c>
      <c r="AO35" s="95">
        <v>26</v>
      </c>
      <c r="AP35" s="95">
        <v>28</v>
      </c>
      <c r="AQ35" s="95">
        <v>29</v>
      </c>
      <c r="AR35" s="95">
        <v>29</v>
      </c>
      <c r="AS35" s="95">
        <v>29</v>
      </c>
      <c r="AT35" s="95">
        <v>29</v>
      </c>
      <c r="AU35" s="95">
        <v>28</v>
      </c>
      <c r="AV35" s="96">
        <v>27</v>
      </c>
    </row>
    <row r="36" spans="31:48" x14ac:dyDescent="0.3">
      <c r="AE36" s="94" t="s">
        <v>181</v>
      </c>
      <c r="AF36" s="95">
        <v>13</v>
      </c>
      <c r="AG36" s="95">
        <v>12</v>
      </c>
      <c r="AH36" s="95">
        <v>10</v>
      </c>
      <c r="AI36" s="95">
        <v>9</v>
      </c>
      <c r="AJ36" s="95">
        <v>9</v>
      </c>
      <c r="AK36" s="95">
        <v>9</v>
      </c>
      <c r="AL36" s="95">
        <v>10</v>
      </c>
      <c r="AM36" s="95">
        <v>11</v>
      </c>
      <c r="AN36" s="95">
        <v>14</v>
      </c>
      <c r="AO36" s="95">
        <v>17</v>
      </c>
      <c r="AP36" s="95">
        <v>20</v>
      </c>
      <c r="AQ36" s="95">
        <v>22</v>
      </c>
      <c r="AR36" s="95">
        <v>24</v>
      </c>
      <c r="AS36" s="95">
        <v>25</v>
      </c>
      <c r="AT36" s="95">
        <v>26</v>
      </c>
      <c r="AU36" s="95">
        <v>25</v>
      </c>
      <c r="AV36" s="96">
        <v>25</v>
      </c>
    </row>
    <row r="37" spans="31:48" x14ac:dyDescent="0.3">
      <c r="AE37" s="94" t="s">
        <v>178</v>
      </c>
      <c r="AF37" s="95">
        <v>18</v>
      </c>
      <c r="AG37" s="95">
        <v>16</v>
      </c>
      <c r="AH37" s="95">
        <v>15</v>
      </c>
      <c r="AI37" s="95">
        <v>13</v>
      </c>
      <c r="AJ37" s="95">
        <v>12</v>
      </c>
      <c r="AK37" s="95">
        <v>11</v>
      </c>
      <c r="AL37" s="95">
        <v>11</v>
      </c>
      <c r="AM37" s="95">
        <v>11</v>
      </c>
      <c r="AN37" s="95">
        <v>13</v>
      </c>
      <c r="AO37" s="95">
        <v>15</v>
      </c>
      <c r="AP37" s="95">
        <v>18</v>
      </c>
      <c r="AQ37" s="95">
        <v>22</v>
      </c>
      <c r="AR37" s="95">
        <v>26</v>
      </c>
      <c r="AS37" s="95">
        <v>29</v>
      </c>
      <c r="AT37" s="95">
        <v>32</v>
      </c>
      <c r="AU37" s="95">
        <v>33</v>
      </c>
      <c r="AV37" s="96">
        <v>33</v>
      </c>
    </row>
    <row r="38" spans="31:48" x14ac:dyDescent="0.3">
      <c r="AE38" s="94" t="s">
        <v>179</v>
      </c>
      <c r="AF38" s="95">
        <v>20</v>
      </c>
      <c r="AG38" s="95">
        <v>18</v>
      </c>
      <c r="AH38" s="95">
        <v>16</v>
      </c>
      <c r="AI38" s="95">
        <v>14</v>
      </c>
      <c r="AJ38" s="95">
        <v>13</v>
      </c>
      <c r="AK38" s="95">
        <v>12</v>
      </c>
      <c r="AL38" s="95">
        <v>12</v>
      </c>
      <c r="AM38" s="95">
        <v>12</v>
      </c>
      <c r="AN38" s="95">
        <v>13</v>
      </c>
      <c r="AO38" s="95">
        <v>14</v>
      </c>
      <c r="AP38" s="95">
        <v>16</v>
      </c>
      <c r="AQ38" s="95">
        <v>20</v>
      </c>
      <c r="AR38" s="95">
        <v>24</v>
      </c>
      <c r="AS38" s="95">
        <v>29</v>
      </c>
      <c r="AT38" s="95">
        <v>32</v>
      </c>
      <c r="AU38" s="95">
        <v>35</v>
      </c>
      <c r="AV38" s="96">
        <v>35</v>
      </c>
    </row>
    <row r="39" spans="31:48" ht="15" thickBot="1" x14ac:dyDescent="0.35">
      <c r="AE39" s="97" t="s">
        <v>180</v>
      </c>
      <c r="AF39" s="98">
        <v>16</v>
      </c>
      <c r="AG39" s="98">
        <v>14</v>
      </c>
      <c r="AH39" s="98">
        <v>13</v>
      </c>
      <c r="AI39" s="98">
        <v>11</v>
      </c>
      <c r="AJ39" s="98">
        <v>10</v>
      </c>
      <c r="AK39" s="98">
        <v>10</v>
      </c>
      <c r="AL39" s="98">
        <v>10</v>
      </c>
      <c r="AM39" s="98">
        <v>10</v>
      </c>
      <c r="AN39" s="98">
        <v>11</v>
      </c>
      <c r="AO39" s="98">
        <v>12</v>
      </c>
      <c r="AP39" s="98">
        <v>13</v>
      </c>
      <c r="AQ39" s="98">
        <v>15</v>
      </c>
      <c r="AR39" s="98">
        <v>18</v>
      </c>
      <c r="AS39" s="98">
        <v>22</v>
      </c>
      <c r="AT39" s="98">
        <v>25</v>
      </c>
      <c r="AU39" s="98">
        <v>27</v>
      </c>
      <c r="AV39" s="99">
        <v>27</v>
      </c>
    </row>
    <row r="40" spans="31:48" x14ac:dyDescent="0.3">
      <c r="AE40" s="122"/>
      <c r="AF40" s="220" t="s">
        <v>199</v>
      </c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  <c r="AU40" s="221"/>
      <c r="AV40" s="222"/>
    </row>
    <row r="41" spans="31:48" x14ac:dyDescent="0.3">
      <c r="AE41" s="94" t="s">
        <v>77</v>
      </c>
      <c r="AF41" s="95">
        <v>7</v>
      </c>
      <c r="AG41" s="95">
        <v>6</v>
      </c>
      <c r="AH41" s="95">
        <v>6</v>
      </c>
      <c r="AI41" s="95">
        <v>6</v>
      </c>
      <c r="AJ41" s="95">
        <v>6</v>
      </c>
      <c r="AK41" s="95">
        <v>6</v>
      </c>
      <c r="AL41" s="95">
        <v>7</v>
      </c>
      <c r="AM41" s="95">
        <v>8</v>
      </c>
      <c r="AN41" s="95">
        <v>10</v>
      </c>
      <c r="AO41" s="95">
        <v>12</v>
      </c>
      <c r="AP41" s="95">
        <v>13</v>
      </c>
      <c r="AQ41" s="95">
        <v>15</v>
      </c>
      <c r="AR41" s="95">
        <v>17</v>
      </c>
      <c r="AS41" s="95">
        <v>18</v>
      </c>
      <c r="AT41" s="95">
        <v>19</v>
      </c>
      <c r="AU41" s="95">
        <v>19</v>
      </c>
      <c r="AV41" s="96">
        <v>19</v>
      </c>
    </row>
    <row r="42" spans="31:48" x14ac:dyDescent="0.3">
      <c r="AE42" s="94" t="s">
        <v>176</v>
      </c>
      <c r="AF42" s="95">
        <v>8</v>
      </c>
      <c r="AG42" s="95">
        <v>7</v>
      </c>
      <c r="AH42" s="95">
        <v>8</v>
      </c>
      <c r="AI42" s="95">
        <v>10</v>
      </c>
      <c r="AJ42" s="95">
        <v>14</v>
      </c>
      <c r="AK42" s="95">
        <v>17</v>
      </c>
      <c r="AL42" s="95">
        <v>20</v>
      </c>
      <c r="AM42" s="95">
        <v>22</v>
      </c>
      <c r="AN42" s="95">
        <v>23</v>
      </c>
      <c r="AO42" s="95">
        <v>23</v>
      </c>
      <c r="AP42" s="95">
        <v>24</v>
      </c>
      <c r="AQ42" s="95">
        <v>24</v>
      </c>
      <c r="AR42" s="95">
        <v>25</v>
      </c>
      <c r="AS42" s="95">
        <v>25</v>
      </c>
      <c r="AT42" s="95">
        <v>24</v>
      </c>
      <c r="AU42" s="95">
        <v>23</v>
      </c>
      <c r="AV42" s="96">
        <v>22</v>
      </c>
    </row>
    <row r="43" spans="31:48" x14ac:dyDescent="0.3">
      <c r="AE43" s="94" t="s">
        <v>175</v>
      </c>
      <c r="AF43" s="95">
        <v>9</v>
      </c>
      <c r="AG43" s="95">
        <v>8</v>
      </c>
      <c r="AH43" s="95">
        <v>9</v>
      </c>
      <c r="AI43" s="95">
        <v>12</v>
      </c>
      <c r="AJ43" s="95">
        <v>17</v>
      </c>
      <c r="AK43" s="95">
        <v>22</v>
      </c>
      <c r="AL43" s="95">
        <v>27</v>
      </c>
      <c r="AM43" s="95">
        <v>30</v>
      </c>
      <c r="AN43" s="95">
        <v>32</v>
      </c>
      <c r="AO43" s="95">
        <v>33</v>
      </c>
      <c r="AP43" s="95">
        <v>33</v>
      </c>
      <c r="AQ43" s="95">
        <v>32</v>
      </c>
      <c r="AR43" s="95">
        <v>32</v>
      </c>
      <c r="AS43" s="95">
        <v>31</v>
      </c>
      <c r="AT43" s="95">
        <v>30</v>
      </c>
      <c r="AU43" s="95">
        <v>28</v>
      </c>
      <c r="AV43" s="96">
        <v>26</v>
      </c>
    </row>
    <row r="44" spans="31:48" x14ac:dyDescent="0.3">
      <c r="AE44" s="94" t="s">
        <v>177</v>
      </c>
      <c r="AF44" s="95">
        <v>10</v>
      </c>
      <c r="AG44" s="95">
        <v>8</v>
      </c>
      <c r="AH44" s="95">
        <v>8</v>
      </c>
      <c r="AI44" s="95">
        <v>10</v>
      </c>
      <c r="AJ44" s="95">
        <v>13</v>
      </c>
      <c r="AK44" s="95">
        <v>17</v>
      </c>
      <c r="AL44" s="95">
        <v>22</v>
      </c>
      <c r="AM44" s="95">
        <v>26</v>
      </c>
      <c r="AN44" s="95">
        <v>29</v>
      </c>
      <c r="AO44" s="95">
        <v>31</v>
      </c>
      <c r="AP44" s="95">
        <v>32</v>
      </c>
      <c r="AQ44" s="95">
        <v>32</v>
      </c>
      <c r="AR44" s="95">
        <v>32</v>
      </c>
      <c r="AS44" s="95">
        <v>31</v>
      </c>
      <c r="AT44" s="95">
        <v>30</v>
      </c>
      <c r="AU44" s="95">
        <v>28</v>
      </c>
      <c r="AV44" s="96">
        <v>26</v>
      </c>
    </row>
    <row r="45" spans="31:48" x14ac:dyDescent="0.3">
      <c r="AE45" s="94" t="s">
        <v>181</v>
      </c>
      <c r="AF45" s="95">
        <v>9</v>
      </c>
      <c r="AG45" s="95">
        <v>8</v>
      </c>
      <c r="AH45" s="95">
        <v>7</v>
      </c>
      <c r="AI45" s="95">
        <v>6</v>
      </c>
      <c r="AJ45" s="95">
        <v>6</v>
      </c>
      <c r="AK45" s="95">
        <v>7</v>
      </c>
      <c r="AL45" s="95">
        <v>9</v>
      </c>
      <c r="AM45" s="95">
        <v>12</v>
      </c>
      <c r="AN45" s="95">
        <v>16</v>
      </c>
      <c r="AO45" s="95">
        <v>20</v>
      </c>
      <c r="AP45" s="95">
        <v>24</v>
      </c>
      <c r="AQ45" s="95">
        <v>27</v>
      </c>
      <c r="AR45" s="95">
        <v>29</v>
      </c>
      <c r="AS45" s="95">
        <v>29</v>
      </c>
      <c r="AT45" s="95">
        <v>29</v>
      </c>
      <c r="AU45" s="95">
        <v>27</v>
      </c>
      <c r="AV45" s="96">
        <v>26</v>
      </c>
    </row>
    <row r="46" spans="31:48" x14ac:dyDescent="0.3">
      <c r="AE46" s="94" t="s">
        <v>178</v>
      </c>
      <c r="AF46" s="95">
        <v>14</v>
      </c>
      <c r="AG46" s="95">
        <v>12</v>
      </c>
      <c r="AH46" s="95">
        <v>10</v>
      </c>
      <c r="AI46" s="95">
        <v>9</v>
      </c>
      <c r="AJ46" s="95">
        <v>8</v>
      </c>
      <c r="AK46" s="95">
        <v>8</v>
      </c>
      <c r="AL46" s="95">
        <v>8</v>
      </c>
      <c r="AM46" s="95">
        <v>10</v>
      </c>
      <c r="AN46" s="95">
        <v>12</v>
      </c>
      <c r="AO46" s="95">
        <v>16</v>
      </c>
      <c r="AP46" s="95">
        <v>21</v>
      </c>
      <c r="AQ46" s="95">
        <v>27</v>
      </c>
      <c r="AR46" s="95">
        <v>32</v>
      </c>
      <c r="AS46" s="95">
        <v>36</v>
      </c>
      <c r="AT46" s="95">
        <v>38</v>
      </c>
      <c r="AU46" s="95">
        <v>38</v>
      </c>
      <c r="AV46" s="96">
        <v>37</v>
      </c>
    </row>
    <row r="47" spans="31:48" x14ac:dyDescent="0.3">
      <c r="AE47" s="94" t="s">
        <v>179</v>
      </c>
      <c r="AF47" s="95">
        <v>15</v>
      </c>
      <c r="AG47" s="95">
        <v>13</v>
      </c>
      <c r="AH47" s="95">
        <v>11</v>
      </c>
      <c r="AI47" s="95">
        <v>10</v>
      </c>
      <c r="AJ47" s="95">
        <v>9</v>
      </c>
      <c r="AK47" s="95">
        <v>9</v>
      </c>
      <c r="AL47" s="95">
        <v>9</v>
      </c>
      <c r="AM47" s="95">
        <v>10</v>
      </c>
      <c r="AN47" s="95">
        <v>11</v>
      </c>
      <c r="AO47" s="95">
        <v>14</v>
      </c>
      <c r="AP47" s="95">
        <v>18</v>
      </c>
      <c r="AQ47" s="95">
        <v>24</v>
      </c>
      <c r="AR47" s="95">
        <v>30</v>
      </c>
      <c r="AS47" s="95">
        <v>36</v>
      </c>
      <c r="AT47" s="95">
        <v>40</v>
      </c>
      <c r="AU47" s="95">
        <v>41</v>
      </c>
      <c r="AV47" s="96">
        <v>40</v>
      </c>
    </row>
    <row r="48" spans="31:48" ht="15" thickBot="1" x14ac:dyDescent="0.35">
      <c r="AE48" s="97" t="s">
        <v>180</v>
      </c>
      <c r="AF48" s="98">
        <v>12</v>
      </c>
      <c r="AG48" s="98">
        <v>10</v>
      </c>
      <c r="AH48" s="98">
        <v>9</v>
      </c>
      <c r="AI48" s="98">
        <v>8</v>
      </c>
      <c r="AJ48" s="98">
        <v>7</v>
      </c>
      <c r="AK48" s="98">
        <v>7</v>
      </c>
      <c r="AL48" s="98">
        <v>8</v>
      </c>
      <c r="AM48" s="98">
        <v>9</v>
      </c>
      <c r="AN48" s="98">
        <v>10</v>
      </c>
      <c r="AO48" s="98">
        <v>12</v>
      </c>
      <c r="AP48" s="98">
        <v>14</v>
      </c>
      <c r="AQ48" s="98">
        <v>18</v>
      </c>
      <c r="AR48" s="98">
        <v>22</v>
      </c>
      <c r="AS48" s="98">
        <v>27</v>
      </c>
      <c r="AT48" s="98">
        <v>31</v>
      </c>
      <c r="AU48" s="98">
        <v>32</v>
      </c>
      <c r="AV48" s="99">
        <v>32</v>
      </c>
    </row>
    <row r="49" spans="31:48" x14ac:dyDescent="0.3">
      <c r="AE49" s="122"/>
      <c r="AF49" s="220" t="s">
        <v>200</v>
      </c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  <c r="AU49" s="221"/>
      <c r="AV49" s="222"/>
    </row>
    <row r="50" spans="31:48" x14ac:dyDescent="0.3">
      <c r="AE50" s="94" t="s">
        <v>77</v>
      </c>
      <c r="AF50" s="95">
        <v>4</v>
      </c>
      <c r="AG50" s="95">
        <v>3</v>
      </c>
      <c r="AH50" s="95">
        <v>4</v>
      </c>
      <c r="AI50" s="95">
        <v>5</v>
      </c>
      <c r="AJ50" s="95">
        <v>6</v>
      </c>
      <c r="AK50" s="95">
        <v>7</v>
      </c>
      <c r="AL50" s="95">
        <v>9</v>
      </c>
      <c r="AM50" s="95">
        <v>11</v>
      </c>
      <c r="AN50" s="95">
        <v>13</v>
      </c>
      <c r="AO50" s="95">
        <v>15</v>
      </c>
      <c r="AP50" s="95">
        <v>17</v>
      </c>
      <c r="AQ50" s="95">
        <v>19</v>
      </c>
      <c r="AR50" s="95">
        <v>20</v>
      </c>
      <c r="AS50" s="95">
        <v>21</v>
      </c>
      <c r="AT50" s="95">
        <v>23</v>
      </c>
      <c r="AU50" s="95">
        <v>20</v>
      </c>
      <c r="AV50" s="96">
        <v>18</v>
      </c>
    </row>
    <row r="51" spans="31:48" x14ac:dyDescent="0.3">
      <c r="AE51" s="94" t="s">
        <v>176</v>
      </c>
      <c r="AF51" s="95">
        <v>4</v>
      </c>
      <c r="AG51" s="95">
        <v>5</v>
      </c>
      <c r="AH51" s="95">
        <v>9</v>
      </c>
      <c r="AI51" s="95">
        <v>15</v>
      </c>
      <c r="AJ51" s="95">
        <v>20</v>
      </c>
      <c r="AK51" s="95">
        <v>24</v>
      </c>
      <c r="AL51" s="95">
        <v>25</v>
      </c>
      <c r="AM51" s="95">
        <v>25</v>
      </c>
      <c r="AN51" s="95">
        <v>26</v>
      </c>
      <c r="AO51" s="95">
        <v>26</v>
      </c>
      <c r="AP51" s="95">
        <v>26</v>
      </c>
      <c r="AQ51" s="95">
        <v>26</v>
      </c>
      <c r="AR51" s="95">
        <v>26</v>
      </c>
      <c r="AS51" s="95">
        <v>25</v>
      </c>
      <c r="AT51" s="95">
        <v>24</v>
      </c>
      <c r="AU51" s="95">
        <v>22</v>
      </c>
      <c r="AV51" s="96">
        <v>19</v>
      </c>
    </row>
    <row r="52" spans="31:48" x14ac:dyDescent="0.3">
      <c r="AE52" s="94" t="s">
        <v>175</v>
      </c>
      <c r="AF52" s="95">
        <v>5</v>
      </c>
      <c r="AG52" s="95">
        <v>6</v>
      </c>
      <c r="AH52" s="95">
        <v>11</v>
      </c>
      <c r="AI52" s="95">
        <v>18</v>
      </c>
      <c r="AJ52" s="95">
        <v>26</v>
      </c>
      <c r="AK52" s="95">
        <v>33</v>
      </c>
      <c r="AL52" s="95">
        <v>36</v>
      </c>
      <c r="AM52" s="95">
        <v>38</v>
      </c>
      <c r="AN52" s="95">
        <v>37</v>
      </c>
      <c r="AO52" s="95">
        <v>36</v>
      </c>
      <c r="AP52" s="95">
        <v>34</v>
      </c>
      <c r="AQ52" s="95">
        <v>33</v>
      </c>
      <c r="AR52" s="95">
        <v>32</v>
      </c>
      <c r="AS52" s="95">
        <v>30</v>
      </c>
      <c r="AT52" s="95">
        <v>28</v>
      </c>
      <c r="AU52" s="95">
        <v>25</v>
      </c>
      <c r="AV52" s="96">
        <v>22</v>
      </c>
    </row>
    <row r="53" spans="31:48" x14ac:dyDescent="0.3">
      <c r="AE53" s="94" t="s">
        <v>177</v>
      </c>
      <c r="AF53" s="95">
        <v>5</v>
      </c>
      <c r="AG53" s="95">
        <v>5</v>
      </c>
      <c r="AH53" s="95">
        <v>8</v>
      </c>
      <c r="AI53" s="95">
        <v>12</v>
      </c>
      <c r="AJ53" s="95">
        <v>19</v>
      </c>
      <c r="AK53" s="95">
        <v>25</v>
      </c>
      <c r="AL53" s="95">
        <v>31</v>
      </c>
      <c r="AM53" s="95">
        <v>35</v>
      </c>
      <c r="AN53" s="95">
        <v>37</v>
      </c>
      <c r="AO53" s="95">
        <v>37</v>
      </c>
      <c r="AP53" s="95">
        <v>36</v>
      </c>
      <c r="AQ53" s="95">
        <v>34</v>
      </c>
      <c r="AR53" s="95">
        <v>33</v>
      </c>
      <c r="AS53" s="95">
        <v>31</v>
      </c>
      <c r="AT53" s="95">
        <v>28</v>
      </c>
      <c r="AU53" s="95">
        <v>26</v>
      </c>
      <c r="AV53" s="96">
        <v>23</v>
      </c>
    </row>
    <row r="54" spans="31:48" x14ac:dyDescent="0.3">
      <c r="AE54" s="94" t="s">
        <v>181</v>
      </c>
      <c r="AF54" s="95">
        <v>5</v>
      </c>
      <c r="AG54" s="95">
        <v>4</v>
      </c>
      <c r="AH54" s="95">
        <v>3</v>
      </c>
      <c r="AI54" s="95">
        <v>4</v>
      </c>
      <c r="AJ54" s="95">
        <v>5</v>
      </c>
      <c r="AK54" s="95">
        <v>9</v>
      </c>
      <c r="AL54" s="95">
        <v>13</v>
      </c>
      <c r="AM54" s="95">
        <v>19</v>
      </c>
      <c r="AN54" s="95">
        <v>24</v>
      </c>
      <c r="AO54" s="95">
        <v>29</v>
      </c>
      <c r="AP54" s="95">
        <v>32</v>
      </c>
      <c r="AQ54" s="95">
        <v>34</v>
      </c>
      <c r="AR54" s="95">
        <v>33</v>
      </c>
      <c r="AS54" s="95">
        <v>31</v>
      </c>
      <c r="AT54" s="95">
        <v>29</v>
      </c>
      <c r="AU54" s="95">
        <v>26</v>
      </c>
      <c r="AV54" s="96">
        <v>23</v>
      </c>
    </row>
    <row r="55" spans="31:48" x14ac:dyDescent="0.3">
      <c r="AE55" s="94" t="s">
        <v>178</v>
      </c>
      <c r="AF55" s="95">
        <v>8</v>
      </c>
      <c r="AG55" s="95">
        <v>6</v>
      </c>
      <c r="AH55" s="95">
        <v>5</v>
      </c>
      <c r="AI55" s="95">
        <v>5</v>
      </c>
      <c r="AJ55" s="95">
        <v>6</v>
      </c>
      <c r="AK55" s="95">
        <v>7</v>
      </c>
      <c r="AL55" s="95">
        <v>9</v>
      </c>
      <c r="AM55" s="95">
        <v>12</v>
      </c>
      <c r="AN55" s="95">
        <v>18</v>
      </c>
      <c r="AO55" s="95">
        <v>24</v>
      </c>
      <c r="AP55" s="95">
        <v>32</v>
      </c>
      <c r="AQ55" s="95">
        <v>38</v>
      </c>
      <c r="AR55" s="95">
        <v>43</v>
      </c>
      <c r="AS55" s="95">
        <v>45</v>
      </c>
      <c r="AT55" s="95">
        <v>44</v>
      </c>
      <c r="AU55" s="95">
        <v>40</v>
      </c>
      <c r="AV55" s="96">
        <v>35</v>
      </c>
    </row>
    <row r="56" spans="31:48" x14ac:dyDescent="0.3">
      <c r="AE56" s="94" t="s">
        <v>179</v>
      </c>
      <c r="AF56" s="95">
        <v>9</v>
      </c>
      <c r="AG56" s="95">
        <v>7</v>
      </c>
      <c r="AH56" s="95">
        <v>6</v>
      </c>
      <c r="AI56" s="95">
        <v>6</v>
      </c>
      <c r="AJ56" s="95">
        <v>6</v>
      </c>
      <c r="AK56" s="95">
        <v>7</v>
      </c>
      <c r="AL56" s="95">
        <v>9</v>
      </c>
      <c r="AM56" s="95">
        <v>11</v>
      </c>
      <c r="AN56" s="95">
        <v>14</v>
      </c>
      <c r="AO56" s="95">
        <v>20</v>
      </c>
      <c r="AP56" s="95">
        <v>27</v>
      </c>
      <c r="AQ56" s="95">
        <v>36</v>
      </c>
      <c r="AR56" s="95">
        <v>43</v>
      </c>
      <c r="AS56" s="95">
        <v>49</v>
      </c>
      <c r="AT56" s="95">
        <v>49</v>
      </c>
      <c r="AU56" s="95">
        <v>45</v>
      </c>
      <c r="AV56" s="96">
        <v>40</v>
      </c>
    </row>
    <row r="57" spans="31:48" ht="15" thickBot="1" x14ac:dyDescent="0.35">
      <c r="AE57" s="97" t="s">
        <v>180</v>
      </c>
      <c r="AF57" s="98">
        <v>7</v>
      </c>
      <c r="AG57" s="98">
        <v>6</v>
      </c>
      <c r="AH57" s="98">
        <v>5</v>
      </c>
      <c r="AI57" s="98">
        <v>5</v>
      </c>
      <c r="AJ57" s="98">
        <v>5</v>
      </c>
      <c r="AK57" s="98">
        <v>6</v>
      </c>
      <c r="AL57" s="98">
        <v>8</v>
      </c>
      <c r="AM57" s="98">
        <v>10</v>
      </c>
      <c r="AN57" s="98">
        <v>13</v>
      </c>
      <c r="AO57" s="98">
        <v>16</v>
      </c>
      <c r="AP57" s="98">
        <v>20</v>
      </c>
      <c r="AQ57" s="98">
        <v>26</v>
      </c>
      <c r="AR57" s="98">
        <v>32</v>
      </c>
      <c r="AS57" s="98">
        <v>37</v>
      </c>
      <c r="AT57" s="98">
        <v>38</v>
      </c>
      <c r="AU57" s="98">
        <v>36</v>
      </c>
      <c r="AV57" s="99">
        <v>32</v>
      </c>
    </row>
    <row r="58" spans="31:48" x14ac:dyDescent="0.3">
      <c r="AE58" s="122"/>
      <c r="AF58" s="220" t="s">
        <v>201</v>
      </c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  <c r="AU58" s="221"/>
      <c r="AV58" s="222"/>
    </row>
    <row r="59" spans="31:48" x14ac:dyDescent="0.3">
      <c r="AE59" s="94" t="s">
        <v>77</v>
      </c>
      <c r="AF59" s="95">
        <v>1</v>
      </c>
      <c r="AG59" s="95">
        <v>2</v>
      </c>
      <c r="AH59" s="95">
        <v>4</v>
      </c>
      <c r="AI59" s="95">
        <v>6</v>
      </c>
      <c r="AJ59" s="95">
        <v>7</v>
      </c>
      <c r="AK59" s="95">
        <v>9</v>
      </c>
      <c r="AL59" s="95">
        <v>11</v>
      </c>
      <c r="AM59" s="95">
        <v>14</v>
      </c>
      <c r="AN59" s="95">
        <v>17</v>
      </c>
      <c r="AO59" s="95">
        <v>19</v>
      </c>
      <c r="AP59" s="95">
        <v>21</v>
      </c>
      <c r="AQ59" s="95">
        <v>22</v>
      </c>
      <c r="AR59" s="95">
        <v>23</v>
      </c>
      <c r="AS59" s="95">
        <v>24</v>
      </c>
      <c r="AT59" s="95">
        <v>23</v>
      </c>
      <c r="AU59" s="95">
        <v>20</v>
      </c>
      <c r="AV59" s="96">
        <v>16</v>
      </c>
    </row>
    <row r="60" spans="31:48" x14ac:dyDescent="0.3">
      <c r="AE60" s="94" t="s">
        <v>176</v>
      </c>
      <c r="AF60" s="95">
        <v>1</v>
      </c>
      <c r="AG60" s="95">
        <v>5</v>
      </c>
      <c r="AH60" s="95">
        <v>14</v>
      </c>
      <c r="AI60" s="95">
        <v>23</v>
      </c>
      <c r="AJ60" s="95">
        <v>28</v>
      </c>
      <c r="AK60" s="95">
        <v>30</v>
      </c>
      <c r="AL60" s="95">
        <v>29</v>
      </c>
      <c r="AM60" s="95">
        <v>28</v>
      </c>
      <c r="AN60" s="95">
        <v>27</v>
      </c>
      <c r="AO60" s="95">
        <v>27</v>
      </c>
      <c r="AP60" s="95">
        <v>27</v>
      </c>
      <c r="AQ60" s="95">
        <v>27</v>
      </c>
      <c r="AR60" s="95">
        <v>26</v>
      </c>
      <c r="AS60" s="95">
        <v>24</v>
      </c>
      <c r="AT60" s="95">
        <v>22</v>
      </c>
      <c r="AU60" s="95">
        <v>19</v>
      </c>
      <c r="AV60" s="96">
        <v>16</v>
      </c>
    </row>
    <row r="61" spans="31:48" x14ac:dyDescent="0.3">
      <c r="AE61" s="94" t="s">
        <v>175</v>
      </c>
      <c r="AF61" s="95">
        <v>2</v>
      </c>
      <c r="AG61" s="95">
        <v>6</v>
      </c>
      <c r="AH61" s="95">
        <v>17</v>
      </c>
      <c r="AI61" s="95">
        <v>28</v>
      </c>
      <c r="AJ61" s="95">
        <v>38</v>
      </c>
      <c r="AK61" s="95">
        <v>44</v>
      </c>
      <c r="AL61" s="95">
        <v>45</v>
      </c>
      <c r="AM61" s="95">
        <v>43</v>
      </c>
      <c r="AN61" s="95">
        <v>39</v>
      </c>
      <c r="AO61" s="95">
        <v>36</v>
      </c>
      <c r="AP61" s="95">
        <v>34</v>
      </c>
      <c r="AQ61" s="95">
        <v>32</v>
      </c>
      <c r="AR61" s="95">
        <v>30</v>
      </c>
      <c r="AS61" s="95">
        <v>27</v>
      </c>
      <c r="AT61" s="95">
        <v>24</v>
      </c>
      <c r="AU61" s="95">
        <v>21</v>
      </c>
      <c r="AV61" s="96">
        <v>17</v>
      </c>
    </row>
    <row r="62" spans="31:48" x14ac:dyDescent="0.3">
      <c r="AE62" s="94" t="s">
        <v>177</v>
      </c>
      <c r="AF62" s="95">
        <v>2</v>
      </c>
      <c r="AG62" s="95">
        <v>4</v>
      </c>
      <c r="AH62" s="95">
        <v>10</v>
      </c>
      <c r="AI62" s="95">
        <v>19</v>
      </c>
      <c r="AJ62" s="95">
        <v>28</v>
      </c>
      <c r="AK62" s="95">
        <v>36</v>
      </c>
      <c r="AL62" s="95">
        <v>41</v>
      </c>
      <c r="AM62" s="95">
        <v>43</v>
      </c>
      <c r="AN62" s="95">
        <v>42</v>
      </c>
      <c r="AO62" s="95">
        <v>39</v>
      </c>
      <c r="AP62" s="95">
        <v>36</v>
      </c>
      <c r="AQ62" s="95">
        <v>34</v>
      </c>
      <c r="AR62" s="95">
        <v>31</v>
      </c>
      <c r="AS62" s="95">
        <v>28</v>
      </c>
      <c r="AT62" s="95">
        <v>25</v>
      </c>
      <c r="AU62" s="95">
        <v>21</v>
      </c>
      <c r="AV62" s="96">
        <v>18</v>
      </c>
    </row>
    <row r="63" spans="31:48" x14ac:dyDescent="0.3">
      <c r="AE63" s="94" t="s">
        <v>181</v>
      </c>
      <c r="AF63" s="95">
        <v>2</v>
      </c>
      <c r="AG63" s="95">
        <v>1</v>
      </c>
      <c r="AH63" s="95">
        <v>1</v>
      </c>
      <c r="AI63" s="95">
        <v>3</v>
      </c>
      <c r="AJ63" s="95">
        <v>7</v>
      </c>
      <c r="AK63" s="95">
        <v>13</v>
      </c>
      <c r="AL63" s="95">
        <v>20</v>
      </c>
      <c r="AM63" s="95">
        <v>27</v>
      </c>
      <c r="AN63" s="95">
        <v>34</v>
      </c>
      <c r="AO63" s="95">
        <v>38</v>
      </c>
      <c r="AP63" s="95">
        <v>39</v>
      </c>
      <c r="AQ63" s="95">
        <v>38</v>
      </c>
      <c r="AR63" s="95">
        <v>35</v>
      </c>
      <c r="AS63" s="95">
        <v>31</v>
      </c>
      <c r="AT63" s="95">
        <v>26</v>
      </c>
      <c r="AU63" s="95">
        <v>22</v>
      </c>
      <c r="AV63" s="96">
        <v>18</v>
      </c>
    </row>
    <row r="64" spans="31:48" x14ac:dyDescent="0.3">
      <c r="AE64" s="94" t="s">
        <v>178</v>
      </c>
      <c r="AF64" s="95">
        <v>3</v>
      </c>
      <c r="AG64" s="95">
        <v>2</v>
      </c>
      <c r="AH64" s="95">
        <v>2</v>
      </c>
      <c r="AI64" s="95">
        <v>4</v>
      </c>
      <c r="AJ64" s="95">
        <v>5</v>
      </c>
      <c r="AK64" s="95">
        <v>8</v>
      </c>
      <c r="AL64" s="95">
        <v>11</v>
      </c>
      <c r="AM64" s="95">
        <v>17</v>
      </c>
      <c r="AN64" s="95">
        <v>26</v>
      </c>
      <c r="AO64" s="95">
        <v>35</v>
      </c>
      <c r="AP64" s="95">
        <v>44</v>
      </c>
      <c r="AQ64" s="95">
        <v>50</v>
      </c>
      <c r="AR64" s="95">
        <v>53</v>
      </c>
      <c r="AS64" s="95">
        <v>52</v>
      </c>
      <c r="AT64" s="95">
        <v>45</v>
      </c>
      <c r="AU64" s="95">
        <v>37</v>
      </c>
      <c r="AV64" s="96">
        <v>28</v>
      </c>
    </row>
    <row r="65" spans="31:48" x14ac:dyDescent="0.3">
      <c r="AE65" s="94" t="s">
        <v>179</v>
      </c>
      <c r="AF65" s="95">
        <v>4</v>
      </c>
      <c r="AG65" s="95">
        <v>3</v>
      </c>
      <c r="AH65" s="95">
        <v>3</v>
      </c>
      <c r="AI65" s="95">
        <v>4</v>
      </c>
      <c r="AJ65" s="95">
        <v>6</v>
      </c>
      <c r="AK65" s="95">
        <v>8</v>
      </c>
      <c r="AL65" s="95">
        <v>11</v>
      </c>
      <c r="AM65" s="95">
        <v>14</v>
      </c>
      <c r="AN65" s="95">
        <v>20</v>
      </c>
      <c r="AO65" s="95">
        <v>28</v>
      </c>
      <c r="AP65" s="95">
        <v>39</v>
      </c>
      <c r="AQ65" s="95">
        <v>49</v>
      </c>
      <c r="AR65" s="95">
        <v>57</v>
      </c>
      <c r="AS65" s="95">
        <v>60</v>
      </c>
      <c r="AT65" s="95">
        <v>54</v>
      </c>
      <c r="AU65" s="95">
        <v>43</v>
      </c>
      <c r="AV65" s="96">
        <v>34</v>
      </c>
    </row>
    <row r="66" spans="31:48" ht="15" thickBot="1" x14ac:dyDescent="0.35">
      <c r="AE66" s="97" t="s">
        <v>180</v>
      </c>
      <c r="AF66" s="98">
        <v>3</v>
      </c>
      <c r="AG66" s="98">
        <v>2</v>
      </c>
      <c r="AH66" s="98">
        <v>2</v>
      </c>
      <c r="AI66" s="98">
        <v>3</v>
      </c>
      <c r="AJ66" s="98">
        <v>5</v>
      </c>
      <c r="AK66" s="98">
        <v>8</v>
      </c>
      <c r="AL66" s="98">
        <v>10</v>
      </c>
      <c r="AM66" s="98">
        <v>13</v>
      </c>
      <c r="AN66" s="98">
        <v>15</v>
      </c>
      <c r="AO66" s="98">
        <v>21</v>
      </c>
      <c r="AP66" s="98">
        <v>27</v>
      </c>
      <c r="AQ66" s="98">
        <v>35</v>
      </c>
      <c r="AR66" s="98">
        <v>42</v>
      </c>
      <c r="AS66" s="98">
        <v>46</v>
      </c>
      <c r="AT66" s="98">
        <v>43</v>
      </c>
      <c r="AU66" s="98">
        <v>35</v>
      </c>
      <c r="AV66" s="99">
        <v>28</v>
      </c>
    </row>
    <row r="67" spans="31:48" x14ac:dyDescent="0.3">
      <c r="AE67" s="122"/>
      <c r="AF67" s="220" t="s">
        <v>202</v>
      </c>
      <c r="AG67" s="221"/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  <c r="AU67" s="221"/>
      <c r="AV67" s="222"/>
    </row>
    <row r="68" spans="31:48" x14ac:dyDescent="0.3">
      <c r="AE68" s="94" t="s">
        <v>77</v>
      </c>
      <c r="AF68" s="95">
        <v>2</v>
      </c>
      <c r="AG68" s="95">
        <v>7</v>
      </c>
      <c r="AH68" s="95">
        <v>8</v>
      </c>
      <c r="AI68" s="95">
        <v>9</v>
      </c>
      <c r="AJ68" s="95">
        <v>12</v>
      </c>
      <c r="AK68" s="95">
        <v>15</v>
      </c>
      <c r="AL68" s="95">
        <v>18</v>
      </c>
      <c r="AM68" s="95">
        <v>21</v>
      </c>
      <c r="AN68" s="95">
        <v>23</v>
      </c>
      <c r="AO68" s="95">
        <v>24</v>
      </c>
      <c r="AP68" s="95">
        <v>24</v>
      </c>
      <c r="AQ68" s="95">
        <v>25</v>
      </c>
      <c r="AR68" s="95">
        <v>26</v>
      </c>
      <c r="AS68" s="95">
        <v>22</v>
      </c>
      <c r="AT68" s="95">
        <v>15</v>
      </c>
      <c r="AU68" s="95">
        <v>11</v>
      </c>
      <c r="AV68" s="96">
        <v>9</v>
      </c>
    </row>
    <row r="69" spans="31:48" x14ac:dyDescent="0.3">
      <c r="AE69" s="94" t="s">
        <v>176</v>
      </c>
      <c r="AF69" s="95">
        <v>9</v>
      </c>
      <c r="AG69" s="95">
        <v>27</v>
      </c>
      <c r="AH69" s="95">
        <v>36</v>
      </c>
      <c r="AI69" s="95">
        <v>39</v>
      </c>
      <c r="AJ69" s="95">
        <v>35</v>
      </c>
      <c r="AK69" s="95">
        <v>30</v>
      </c>
      <c r="AL69" s="95">
        <v>26</v>
      </c>
      <c r="AM69" s="95">
        <v>26</v>
      </c>
      <c r="AN69" s="95">
        <v>27</v>
      </c>
      <c r="AO69" s="95">
        <v>27</v>
      </c>
      <c r="AP69" s="95">
        <v>26</v>
      </c>
      <c r="AQ69" s="95">
        <v>25</v>
      </c>
      <c r="AR69" s="95">
        <v>22</v>
      </c>
      <c r="AS69" s="95">
        <v>18</v>
      </c>
      <c r="AT69" s="95">
        <v>14</v>
      </c>
      <c r="AU69" s="95">
        <v>11</v>
      </c>
      <c r="AV69" s="96">
        <v>9</v>
      </c>
    </row>
    <row r="70" spans="31:48" x14ac:dyDescent="0.3">
      <c r="AE70" s="94" t="s">
        <v>175</v>
      </c>
      <c r="AF70" s="95">
        <v>11</v>
      </c>
      <c r="AG70" s="95">
        <v>31</v>
      </c>
      <c r="AH70" s="95">
        <v>47</v>
      </c>
      <c r="AI70" s="95">
        <v>54</v>
      </c>
      <c r="AJ70" s="95">
        <v>55</v>
      </c>
      <c r="AK70" s="95">
        <v>50</v>
      </c>
      <c r="AL70" s="95">
        <v>40</v>
      </c>
      <c r="AM70" s="95">
        <v>33</v>
      </c>
      <c r="AN70" s="95">
        <v>31</v>
      </c>
      <c r="AO70" s="95">
        <v>30</v>
      </c>
      <c r="AP70" s="95">
        <v>29</v>
      </c>
      <c r="AQ70" s="95">
        <v>27</v>
      </c>
      <c r="AR70" s="95">
        <v>24</v>
      </c>
      <c r="AS70" s="95">
        <v>19</v>
      </c>
      <c r="AT70" s="95">
        <v>15</v>
      </c>
      <c r="AU70" s="95">
        <v>12</v>
      </c>
      <c r="AV70" s="96">
        <v>10</v>
      </c>
    </row>
    <row r="71" spans="31:48" x14ac:dyDescent="0.3">
      <c r="AE71" s="94" t="s">
        <v>177</v>
      </c>
      <c r="AF71" s="95">
        <v>5</v>
      </c>
      <c r="AG71" s="95">
        <v>18</v>
      </c>
      <c r="AH71" s="95">
        <v>32</v>
      </c>
      <c r="AI71" s="95">
        <v>42</v>
      </c>
      <c r="AJ71" s="95">
        <v>49</v>
      </c>
      <c r="AK71" s="95">
        <v>51</v>
      </c>
      <c r="AL71" s="95">
        <v>48</v>
      </c>
      <c r="AM71" s="95">
        <v>42</v>
      </c>
      <c r="AN71" s="95">
        <v>36</v>
      </c>
      <c r="AO71" s="95">
        <v>32</v>
      </c>
      <c r="AP71" s="95">
        <v>30</v>
      </c>
      <c r="AQ71" s="95">
        <v>27</v>
      </c>
      <c r="AR71" s="95">
        <v>24</v>
      </c>
      <c r="AS71" s="95">
        <v>19</v>
      </c>
      <c r="AT71" s="95">
        <v>15</v>
      </c>
      <c r="AU71" s="95">
        <v>12</v>
      </c>
      <c r="AV71" s="96">
        <v>10</v>
      </c>
    </row>
    <row r="72" spans="31:48" x14ac:dyDescent="0.3">
      <c r="AE72" s="94" t="s">
        <v>181</v>
      </c>
      <c r="AF72" s="95">
        <v>0</v>
      </c>
      <c r="AG72" s="95">
        <v>1</v>
      </c>
      <c r="AH72" s="95">
        <v>5</v>
      </c>
      <c r="AI72" s="95">
        <v>12</v>
      </c>
      <c r="AJ72" s="95">
        <v>22</v>
      </c>
      <c r="AK72" s="95">
        <v>31</v>
      </c>
      <c r="AL72" s="95">
        <v>39</v>
      </c>
      <c r="AM72" s="95">
        <v>45</v>
      </c>
      <c r="AN72" s="95">
        <v>46</v>
      </c>
      <c r="AO72" s="95">
        <v>43</v>
      </c>
      <c r="AP72" s="95">
        <v>37</v>
      </c>
      <c r="AQ72" s="95">
        <v>31</v>
      </c>
      <c r="AR72" s="95">
        <v>25</v>
      </c>
      <c r="AS72" s="95">
        <v>20</v>
      </c>
      <c r="AT72" s="95">
        <v>15</v>
      </c>
      <c r="AU72" s="95">
        <v>12</v>
      </c>
      <c r="AV72" s="96">
        <v>10</v>
      </c>
    </row>
    <row r="73" spans="31:48" x14ac:dyDescent="0.3">
      <c r="AE73" s="94" t="s">
        <v>178</v>
      </c>
      <c r="AF73" s="95">
        <v>0</v>
      </c>
      <c r="AG73" s="95">
        <v>2</v>
      </c>
      <c r="AH73" s="95">
        <v>5</v>
      </c>
      <c r="AI73" s="95">
        <v>8</v>
      </c>
      <c r="AJ73" s="95">
        <v>12</v>
      </c>
      <c r="AK73" s="95">
        <v>16</v>
      </c>
      <c r="AL73" s="95">
        <v>26</v>
      </c>
      <c r="AM73" s="95">
        <v>38</v>
      </c>
      <c r="AN73" s="95">
        <v>50</v>
      </c>
      <c r="AO73" s="95">
        <v>59</v>
      </c>
      <c r="AP73" s="95">
        <v>63</v>
      </c>
      <c r="AQ73" s="95">
        <v>61</v>
      </c>
      <c r="AR73" s="95">
        <v>52</v>
      </c>
      <c r="AS73" s="95">
        <v>37</v>
      </c>
      <c r="AT73" s="95">
        <v>24</v>
      </c>
      <c r="AU73" s="95">
        <v>17</v>
      </c>
      <c r="AV73" s="96">
        <v>13</v>
      </c>
    </row>
    <row r="74" spans="31:48" x14ac:dyDescent="0.3">
      <c r="AE74" s="94" t="s">
        <v>179</v>
      </c>
      <c r="AF74" s="95">
        <v>1</v>
      </c>
      <c r="AG74" s="95">
        <v>2</v>
      </c>
      <c r="AH74" s="95">
        <v>5</v>
      </c>
      <c r="AI74" s="95">
        <v>8</v>
      </c>
      <c r="AJ74" s="95">
        <v>11</v>
      </c>
      <c r="AK74" s="95">
        <v>15</v>
      </c>
      <c r="AL74" s="95">
        <v>19</v>
      </c>
      <c r="AM74" s="95">
        <v>27</v>
      </c>
      <c r="AN74" s="95">
        <v>41</v>
      </c>
      <c r="AO74" s="95">
        <v>56</v>
      </c>
      <c r="AP74" s="95">
        <v>67</v>
      </c>
      <c r="AQ74" s="95">
        <v>72</v>
      </c>
      <c r="AR74" s="95">
        <v>67</v>
      </c>
      <c r="AS74" s="95">
        <v>48</v>
      </c>
      <c r="AT74" s="95">
        <v>29</v>
      </c>
      <c r="AU74" s="95">
        <v>20</v>
      </c>
      <c r="AV74" s="96">
        <v>15</v>
      </c>
    </row>
    <row r="75" spans="31:48" ht="15" thickBot="1" x14ac:dyDescent="0.35">
      <c r="AE75" s="97" t="s">
        <v>180</v>
      </c>
      <c r="AF75" s="98">
        <v>0</v>
      </c>
      <c r="AG75" s="98">
        <v>2</v>
      </c>
      <c r="AH75" s="98">
        <v>5</v>
      </c>
      <c r="AI75" s="98">
        <v>8</v>
      </c>
      <c r="AJ75" s="98">
        <v>11</v>
      </c>
      <c r="AK75" s="98">
        <v>15</v>
      </c>
      <c r="AL75" s="98">
        <v>18</v>
      </c>
      <c r="AM75" s="98">
        <v>21</v>
      </c>
      <c r="AN75" s="98">
        <v>27</v>
      </c>
      <c r="AO75" s="98">
        <v>37</v>
      </c>
      <c r="AP75" s="98">
        <v>47</v>
      </c>
      <c r="AQ75" s="98">
        <v>55</v>
      </c>
      <c r="AR75" s="98">
        <v>55</v>
      </c>
      <c r="AS75" s="98">
        <v>41</v>
      </c>
      <c r="AT75" s="98">
        <v>25</v>
      </c>
      <c r="AU75" s="98">
        <v>17</v>
      </c>
      <c r="AV75" s="99">
        <v>13</v>
      </c>
    </row>
  </sheetData>
  <mergeCells count="12">
    <mergeCell ref="AF58:AV58"/>
    <mergeCell ref="AF67:AV67"/>
    <mergeCell ref="AC1:AC9"/>
    <mergeCell ref="G1:G9"/>
    <mergeCell ref="AC12:AC21"/>
    <mergeCell ref="AF13:AV13"/>
    <mergeCell ref="G12:G20"/>
    <mergeCell ref="G23:G31"/>
    <mergeCell ref="AF22:AV22"/>
    <mergeCell ref="AF31:AV31"/>
    <mergeCell ref="AF40:AV40"/>
    <mergeCell ref="AF49:AV49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32937-6B2B-4DA4-A25E-8C8A81004B2A}">
  <sheetPr codeName="Sheet6"/>
  <dimension ref="A1:AN9"/>
  <sheetViews>
    <sheetView workbookViewId="0"/>
  </sheetViews>
  <sheetFormatPr defaultRowHeight="14.4" x14ac:dyDescent="0.3"/>
  <cols>
    <col min="1" max="1" width="15.44140625" style="90" customWidth="1"/>
    <col min="2" max="3" width="8.88671875" style="90"/>
    <col min="4" max="4" width="15.88671875" style="90" customWidth="1"/>
    <col min="5" max="5" width="8.88671875" style="90"/>
    <col min="6" max="6" width="14.77734375" style="90" customWidth="1"/>
    <col min="7" max="24" width="8.88671875" style="90"/>
    <col min="25" max="25" width="8.21875" style="90" customWidth="1"/>
    <col min="26" max="26" width="15" style="90" customWidth="1"/>
    <col min="27" max="27" width="8.77734375" style="90" customWidth="1"/>
    <col min="28" max="28" width="9.88671875" style="90" customWidth="1"/>
    <col min="29" max="16384" width="8.88671875" style="90"/>
  </cols>
  <sheetData>
    <row r="1" spans="1:40" ht="14.4" customHeight="1" x14ac:dyDescent="0.3">
      <c r="A1" s="91" t="s">
        <v>129</v>
      </c>
      <c r="B1" s="107" t="str">
        <f>Cooling_Load_Calculation!D3</f>
        <v>Industrial</v>
      </c>
      <c r="D1" s="214" t="s">
        <v>187</v>
      </c>
      <c r="F1" s="91" t="s">
        <v>188</v>
      </c>
      <c r="G1" s="108">
        <v>6</v>
      </c>
      <c r="H1" s="108">
        <v>7</v>
      </c>
      <c r="I1" s="108">
        <v>8</v>
      </c>
      <c r="J1" s="108">
        <v>9</v>
      </c>
      <c r="K1" s="108">
        <v>10</v>
      </c>
      <c r="L1" s="108">
        <v>11</v>
      </c>
      <c r="M1" s="108">
        <v>12</v>
      </c>
      <c r="N1" s="108">
        <v>13</v>
      </c>
      <c r="O1" s="108">
        <v>14</v>
      </c>
      <c r="P1" s="108">
        <v>15</v>
      </c>
      <c r="Q1" s="108">
        <v>16</v>
      </c>
      <c r="R1" s="108">
        <v>17</v>
      </c>
      <c r="S1" s="108">
        <v>18</v>
      </c>
      <c r="T1" s="108">
        <v>19</v>
      </c>
      <c r="U1" s="108">
        <v>20</v>
      </c>
      <c r="V1" s="108">
        <v>21</v>
      </c>
      <c r="W1" s="109">
        <v>22</v>
      </c>
      <c r="Z1" s="217" t="s">
        <v>189</v>
      </c>
      <c r="AB1" s="91" t="s">
        <v>13</v>
      </c>
      <c r="AC1" s="92" t="s">
        <v>14</v>
      </c>
      <c r="AD1" s="92" t="s">
        <v>15</v>
      </c>
      <c r="AE1" s="92" t="s">
        <v>16</v>
      </c>
      <c r="AF1" s="92" t="s">
        <v>17</v>
      </c>
      <c r="AG1" s="92" t="s">
        <v>18</v>
      </c>
      <c r="AH1" s="92" t="s">
        <v>19</v>
      </c>
      <c r="AI1" s="92" t="s">
        <v>20</v>
      </c>
      <c r="AJ1" s="92" t="s">
        <v>21</v>
      </c>
      <c r="AK1" s="92" t="s">
        <v>22</v>
      </c>
      <c r="AL1" s="92" t="s">
        <v>23</v>
      </c>
      <c r="AM1" s="92" t="s">
        <v>24</v>
      </c>
      <c r="AN1" s="93" t="s">
        <v>25</v>
      </c>
    </row>
    <row r="2" spans="1:40" ht="15" thickBot="1" x14ac:dyDescent="0.35">
      <c r="A2" s="94" t="s">
        <v>133</v>
      </c>
      <c r="B2" s="110">
        <f>_xlfn.IFS(B1=Wall!A2,1,B1=Wall!A3,0.5)</f>
        <v>1</v>
      </c>
      <c r="D2" s="216"/>
      <c r="F2" s="111"/>
      <c r="G2" s="112">
        <v>-1</v>
      </c>
      <c r="H2" s="112">
        <v>-1</v>
      </c>
      <c r="I2" s="112">
        <v>3</v>
      </c>
      <c r="J2" s="112">
        <v>11</v>
      </c>
      <c r="K2" s="112">
        <v>20</v>
      </c>
      <c r="L2" s="112">
        <v>30</v>
      </c>
      <c r="M2" s="112">
        <v>41</v>
      </c>
      <c r="N2" s="112">
        <v>51</v>
      </c>
      <c r="O2" s="112">
        <v>59</v>
      </c>
      <c r="P2" s="112">
        <v>65</v>
      </c>
      <c r="Q2" s="112">
        <v>66</v>
      </c>
      <c r="R2" s="112">
        <v>66</v>
      </c>
      <c r="S2" s="112">
        <v>62</v>
      </c>
      <c r="T2" s="112">
        <v>54</v>
      </c>
      <c r="U2" s="112">
        <v>45</v>
      </c>
      <c r="V2" s="112">
        <v>36</v>
      </c>
      <c r="W2" s="113">
        <v>29</v>
      </c>
      <c r="Z2" s="219"/>
      <c r="AB2" s="97" t="s">
        <v>190</v>
      </c>
      <c r="AC2" s="117">
        <v>-4</v>
      </c>
      <c r="AD2" s="98">
        <v>-1</v>
      </c>
      <c r="AE2" s="98">
        <v>0</v>
      </c>
      <c r="AF2" s="98">
        <v>-1</v>
      </c>
      <c r="AG2" s="98">
        <v>-2</v>
      </c>
      <c r="AH2" s="98">
        <v>-2</v>
      </c>
      <c r="AI2" s="98">
        <v>-2</v>
      </c>
      <c r="AJ2" s="98">
        <v>-1</v>
      </c>
      <c r="AK2" s="98">
        <v>0</v>
      </c>
      <c r="AL2" s="98">
        <v>-1</v>
      </c>
      <c r="AM2" s="98">
        <v>-4</v>
      </c>
      <c r="AN2" s="99">
        <v>-5</v>
      </c>
    </row>
    <row r="3" spans="1:40" ht="15" thickBot="1" x14ac:dyDescent="0.35">
      <c r="A3" s="97" t="s">
        <v>173</v>
      </c>
      <c r="B3" s="106">
        <v>12</v>
      </c>
      <c r="Z3" s="116"/>
      <c r="AB3" s="114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</row>
    <row r="4" spans="1:40" x14ac:dyDescent="0.3">
      <c r="D4" s="214" t="s">
        <v>191</v>
      </c>
      <c r="F4" s="91" t="s">
        <v>34</v>
      </c>
      <c r="G4" s="108">
        <v>6</v>
      </c>
      <c r="H4" s="108">
        <v>7</v>
      </c>
      <c r="I4" s="108">
        <v>8</v>
      </c>
      <c r="J4" s="108">
        <v>9</v>
      </c>
      <c r="K4" s="108">
        <v>10</v>
      </c>
      <c r="L4" s="108">
        <v>11</v>
      </c>
      <c r="M4" s="108">
        <v>12</v>
      </c>
      <c r="N4" s="108">
        <v>13</v>
      </c>
      <c r="O4" s="108">
        <v>14</v>
      </c>
      <c r="P4" s="108">
        <v>15</v>
      </c>
      <c r="Q4" s="108">
        <v>16</v>
      </c>
      <c r="R4" s="108">
        <v>17</v>
      </c>
      <c r="S4" s="108">
        <v>18</v>
      </c>
      <c r="T4" s="108">
        <v>19</v>
      </c>
      <c r="U4" s="108">
        <v>20</v>
      </c>
      <c r="V4" s="108">
        <v>21</v>
      </c>
      <c r="W4" s="109">
        <v>22</v>
      </c>
      <c r="Z4" s="116"/>
      <c r="AB4" s="114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</row>
    <row r="5" spans="1:40" ht="15" thickBot="1" x14ac:dyDescent="0.35">
      <c r="D5" s="216"/>
      <c r="F5" s="111" t="s">
        <v>190</v>
      </c>
      <c r="G5" s="112">
        <f>_xlfn.IFS($B$3=1,$AC$2,$B$3=2,$AD$2,$B$3=3,$AE$2,$B$3=4,$AF$2,$B$3=5,$AG$2,$B$3=6,$AH$2,$B$3=7,$AI$2,$B$3=8,$AJ$2,$B$3=9,$AK$2,$B$3=10,$AL$2,$B$3=11,$AM$2,$B$3=12,$AN$2)</f>
        <v>-5</v>
      </c>
      <c r="H5" s="112">
        <f t="shared" ref="H5:W5" si="0">_xlfn.IFS($B$3=1,$AC$2,$B$3=2,$AD$2,$B$3=3,$AE$2,$B$3=4,$AF$2,$B$3=5,$AG$2,$B$3=6,$AH$2,$B$3=7,$AI$2,$B$3=8,$AJ$2,$B$3=9,$AK$2,$B$3=10,$AL$2,$B$3=11,$AM$2,$B$3=12,$AN$2)</f>
        <v>-5</v>
      </c>
      <c r="I5" s="112">
        <f t="shared" si="0"/>
        <v>-5</v>
      </c>
      <c r="J5" s="112">
        <f t="shared" si="0"/>
        <v>-5</v>
      </c>
      <c r="K5" s="112">
        <f t="shared" si="0"/>
        <v>-5</v>
      </c>
      <c r="L5" s="112">
        <f t="shared" si="0"/>
        <v>-5</v>
      </c>
      <c r="M5" s="112">
        <f t="shared" si="0"/>
        <v>-5</v>
      </c>
      <c r="N5" s="112">
        <f t="shared" si="0"/>
        <v>-5</v>
      </c>
      <c r="O5" s="112">
        <f t="shared" si="0"/>
        <v>-5</v>
      </c>
      <c r="P5" s="112">
        <f t="shared" si="0"/>
        <v>-5</v>
      </c>
      <c r="Q5" s="112">
        <f t="shared" si="0"/>
        <v>-5</v>
      </c>
      <c r="R5" s="112">
        <f t="shared" si="0"/>
        <v>-5</v>
      </c>
      <c r="S5" s="112">
        <f t="shared" si="0"/>
        <v>-5</v>
      </c>
      <c r="T5" s="112">
        <f t="shared" si="0"/>
        <v>-5</v>
      </c>
      <c r="U5" s="112">
        <f t="shared" si="0"/>
        <v>-5</v>
      </c>
      <c r="V5" s="112">
        <f t="shared" si="0"/>
        <v>-5</v>
      </c>
      <c r="W5" s="113">
        <f t="shared" si="0"/>
        <v>-5</v>
      </c>
      <c r="Z5" s="116"/>
      <c r="AB5" s="114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</row>
    <row r="6" spans="1:40" ht="15" thickBot="1" x14ac:dyDescent="0.35">
      <c r="Z6" s="116"/>
      <c r="AB6" s="114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</row>
    <row r="7" spans="1:40" x14ac:dyDescent="0.3">
      <c r="D7" s="214" t="s">
        <v>192</v>
      </c>
      <c r="F7" s="91" t="s">
        <v>188</v>
      </c>
      <c r="G7" s="108">
        <v>6</v>
      </c>
      <c r="H7" s="108">
        <v>7</v>
      </c>
      <c r="I7" s="108">
        <v>8</v>
      </c>
      <c r="J7" s="108">
        <v>9</v>
      </c>
      <c r="K7" s="108">
        <v>10</v>
      </c>
      <c r="L7" s="108">
        <v>11</v>
      </c>
      <c r="M7" s="108">
        <v>12</v>
      </c>
      <c r="N7" s="108">
        <v>13</v>
      </c>
      <c r="O7" s="108">
        <v>14</v>
      </c>
      <c r="P7" s="108">
        <v>15</v>
      </c>
      <c r="Q7" s="108">
        <v>16</v>
      </c>
      <c r="R7" s="108">
        <v>17</v>
      </c>
      <c r="S7" s="108">
        <v>18</v>
      </c>
      <c r="T7" s="108">
        <v>19</v>
      </c>
      <c r="U7" s="108">
        <v>20</v>
      </c>
      <c r="V7" s="108">
        <v>21</v>
      </c>
      <c r="W7" s="109">
        <v>22</v>
      </c>
      <c r="Z7" s="116"/>
      <c r="AB7" s="114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</row>
    <row r="8" spans="1:40" ht="15" thickBot="1" x14ac:dyDescent="0.35">
      <c r="D8" s="216"/>
      <c r="F8" s="111">
        <f>F2</f>
        <v>0</v>
      </c>
      <c r="G8" s="112">
        <f>(G2+G5)*$B$2+(78-((Cooling_Load_Calculation!$D$4*9/5)+32))+(((Cooling_Load_Calculation!G25*9/5)+32)-85)</f>
        <v>-16.599999999999994</v>
      </c>
      <c r="H8" s="112">
        <f>(H2+H5)*$B$2+(78-((Cooling_Load_Calculation!$D$4*9/5)+32))+(((Cooling_Load_Calculation!H25*9/5)+32)-85)</f>
        <v>-16.599999999999994</v>
      </c>
      <c r="I8" s="112">
        <f>(I2+I5)*$B$2+(78-((Cooling_Load_Calculation!$D$4*9/5)+32))+(((Cooling_Load_Calculation!I25*9/5)+32)-85)</f>
        <v>-12.599999999999994</v>
      </c>
      <c r="J8" s="112">
        <f>(J2+J5)*$B$2+(78-((Cooling_Load_Calculation!$D$4*9/5)+32))+(((Cooling_Load_Calculation!J25*9/5)+32)-85)</f>
        <v>-2.7999999999999972</v>
      </c>
      <c r="K8" s="112">
        <f>(K2+K5)*$B$2+(78-((Cooling_Load_Calculation!$D$4*9/5)+32))+(((Cooling_Load_Calculation!K25*9/5)+32)-85)</f>
        <v>6.2000000000000028</v>
      </c>
      <c r="L8" s="112">
        <f>(L2+L5)*$B$2+(78-((Cooling_Load_Calculation!$D$4*9/5)+32))+(((Cooling_Load_Calculation!L25*9/5)+32)-85)</f>
        <v>16.200000000000003</v>
      </c>
      <c r="M8" s="112">
        <f>(M2+M5)*$B$2+(78-((Cooling_Load_Calculation!$D$4*9/5)+32))+(((Cooling_Load_Calculation!M25*9/5)+32)-85)</f>
        <v>27.200000000000003</v>
      </c>
      <c r="N8" s="112">
        <f>(N2+N5)*$B$2+(78-((Cooling_Load_Calculation!$D$4*9/5)+32))+(((Cooling_Load_Calculation!N25*9/5)+32)-85)</f>
        <v>37.200000000000003</v>
      </c>
      <c r="O8" s="112">
        <f>(O2+O5)*$B$2+(78-((Cooling_Load_Calculation!$D$4*9/5)+32))+(((Cooling_Load_Calculation!O25*9/5)+32)-85)</f>
        <v>45.2</v>
      </c>
      <c r="P8" s="112">
        <f>(P2+P5)*$B$2+(78-((Cooling_Load_Calculation!$D$4*9/5)+32))+(((Cooling_Load_Calculation!P25*9/5)+32)-85)</f>
        <v>53</v>
      </c>
      <c r="Q8" s="112">
        <f>(Q2+Q5)*$B$2+(78-((Cooling_Load_Calculation!$D$4*9/5)+32))+(((Cooling_Load_Calculation!Q25*9/5)+32)-85)</f>
        <v>54</v>
      </c>
      <c r="R8" s="112">
        <f>(R2+R5)*$B$2+(78-((Cooling_Load_Calculation!$D$4*9/5)+32))+(((Cooling_Load_Calculation!R25*9/5)+32)-85)</f>
        <v>54</v>
      </c>
      <c r="S8" s="112">
        <f>(S2+S5)*$B$2+(78-((Cooling_Load_Calculation!$D$4*9/5)+32))+(((Cooling_Load_Calculation!S25*9/5)+32)-85)</f>
        <v>48.2</v>
      </c>
      <c r="T8" s="112">
        <f>(T2+T5)*$B$2+(78-((Cooling_Load_Calculation!$D$4*9/5)+32))+(((Cooling_Load_Calculation!T25*9/5)+32)-85)</f>
        <v>40.200000000000003</v>
      </c>
      <c r="U8" s="112">
        <f>(U2+U5)*$B$2+(78-((Cooling_Load_Calculation!$D$4*9/5)+32))+(((Cooling_Load_Calculation!U25*9/5)+32)-85)</f>
        <v>31.200000000000003</v>
      </c>
      <c r="V8" s="112">
        <f>(V2+V5)*$B$2+(78-((Cooling_Load_Calculation!$D$4*9/5)+32))+(((Cooling_Load_Calculation!V25*9/5)+32)-85)</f>
        <v>20.400000000000006</v>
      </c>
      <c r="W8" s="113">
        <f>(W2+W5)*$B$2+(78-((Cooling_Load_Calculation!$D$4*9/5)+32))+(((Cooling_Load_Calculation!W25*9/5)+32)-85)</f>
        <v>13.400000000000006</v>
      </c>
      <c r="Z8" s="116"/>
      <c r="AB8" s="114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</row>
    <row r="9" spans="1:40" x14ac:dyDescent="0.3">
      <c r="Z9" s="116"/>
      <c r="AB9" s="114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</row>
  </sheetData>
  <mergeCells count="4">
    <mergeCell ref="Z1:Z2"/>
    <mergeCell ref="D1:D2"/>
    <mergeCell ref="D4:D5"/>
    <mergeCell ref="D7:D8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00BC-47D5-447D-9BD7-4897337257FD}">
  <sheetPr codeName="Sheet7"/>
  <dimension ref="A1:Q28"/>
  <sheetViews>
    <sheetView workbookViewId="0">
      <selection sqref="A1:E1"/>
    </sheetView>
  </sheetViews>
  <sheetFormatPr defaultColWidth="17.5546875" defaultRowHeight="14.4" x14ac:dyDescent="0.3"/>
  <cols>
    <col min="1" max="1" width="6.109375" customWidth="1"/>
    <col min="2" max="5" width="13.88671875" customWidth="1"/>
    <col min="6" max="6" width="15.77734375" bestFit="1" customWidth="1"/>
    <col min="7" max="7" width="12.88671875" customWidth="1"/>
    <col min="8" max="8" width="13.109375" customWidth="1"/>
    <col min="9" max="9" width="12.109375" customWidth="1"/>
    <col min="10" max="10" width="11.33203125" customWidth="1"/>
    <col min="11" max="12" width="16.33203125" customWidth="1"/>
    <col min="13" max="13" width="17" bestFit="1" customWidth="1"/>
    <col min="14" max="14" width="6" customWidth="1"/>
    <col min="15" max="15" width="12.6640625" customWidth="1"/>
    <col min="16" max="16" width="12.88671875" customWidth="1"/>
  </cols>
  <sheetData>
    <row r="1" spans="1:16" x14ac:dyDescent="0.3">
      <c r="A1" s="247" t="s">
        <v>241</v>
      </c>
      <c r="B1" s="248"/>
      <c r="C1" s="248"/>
      <c r="D1" s="248"/>
      <c r="E1" s="249"/>
      <c r="F1" s="140"/>
      <c r="G1" s="250" t="s">
        <v>226</v>
      </c>
      <c r="H1" s="250" t="s">
        <v>227</v>
      </c>
      <c r="I1" s="250" t="s">
        <v>228</v>
      </c>
      <c r="J1" s="250" t="s">
        <v>229</v>
      </c>
      <c r="K1" s="250" t="s">
        <v>230</v>
      </c>
      <c r="L1" s="250" t="s">
        <v>231</v>
      </c>
      <c r="N1" s="255" t="s">
        <v>232</v>
      </c>
      <c r="O1" s="242" t="s">
        <v>233</v>
      </c>
      <c r="P1" s="244" t="s">
        <v>236</v>
      </c>
    </row>
    <row r="2" spans="1:16" x14ac:dyDescent="0.3">
      <c r="A2" s="141" t="s">
        <v>232</v>
      </c>
      <c r="B2" s="142" t="s">
        <v>233</v>
      </c>
      <c r="C2" s="144" t="s">
        <v>238</v>
      </c>
      <c r="D2" s="144" t="s">
        <v>239</v>
      </c>
      <c r="E2" s="144" t="s">
        <v>240</v>
      </c>
      <c r="F2" s="139"/>
      <c r="G2" s="243"/>
      <c r="H2" s="243"/>
      <c r="I2" s="243"/>
      <c r="J2" s="243"/>
      <c r="K2" s="243"/>
      <c r="L2" s="243"/>
      <c r="N2" s="256"/>
      <c r="O2" s="243"/>
      <c r="P2" s="245"/>
    </row>
    <row r="3" spans="1:16" x14ac:dyDescent="0.3">
      <c r="A3" s="143">
        <v>1</v>
      </c>
      <c r="B3" s="144" t="s">
        <v>238</v>
      </c>
      <c r="C3" s="145">
        <v>1</v>
      </c>
      <c r="D3" s="161">
        <v>0.2</v>
      </c>
      <c r="E3" s="146">
        <v>3</v>
      </c>
      <c r="F3" s="145"/>
      <c r="G3" s="147">
        <f t="shared" ref="G3:G5" si="0">PRODUCT(C3:E3)^(1/3)</f>
        <v>0.84343266530174932</v>
      </c>
      <c r="H3" s="147">
        <f t="shared" ref="H3:H5" si="1">G3/$G$6</f>
        <v>0.18839765800739819</v>
      </c>
      <c r="I3" s="147">
        <f t="array" ref="I3:I5">MMULT(C3:E5,H3:H5)</f>
        <v>0.57736093064103255</v>
      </c>
      <c r="J3" s="147">
        <f t="shared" ref="J3:J5" si="2">I3/H3</f>
        <v>3.064586559873054</v>
      </c>
      <c r="K3" s="147">
        <f>(J6-3)/2</f>
        <v>3.2378979233386396E-2</v>
      </c>
      <c r="L3" s="147">
        <f>ROUND(K3/0.52,4)</f>
        <v>6.2300000000000001E-2</v>
      </c>
      <c r="N3" s="158">
        <v>1</v>
      </c>
      <c r="O3" s="144" t="s">
        <v>238</v>
      </c>
      <c r="P3" s="159">
        <f>ROUND(H3,4)</f>
        <v>0.18840000000000001</v>
      </c>
    </row>
    <row r="4" spans="1:16" x14ac:dyDescent="0.3">
      <c r="A4" s="143">
        <v>2</v>
      </c>
      <c r="B4" s="144" t="s">
        <v>239</v>
      </c>
      <c r="C4" s="145">
        <v>5</v>
      </c>
      <c r="D4" s="145">
        <v>1</v>
      </c>
      <c r="E4" s="146">
        <v>7</v>
      </c>
      <c r="F4" s="145"/>
      <c r="G4" s="147">
        <f t="shared" si="0"/>
        <v>3.2710663101885888</v>
      </c>
      <c r="H4" s="147">
        <f t="shared" si="1"/>
        <v>0.73065848333720385</v>
      </c>
      <c r="I4" s="147">
        <v>2.2392537839619799</v>
      </c>
      <c r="J4" s="147">
        <f t="shared" si="2"/>
        <v>3.0647064737200198</v>
      </c>
      <c r="L4" s="148" t="str">
        <f>IFERROR((_xlfn.IFS(L3&lt;0.1,"Acceptable",L3&gt;=0.1,"Unacceptable")),"NOT VALID")</f>
        <v>Acceptable</v>
      </c>
      <c r="N4" s="158">
        <v>2</v>
      </c>
      <c r="O4" s="144" t="s">
        <v>239</v>
      </c>
      <c r="P4" s="159">
        <f t="shared" ref="P4:P5" si="3">ROUND(H4,4)</f>
        <v>0.73070000000000002</v>
      </c>
    </row>
    <row r="5" spans="1:16" x14ac:dyDescent="0.3">
      <c r="A5" s="143">
        <v>3</v>
      </c>
      <c r="B5" s="144" t="s">
        <v>240</v>
      </c>
      <c r="C5" s="149">
        <v>0.33300000000000002</v>
      </c>
      <c r="D5" s="149">
        <v>0.1429</v>
      </c>
      <c r="E5" s="150">
        <v>1</v>
      </c>
      <c r="F5" s="145"/>
      <c r="G5" s="147">
        <f t="shared" si="0"/>
        <v>0.36237549430072735</v>
      </c>
      <c r="H5" s="147">
        <f t="shared" si="1"/>
        <v>8.0943858655397868E-2</v>
      </c>
      <c r="I5" s="147">
        <v>0.24809137604074794</v>
      </c>
      <c r="J5" s="147">
        <f t="shared" si="2"/>
        <v>3.0649808418072442</v>
      </c>
      <c r="N5" s="158">
        <v>3</v>
      </c>
      <c r="O5" s="144" t="s">
        <v>240</v>
      </c>
      <c r="P5" s="159">
        <f t="shared" si="3"/>
        <v>8.09E-2</v>
      </c>
    </row>
    <row r="6" spans="1:16" ht="15" thickBot="1" x14ac:dyDescent="0.35">
      <c r="A6" s="151"/>
      <c r="G6" s="152">
        <f t="shared" ref="G6:H6" si="4">SUM(G3:G5)</f>
        <v>4.4768744697910661</v>
      </c>
      <c r="H6" s="152">
        <f t="shared" si="4"/>
        <v>0.99999999999999989</v>
      </c>
      <c r="I6" s="153"/>
      <c r="J6" s="152">
        <f>AVERAGE(J3:J5)</f>
        <v>3.0647579584667728</v>
      </c>
      <c r="N6" s="246" t="s">
        <v>237</v>
      </c>
      <c r="O6" s="231"/>
      <c r="P6" s="160">
        <f>ROUND(SUM(P3:P5),3)</f>
        <v>1</v>
      </c>
    </row>
    <row r="7" spans="1:16" x14ac:dyDescent="0.3">
      <c r="A7" s="251" t="s">
        <v>231</v>
      </c>
      <c r="B7" s="252"/>
      <c r="C7" s="253" t="str">
        <f>L4</f>
        <v>Acceptable</v>
      </c>
      <c r="D7" s="254"/>
      <c r="E7" s="252"/>
      <c r="G7" s="154" t="s">
        <v>234</v>
      </c>
      <c r="H7" s="155" t="s">
        <v>234</v>
      </c>
      <c r="I7" s="156"/>
      <c r="J7" s="157" t="s">
        <v>235</v>
      </c>
    </row>
    <row r="9" spans="1:16" x14ac:dyDescent="0.3">
      <c r="A9" s="185"/>
      <c r="B9" s="185"/>
      <c r="C9" s="185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</row>
    <row r="10" spans="1:16" ht="15" thickBot="1" x14ac:dyDescent="0.35"/>
    <row r="11" spans="1:16" x14ac:dyDescent="0.3">
      <c r="A11" s="247" t="s">
        <v>242</v>
      </c>
      <c r="B11" s="248"/>
      <c r="C11" s="248"/>
      <c r="D11" s="248"/>
      <c r="E11" s="249"/>
      <c r="F11" s="140"/>
      <c r="G11" s="250" t="s">
        <v>226</v>
      </c>
      <c r="H11" s="250" t="s">
        <v>227</v>
      </c>
      <c r="I11" s="250" t="s">
        <v>228</v>
      </c>
      <c r="J11" s="250" t="s">
        <v>229</v>
      </c>
      <c r="K11" s="250" t="s">
        <v>230</v>
      </c>
      <c r="L11" s="250" t="s">
        <v>231</v>
      </c>
      <c r="N11" s="255" t="s">
        <v>232</v>
      </c>
      <c r="O11" s="242" t="s">
        <v>233</v>
      </c>
      <c r="P11" s="244" t="s">
        <v>236</v>
      </c>
    </row>
    <row r="12" spans="1:16" x14ac:dyDescent="0.3">
      <c r="A12" s="141" t="s">
        <v>232</v>
      </c>
      <c r="B12" s="142" t="s">
        <v>233</v>
      </c>
      <c r="C12" s="144" t="s">
        <v>238</v>
      </c>
      <c r="D12" s="144" t="s">
        <v>239</v>
      </c>
      <c r="E12" s="144" t="s">
        <v>240</v>
      </c>
      <c r="F12" s="139"/>
      <c r="G12" s="243"/>
      <c r="H12" s="243"/>
      <c r="I12" s="243"/>
      <c r="J12" s="243"/>
      <c r="K12" s="243"/>
      <c r="L12" s="243"/>
      <c r="N12" s="256"/>
      <c r="O12" s="243"/>
      <c r="P12" s="245"/>
    </row>
    <row r="13" spans="1:16" x14ac:dyDescent="0.3">
      <c r="A13" s="143">
        <v>1</v>
      </c>
      <c r="B13" s="144" t="s">
        <v>238</v>
      </c>
      <c r="C13" s="145">
        <v>1</v>
      </c>
      <c r="D13" s="145">
        <v>3</v>
      </c>
      <c r="E13" s="146">
        <v>2</v>
      </c>
      <c r="F13" s="145"/>
      <c r="G13" s="147">
        <f t="shared" ref="G13:G15" si="5">PRODUCT(C13:E13)^(1/3)</f>
        <v>1.8171205928321397</v>
      </c>
      <c r="H13" s="147">
        <f>G13/$G$16</f>
        <v>0.5396439569715068</v>
      </c>
      <c r="I13" s="147">
        <f t="array" ref="I13:I15">MMULT(C13:E15,H13:H15)</f>
        <v>1.6237345716860636</v>
      </c>
      <c r="J13" s="147">
        <f t="shared" ref="J13:J15" si="6">I13/H13</f>
        <v>3.0088997582748744</v>
      </c>
      <c r="K13" s="147">
        <f>(J16-3)/2</f>
        <v>4.4178920115254261E-3</v>
      </c>
      <c r="L13" s="147">
        <f>ROUND(K13/0.52,4)</f>
        <v>8.5000000000000006E-3</v>
      </c>
      <c r="N13" s="158">
        <v>1</v>
      </c>
      <c r="O13" s="144" t="s">
        <v>238</v>
      </c>
      <c r="P13" s="159">
        <f>ROUND(H13,4)</f>
        <v>0.53959999999999997</v>
      </c>
    </row>
    <row r="14" spans="1:16" x14ac:dyDescent="0.3">
      <c r="A14" s="143">
        <v>2</v>
      </c>
      <c r="B14" s="144" t="s">
        <v>239</v>
      </c>
      <c r="C14" s="145">
        <v>0.33300000000000002</v>
      </c>
      <c r="D14" s="145">
        <v>1</v>
      </c>
      <c r="E14" s="146">
        <v>0.5</v>
      </c>
      <c r="F14" s="145"/>
      <c r="G14" s="147">
        <f t="shared" si="5"/>
        <v>0.55013770656559413</v>
      </c>
      <c r="H14" s="147">
        <f>G14/$G$16</f>
        <v>0.16337852865757033</v>
      </c>
      <c r="I14" s="147">
        <v>0.49156872351454362</v>
      </c>
      <c r="J14" s="147">
        <f t="shared" si="6"/>
        <v>3.0087718842470199</v>
      </c>
      <c r="L14" s="148" t="str">
        <f>IFERROR((_xlfn.IFS(L13&lt;0.1,"Acceptable",L13&gt;=0.1,"Unacceptable")),"NOT VALID")</f>
        <v>Acceptable</v>
      </c>
      <c r="N14" s="158">
        <v>2</v>
      </c>
      <c r="O14" s="144" t="s">
        <v>239</v>
      </c>
      <c r="P14" s="159">
        <f t="shared" ref="P14:P15" si="7">ROUND(H14,4)</f>
        <v>0.16339999999999999</v>
      </c>
    </row>
    <row r="15" spans="1:16" x14ac:dyDescent="0.3">
      <c r="A15" s="143">
        <v>3</v>
      </c>
      <c r="B15" s="144" t="s">
        <v>240</v>
      </c>
      <c r="C15" s="149">
        <v>0.5</v>
      </c>
      <c r="D15" s="149">
        <v>2</v>
      </c>
      <c r="E15" s="150">
        <v>1</v>
      </c>
      <c r="F15" s="145"/>
      <c r="G15" s="147">
        <f t="shared" si="5"/>
        <v>1</v>
      </c>
      <c r="H15" s="147">
        <f>G15/$G$16</f>
        <v>0.29697751437092296</v>
      </c>
      <c r="I15" s="147">
        <v>0.89355655017181701</v>
      </c>
      <c r="J15" s="147">
        <f t="shared" si="6"/>
        <v>3.0088357095472582</v>
      </c>
      <c r="N15" s="158">
        <v>3</v>
      </c>
      <c r="O15" s="144" t="s">
        <v>240</v>
      </c>
      <c r="P15" s="159">
        <f t="shared" si="7"/>
        <v>0.29699999999999999</v>
      </c>
    </row>
    <row r="16" spans="1:16" ht="15" thickBot="1" x14ac:dyDescent="0.35">
      <c r="A16" s="151"/>
      <c r="G16" s="152">
        <f t="shared" ref="G16:H16" si="8">SUM(G13:G15)</f>
        <v>3.3672582993977338</v>
      </c>
      <c r="H16" s="152">
        <f t="shared" si="8"/>
        <v>1</v>
      </c>
      <c r="I16" s="153"/>
      <c r="J16" s="152">
        <f>AVERAGE(J13:J15)</f>
        <v>3.0088357840230509</v>
      </c>
      <c r="N16" s="246" t="s">
        <v>237</v>
      </c>
      <c r="O16" s="231"/>
      <c r="P16" s="160">
        <f>ROUND(SUM(P13:P15),3)</f>
        <v>1</v>
      </c>
    </row>
    <row r="17" spans="1:17" x14ac:dyDescent="0.3">
      <c r="A17" s="251" t="s">
        <v>231</v>
      </c>
      <c r="B17" s="252"/>
      <c r="C17" s="253" t="str">
        <f>L14</f>
        <v>Acceptable</v>
      </c>
      <c r="D17" s="254"/>
      <c r="E17" s="252"/>
      <c r="G17" s="154" t="s">
        <v>234</v>
      </c>
      <c r="H17" s="155" t="s">
        <v>234</v>
      </c>
      <c r="I17" s="156"/>
      <c r="J17" s="157" t="s">
        <v>235</v>
      </c>
    </row>
    <row r="19" spans="1:17" x14ac:dyDescent="0.3">
      <c r="A19" s="185"/>
      <c r="B19" s="185"/>
      <c r="C19" s="185"/>
      <c r="D19" s="185"/>
      <c r="E19" s="185"/>
      <c r="F19" s="185"/>
      <c r="G19" s="185"/>
      <c r="H19" s="185"/>
      <c r="I19" s="185"/>
      <c r="J19" s="185"/>
      <c r="K19" s="185"/>
      <c r="L19" s="185"/>
      <c r="M19" s="185"/>
      <c r="N19" s="185"/>
      <c r="O19" s="185"/>
      <c r="P19" s="185"/>
    </row>
    <row r="20" spans="1:17" ht="15" thickBot="1" x14ac:dyDescent="0.35"/>
    <row r="21" spans="1:17" x14ac:dyDescent="0.3">
      <c r="A21" s="239" t="s">
        <v>247</v>
      </c>
      <c r="B21" s="240"/>
      <c r="C21" s="240"/>
      <c r="D21" s="240"/>
      <c r="E21" s="240"/>
      <c r="F21" s="241"/>
      <c r="G21" s="162"/>
      <c r="H21" s="232" t="s">
        <v>226</v>
      </c>
      <c r="I21" s="232" t="s">
        <v>227</v>
      </c>
      <c r="J21" s="232" t="s">
        <v>228</v>
      </c>
      <c r="K21" s="232" t="s">
        <v>229</v>
      </c>
      <c r="L21" s="232" t="s">
        <v>230</v>
      </c>
      <c r="M21" s="232" t="s">
        <v>231</v>
      </c>
      <c r="O21" s="237" t="s">
        <v>232</v>
      </c>
      <c r="P21" s="226" t="s">
        <v>233</v>
      </c>
      <c r="Q21" s="228" t="s">
        <v>236</v>
      </c>
    </row>
    <row r="22" spans="1:17" x14ac:dyDescent="0.3">
      <c r="A22" s="163" t="s">
        <v>232</v>
      </c>
      <c r="B22" s="164" t="s">
        <v>233</v>
      </c>
      <c r="C22" s="167" t="s">
        <v>243</v>
      </c>
      <c r="D22" s="167" t="s">
        <v>244</v>
      </c>
      <c r="E22" s="167" t="s">
        <v>245</v>
      </c>
      <c r="F22" s="167" t="s">
        <v>246</v>
      </c>
      <c r="G22" s="165"/>
      <c r="H22" s="227"/>
      <c r="I22" s="227"/>
      <c r="J22" s="227"/>
      <c r="K22" s="227"/>
      <c r="L22" s="227"/>
      <c r="M22" s="227"/>
      <c r="O22" s="238"/>
      <c r="P22" s="227"/>
      <c r="Q22" s="229"/>
    </row>
    <row r="23" spans="1:17" x14ac:dyDescent="0.3">
      <c r="A23" s="166">
        <v>1</v>
      </c>
      <c r="B23" s="167" t="s">
        <v>243</v>
      </c>
      <c r="C23" s="168">
        <v>1</v>
      </c>
      <c r="D23" s="168">
        <v>5</v>
      </c>
      <c r="E23" s="168">
        <v>7</v>
      </c>
      <c r="F23" s="169">
        <v>3</v>
      </c>
      <c r="G23" s="168"/>
      <c r="H23" s="170">
        <f t="shared" ref="H23:H26" si="9">PRODUCT(C23:F23)^(1/4)</f>
        <v>3.2010858729436791</v>
      </c>
      <c r="I23" s="170">
        <f>H23/$H$27</f>
        <v>0.56710929185052961</v>
      </c>
      <c r="J23" s="170">
        <f t="array" ref="J23:J26">MMULT(C23:F26,I23:I26)</f>
        <v>2.3243648030241824</v>
      </c>
      <c r="K23" s="170">
        <f t="shared" ref="K23:K26" si="10">J23/I23</f>
        <v>4.098618796104657</v>
      </c>
      <c r="L23" s="170">
        <f>(K27-4)/3</f>
        <v>2.2075508827404278E-2</v>
      </c>
      <c r="M23" s="170">
        <f>ROUND(L23/0.89,4)</f>
        <v>2.4799999999999999E-2</v>
      </c>
      <c r="O23" s="181">
        <v>1</v>
      </c>
      <c r="P23" s="167" t="s">
        <v>243</v>
      </c>
      <c r="Q23" s="182">
        <f>ROUND(I23,4)</f>
        <v>0.56710000000000005</v>
      </c>
    </row>
    <row r="24" spans="1:17" ht="16.2" x14ac:dyDescent="0.45">
      <c r="A24" s="166">
        <v>2</v>
      </c>
      <c r="B24" s="167" t="s">
        <v>244</v>
      </c>
      <c r="C24" s="168">
        <v>0.2</v>
      </c>
      <c r="D24" s="168">
        <v>1</v>
      </c>
      <c r="E24" s="168">
        <v>2</v>
      </c>
      <c r="F24" s="169">
        <v>0.33</v>
      </c>
      <c r="G24" s="168"/>
      <c r="H24" s="170">
        <f t="shared" si="9"/>
        <v>0.602758693418601</v>
      </c>
      <c r="I24" s="170">
        <f t="shared" ref="I24:I26" si="11">H24/$H$27</f>
        <v>0.10678565628951109</v>
      </c>
      <c r="J24" s="170">
        <v>0.43011472272945023</v>
      </c>
      <c r="K24" s="170">
        <f t="shared" si="10"/>
        <v>4.0278323669552405</v>
      </c>
      <c r="M24" s="171" t="str">
        <f>IFERROR((_xlfn.IFS(M23&lt;0.1,"Acceptable",M23&gt;=0.1,"Unacceptable")),"NOT VALID")</f>
        <v>Acceptable</v>
      </c>
      <c r="O24" s="181">
        <v>2</v>
      </c>
      <c r="P24" s="167" t="s">
        <v>244</v>
      </c>
      <c r="Q24" s="182">
        <f t="shared" ref="Q24:Q26" si="12">ROUND(I24,4)</f>
        <v>0.10680000000000001</v>
      </c>
    </row>
    <row r="25" spans="1:17" x14ac:dyDescent="0.3">
      <c r="A25" s="166">
        <v>3</v>
      </c>
      <c r="B25" s="167" t="s">
        <v>245</v>
      </c>
      <c r="C25" s="168">
        <v>0.1429</v>
      </c>
      <c r="D25" s="168">
        <v>0.5</v>
      </c>
      <c r="E25" s="168">
        <v>1</v>
      </c>
      <c r="F25" s="169">
        <v>0.2</v>
      </c>
      <c r="G25" s="168"/>
      <c r="H25" s="170">
        <f t="shared" si="9"/>
        <v>0.34574671078428043</v>
      </c>
      <c r="I25" s="170">
        <f t="shared" si="11"/>
        <v>6.1253018536554883E-2</v>
      </c>
      <c r="J25" s="170">
        <v>0.24865617115143199</v>
      </c>
      <c r="K25" s="170">
        <f t="shared" si="10"/>
        <v>4.0594925293851061</v>
      </c>
      <c r="O25" s="181">
        <v>3</v>
      </c>
      <c r="P25" s="167" t="s">
        <v>245</v>
      </c>
      <c r="Q25" s="182">
        <f t="shared" si="12"/>
        <v>6.13E-2</v>
      </c>
    </row>
    <row r="26" spans="1:17" x14ac:dyDescent="0.3">
      <c r="A26" s="166">
        <v>4</v>
      </c>
      <c r="B26" s="167" t="s">
        <v>246</v>
      </c>
      <c r="C26" s="172">
        <v>0.33300000000000002</v>
      </c>
      <c r="D26" s="172">
        <v>3</v>
      </c>
      <c r="E26" s="172">
        <v>5</v>
      </c>
      <c r="F26" s="173">
        <v>1</v>
      </c>
      <c r="G26" s="168"/>
      <c r="H26" s="170">
        <f t="shared" si="9"/>
        <v>1.4949748037551338</v>
      </c>
      <c r="I26" s="170">
        <f t="shared" si="11"/>
        <v>0.2648520333234044</v>
      </c>
      <c r="J26" s="170">
        <v>1.0803214890609383</v>
      </c>
      <c r="K26" s="170">
        <f t="shared" si="10"/>
        <v>4.0789624134838487</v>
      </c>
      <c r="O26" s="181">
        <v>4</v>
      </c>
      <c r="P26" s="167" t="s">
        <v>246</v>
      </c>
      <c r="Q26" s="182">
        <f t="shared" si="12"/>
        <v>0.26490000000000002</v>
      </c>
    </row>
    <row r="27" spans="1:17" ht="15" thickBot="1" x14ac:dyDescent="0.35">
      <c r="A27" s="174"/>
      <c r="H27" s="175">
        <f t="shared" ref="H27:I27" si="13">SUM(H23:H26)</f>
        <v>5.6445660809016944</v>
      </c>
      <c r="I27" s="175">
        <f t="shared" si="13"/>
        <v>1</v>
      </c>
      <c r="J27" s="176"/>
      <c r="K27" s="175">
        <f>AVERAGE(K23:K26)</f>
        <v>4.0662265264822128</v>
      </c>
      <c r="O27" s="230" t="s">
        <v>237</v>
      </c>
      <c r="P27" s="231"/>
      <c r="Q27" s="183">
        <f>ROUND(SUM(Q23:Q26),3)</f>
        <v>1</v>
      </c>
    </row>
    <row r="28" spans="1:17" x14ac:dyDescent="0.3">
      <c r="A28" s="233" t="s">
        <v>231</v>
      </c>
      <c r="B28" s="234"/>
      <c r="C28" s="235" t="str">
        <f>M24</f>
        <v>Acceptable</v>
      </c>
      <c r="D28" s="236"/>
      <c r="E28" s="236"/>
      <c r="F28" s="234"/>
      <c r="H28" s="177" t="s">
        <v>234</v>
      </c>
      <c r="I28" s="178" t="s">
        <v>234</v>
      </c>
      <c r="J28" s="179"/>
      <c r="K28" s="180" t="s">
        <v>235</v>
      </c>
    </row>
  </sheetData>
  <mergeCells count="39">
    <mergeCell ref="O11:O12"/>
    <mergeCell ref="P11:P12"/>
    <mergeCell ref="N16:O16"/>
    <mergeCell ref="A17:B17"/>
    <mergeCell ref="C17:E17"/>
    <mergeCell ref="A11:E11"/>
    <mergeCell ref="G11:G12"/>
    <mergeCell ref="H11:H12"/>
    <mergeCell ref="I11:I12"/>
    <mergeCell ref="J11:J12"/>
    <mergeCell ref="K11:K12"/>
    <mergeCell ref="A7:B7"/>
    <mergeCell ref="C7:E7"/>
    <mergeCell ref="L11:L12"/>
    <mergeCell ref="N1:N2"/>
    <mergeCell ref="N11:N12"/>
    <mergeCell ref="O1:O2"/>
    <mergeCell ref="P1:P2"/>
    <mergeCell ref="N6:O6"/>
    <mergeCell ref="A1:E1"/>
    <mergeCell ref="G1:G2"/>
    <mergeCell ref="H1:H2"/>
    <mergeCell ref="I1:I2"/>
    <mergeCell ref="J1:J2"/>
    <mergeCell ref="K1:K2"/>
    <mergeCell ref="L1:L2"/>
    <mergeCell ref="A28:B28"/>
    <mergeCell ref="C28:F28"/>
    <mergeCell ref="O21:O22"/>
    <mergeCell ref="A21:F21"/>
    <mergeCell ref="H21:H22"/>
    <mergeCell ref="I21:I22"/>
    <mergeCell ref="J21:J22"/>
    <mergeCell ref="K21:K22"/>
    <mergeCell ref="P21:P22"/>
    <mergeCell ref="Q21:Q22"/>
    <mergeCell ref="O27:P27"/>
    <mergeCell ref="L21:L22"/>
    <mergeCell ref="M21:M22"/>
  </mergeCells>
  <conditionalFormatting sqref="C7:E7">
    <cfRule type="cellIs" dxfId="30" priority="7" operator="equal">
      <formula>"Acceptable"</formula>
    </cfRule>
  </conditionalFormatting>
  <conditionalFormatting sqref="C7:E7">
    <cfRule type="cellIs" dxfId="29" priority="8" operator="equal">
      <formula>"Unacceptable"</formula>
    </cfRule>
  </conditionalFormatting>
  <conditionalFormatting sqref="C7:E7">
    <cfRule type="cellIs" dxfId="28" priority="9" operator="equal">
      <formula>"NOT VALID"</formula>
    </cfRule>
  </conditionalFormatting>
  <conditionalFormatting sqref="C17:E17">
    <cfRule type="cellIs" dxfId="27" priority="4" operator="equal">
      <formula>"Acceptable"</formula>
    </cfRule>
  </conditionalFormatting>
  <conditionalFormatting sqref="C17:E17">
    <cfRule type="cellIs" dxfId="26" priority="5" operator="equal">
      <formula>"Unacceptable"</formula>
    </cfRule>
  </conditionalFormatting>
  <conditionalFormatting sqref="C17:E17">
    <cfRule type="cellIs" dxfId="25" priority="6" operator="equal">
      <formula>"NOT VALID"</formula>
    </cfRule>
  </conditionalFormatting>
  <conditionalFormatting sqref="C28:E28">
    <cfRule type="cellIs" dxfId="24" priority="1" operator="equal">
      <formula>"Acceptable"</formula>
    </cfRule>
  </conditionalFormatting>
  <conditionalFormatting sqref="C28:E28">
    <cfRule type="cellIs" dxfId="23" priority="2" operator="equal">
      <formula>"Unacceptable"</formula>
    </cfRule>
  </conditionalFormatting>
  <conditionalFormatting sqref="C28:E28">
    <cfRule type="cellIs" dxfId="22" priority="3" operator="equal">
      <formula>"NOT VALID"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9622-C786-4EAA-A9FE-A310FF6B90CE}">
  <sheetPr codeName="Sheet8"/>
  <dimension ref="A1:E22"/>
  <sheetViews>
    <sheetView workbookViewId="0">
      <selection sqref="A1:D1"/>
    </sheetView>
  </sheetViews>
  <sheetFormatPr defaultColWidth="12.88671875" defaultRowHeight="14.4" x14ac:dyDescent="0.3"/>
  <cols>
    <col min="1" max="4" width="21.77734375" customWidth="1"/>
    <col min="5" max="5" width="16.21875" customWidth="1"/>
  </cols>
  <sheetData>
    <row r="1" spans="1:4" x14ac:dyDescent="0.3">
      <c r="A1" s="257" t="s">
        <v>248</v>
      </c>
      <c r="B1" s="258"/>
      <c r="C1" s="258"/>
      <c r="D1" s="259"/>
    </row>
    <row r="2" spans="1:4" x14ac:dyDescent="0.3">
      <c r="A2" s="28" t="s">
        <v>257</v>
      </c>
      <c r="B2" s="184" t="s">
        <v>243</v>
      </c>
      <c r="C2" s="184" t="s">
        <v>249</v>
      </c>
      <c r="D2" s="29" t="s">
        <v>250</v>
      </c>
    </row>
    <row r="3" spans="1:4" x14ac:dyDescent="0.3">
      <c r="A3" s="24" t="s">
        <v>251</v>
      </c>
      <c r="B3" s="56">
        <f>SUMSQ(Combination_Results_Table[Total Energy(MJ)])</f>
        <v>3.9727093894226158E+19</v>
      </c>
      <c r="C3" s="56">
        <f>SUMSQ(Combination_Results_Table[Total Cost(LKR Million)])</f>
        <v>3064686107.6160131</v>
      </c>
      <c r="D3" s="25">
        <f>SUMSQ(Combination_Results_Table[Total Carbon (Metric T)])</f>
        <v>274559068187.61685</v>
      </c>
    </row>
    <row r="4" spans="1:4" x14ac:dyDescent="0.3">
      <c r="A4" s="24" t="s">
        <v>252</v>
      </c>
      <c r="B4" s="56">
        <f>B3^0.5</f>
        <v>6302943272.3312807</v>
      </c>
      <c r="C4" s="56">
        <f t="shared" ref="C4:D4" si="0">C3^0.5</f>
        <v>55359.607184444627</v>
      </c>
      <c r="D4" s="25">
        <f t="shared" si="0"/>
        <v>523983.8434413955</v>
      </c>
    </row>
    <row r="5" spans="1:4" x14ac:dyDescent="0.3">
      <c r="A5" s="24" t="s">
        <v>253</v>
      </c>
      <c r="B5" s="56">
        <f>MIN(Pro_Economic_Table[Weighted Energy])</f>
        <v>7.262630734548828E-3</v>
      </c>
      <c r="C5" s="56">
        <f>MIN(Pro_Economic_Table[Weighted Cost])</f>
        <v>2.8073075807804455E-2</v>
      </c>
      <c r="D5" s="25">
        <f>MIN(Pro_Economic_Table[Weighted Co2])</f>
        <v>3.1187029075128657E-3</v>
      </c>
    </row>
    <row r="6" spans="1:4" ht="15" thickBot="1" x14ac:dyDescent="0.35">
      <c r="A6" s="130" t="s">
        <v>254</v>
      </c>
      <c r="B6" s="131">
        <f>MAX(Pro_Economic_Table[Weighted Energy])</f>
        <v>8.9201608322467298E-3</v>
      </c>
      <c r="C6" s="131">
        <f>MAX(Pro_Economic_Table[Weighted Cost])</f>
        <v>3.465732041494176E-2</v>
      </c>
      <c r="D6" s="81">
        <f>MAX(Pro_Economic_Table[Weighted Co2])</f>
        <v>3.830595806647318E-3</v>
      </c>
    </row>
    <row r="8" spans="1:4" ht="15" thickBot="1" x14ac:dyDescent="0.35"/>
    <row r="9" spans="1:4" x14ac:dyDescent="0.3">
      <c r="A9" s="257" t="s">
        <v>255</v>
      </c>
      <c r="B9" s="258"/>
      <c r="C9" s="258"/>
      <c r="D9" s="259"/>
    </row>
    <row r="10" spans="1:4" x14ac:dyDescent="0.3">
      <c r="A10" s="28" t="s">
        <v>257</v>
      </c>
      <c r="B10" s="184" t="s">
        <v>243</v>
      </c>
      <c r="C10" s="184" t="s">
        <v>249</v>
      </c>
      <c r="D10" s="29" t="s">
        <v>250</v>
      </c>
    </row>
    <row r="11" spans="1:4" x14ac:dyDescent="0.3">
      <c r="A11" s="24" t="s">
        <v>251</v>
      </c>
      <c r="B11" s="56">
        <f>B3</f>
        <v>3.9727093894226158E+19</v>
      </c>
      <c r="C11" s="56">
        <f t="shared" ref="C11:D11" si="1">C3</f>
        <v>3064686107.6160131</v>
      </c>
      <c r="D11" s="25">
        <f t="shared" si="1"/>
        <v>274559068187.61685</v>
      </c>
    </row>
    <row r="12" spans="1:4" x14ac:dyDescent="0.3">
      <c r="A12" s="24" t="s">
        <v>252</v>
      </c>
      <c r="B12" s="56">
        <f>B11^0.5</f>
        <v>6302943272.3312807</v>
      </c>
      <c r="C12" s="56">
        <f t="shared" ref="C12" si="2">C11^0.5</f>
        <v>55359.607184444627</v>
      </c>
      <c r="D12" s="25">
        <f t="shared" ref="D12" si="3">D11^0.5</f>
        <v>523983.8434413955</v>
      </c>
    </row>
    <row r="13" spans="1:4" x14ac:dyDescent="0.3">
      <c r="A13" s="24" t="s">
        <v>253</v>
      </c>
      <c r="B13" s="56">
        <f>MIN(Sustainable_Friendly_Table[Weighted Energy])</f>
        <v>2.0801037921244939E-2</v>
      </c>
      <c r="C13" s="56">
        <f>MIN(Sustainable_Friendly_Table[Weighted Cost])</f>
        <v>6.2777344833656046E-3</v>
      </c>
      <c r="D13" s="25">
        <f>MIN(Sustainable_Friendly_Table[Weighted Co2])</f>
        <v>1.1449379030053412E-2</v>
      </c>
    </row>
    <row r="14" spans="1:4" ht="15" thickBot="1" x14ac:dyDescent="0.35">
      <c r="A14" s="130" t="s">
        <v>254</v>
      </c>
      <c r="B14" s="131">
        <f>MAX(Sustainable_Friendly_Table[Weighted Energy])</f>
        <v>2.5548401194693919E-2</v>
      </c>
      <c r="C14" s="131">
        <f>MAX(Sustainable_Friendly_Table[Weighted Cost])</f>
        <v>7.7501110658293191E-3</v>
      </c>
      <c r="D14" s="81">
        <f>MAX(Sustainable_Friendly_Table[Weighted Co2])</f>
        <v>1.4062879537382613E-2</v>
      </c>
    </row>
    <row r="16" spans="1:4" ht="15" thickBot="1" x14ac:dyDescent="0.35"/>
    <row r="17" spans="1:5" x14ac:dyDescent="0.3">
      <c r="A17" s="257" t="s">
        <v>256</v>
      </c>
      <c r="B17" s="258"/>
      <c r="C17" s="258"/>
      <c r="D17" s="258"/>
      <c r="E17" s="259"/>
    </row>
    <row r="18" spans="1:5" x14ac:dyDescent="0.3">
      <c r="A18" s="28" t="s">
        <v>257</v>
      </c>
      <c r="B18" s="184" t="s">
        <v>243</v>
      </c>
      <c r="C18" s="184" t="s">
        <v>244</v>
      </c>
      <c r="D18" s="184" t="s">
        <v>245</v>
      </c>
      <c r="E18" s="77" t="s">
        <v>258</v>
      </c>
    </row>
    <row r="19" spans="1:5" x14ac:dyDescent="0.3">
      <c r="A19" s="24" t="s">
        <v>251</v>
      </c>
      <c r="B19" s="56">
        <f>B3</f>
        <v>3.9727093894226158E+19</v>
      </c>
      <c r="C19" s="56">
        <f>SUMSQ(Combination_Results_Table[Capital Cost (LKR)])</f>
        <v>1.9966262202684516E+16</v>
      </c>
      <c r="D19" s="56">
        <f>SUMSQ(Combination_Results_Table[System Cost (LKR)])</f>
        <v>7.3204573285659208E+18</v>
      </c>
      <c r="E19" s="25">
        <f>SUMSQ(Combination_Results_Table[Embodied Carbon (Metric T)])</f>
        <v>345334.92744987708</v>
      </c>
    </row>
    <row r="20" spans="1:5" x14ac:dyDescent="0.3">
      <c r="A20" s="24" t="s">
        <v>252</v>
      </c>
      <c r="B20" s="56">
        <f>B19^0.5</f>
        <v>6302943272.3312807</v>
      </c>
      <c r="C20" s="56">
        <f t="shared" ref="C20" si="4">C19^0.5</f>
        <v>141302024.76498529</v>
      </c>
      <c r="D20" s="56">
        <f t="shared" ref="D20" si="5">D19^0.5</f>
        <v>2705634367.1246343</v>
      </c>
      <c r="E20" s="25">
        <f>E19^0.5</f>
        <v>587.65204623984516</v>
      </c>
    </row>
    <row r="21" spans="1:5" x14ac:dyDescent="0.3">
      <c r="A21" s="24" t="s">
        <v>253</v>
      </c>
      <c r="B21" s="56">
        <f>MIN(Net_Zero_Table[Weighted Total Energy])</f>
        <v>2.1861135294918472E-2</v>
      </c>
      <c r="C21" s="56">
        <f>MIN(Net_Zero_Table[Weighted Capital Cost])</f>
        <v>3.7433873682002411E-3</v>
      </c>
      <c r="D21" s="56">
        <f>MIN(Net_Zero_Table[Weighted System Cost])</f>
        <v>2.1960418865888459E-3</v>
      </c>
      <c r="E21" s="25">
        <f>MIN(Net_Zero_Table[Weighted Embodied Co2])</f>
        <v>8.4738486945762012E-3</v>
      </c>
    </row>
    <row r="22" spans="1:5" ht="15" thickBot="1" x14ac:dyDescent="0.35">
      <c r="A22" s="130" t="s">
        <v>254</v>
      </c>
      <c r="B22" s="131">
        <f>MAX(Net_Zero_Table[Weighted Total Energy])</f>
        <v>2.6850441655876432E-2</v>
      </c>
      <c r="C22" s="131">
        <f>MAX(Net_Zero_Table[Weighted Capital Cost])</f>
        <v>5.3867882686334904E-3</v>
      </c>
      <c r="D22" s="131">
        <f>MAX(Net_Zero_Table[Weighted System Cost])</f>
        <v>3.0042418512883891E-3</v>
      </c>
      <c r="E22" s="81">
        <f>MAX(Net_Zero_Table[Weighted Embodied Co2])</f>
        <v>1.3861528244488372E-2</v>
      </c>
    </row>
  </sheetData>
  <mergeCells count="3">
    <mergeCell ref="A1:D1"/>
    <mergeCell ref="A9:D9"/>
    <mergeCell ref="A17:E17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4C50B-F63B-4C35-BCAF-C9B97E86A561}">
  <sheetPr codeName="Sheet9"/>
  <dimension ref="A1:V45"/>
  <sheetViews>
    <sheetView topLeftCell="A19" workbookViewId="0">
      <selection activeCell="B45" sqref="B45"/>
    </sheetView>
  </sheetViews>
  <sheetFormatPr defaultRowHeight="14.4" x14ac:dyDescent="0.3"/>
  <cols>
    <col min="1" max="1" width="15.109375" customWidth="1"/>
    <col min="2" max="2" width="18.6640625" bestFit="1" customWidth="1"/>
    <col min="3" max="5" width="22.21875" bestFit="1" customWidth="1"/>
    <col min="6" max="6" width="22.109375" bestFit="1" customWidth="1"/>
    <col min="7" max="7" width="12.21875" bestFit="1" customWidth="1"/>
    <col min="8" max="22" width="7" customWidth="1"/>
  </cols>
  <sheetData>
    <row r="1" spans="1:22" x14ac:dyDescent="0.3">
      <c r="A1" s="189">
        <v>1</v>
      </c>
      <c r="B1" s="189">
        <v>2</v>
      </c>
      <c r="C1" s="189">
        <v>3</v>
      </c>
      <c r="D1" s="189">
        <v>4</v>
      </c>
      <c r="E1" s="189">
        <v>5</v>
      </c>
      <c r="F1" s="189">
        <v>6</v>
      </c>
      <c r="G1" s="189">
        <v>7</v>
      </c>
      <c r="H1" s="189">
        <v>8</v>
      </c>
      <c r="I1" s="189">
        <v>9</v>
      </c>
      <c r="J1" s="189">
        <v>10</v>
      </c>
      <c r="K1" s="189">
        <v>11</v>
      </c>
      <c r="L1" s="189">
        <v>12</v>
      </c>
      <c r="M1" s="189">
        <v>13</v>
      </c>
      <c r="N1" s="189">
        <v>14</v>
      </c>
      <c r="O1" s="189">
        <v>15</v>
      </c>
      <c r="P1" s="189">
        <v>16</v>
      </c>
      <c r="Q1" s="189">
        <v>17</v>
      </c>
      <c r="R1" s="189">
        <v>18</v>
      </c>
      <c r="S1" s="189">
        <v>19</v>
      </c>
      <c r="T1" s="189">
        <v>20</v>
      </c>
      <c r="U1" s="189">
        <v>21</v>
      </c>
      <c r="V1" s="189">
        <v>22</v>
      </c>
    </row>
    <row r="2" spans="1:22" ht="15" thickBot="1" x14ac:dyDescent="0.35"/>
    <row r="3" spans="1:22" x14ac:dyDescent="0.3">
      <c r="A3" s="260" t="s">
        <v>259</v>
      </c>
      <c r="B3" s="261"/>
      <c r="C3" s="261"/>
      <c r="D3" s="261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187"/>
    </row>
    <row r="4" spans="1:22" x14ac:dyDescent="0.3">
      <c r="A4" s="188" t="s">
        <v>134</v>
      </c>
      <c r="B4" s="2" t="s">
        <v>137</v>
      </c>
      <c r="C4" s="2" t="s">
        <v>135</v>
      </c>
      <c r="D4" s="2" t="s">
        <v>136</v>
      </c>
      <c r="E4" s="2" t="s">
        <v>213</v>
      </c>
      <c r="F4" s="2" t="s">
        <v>214</v>
      </c>
      <c r="G4" s="2" t="s">
        <v>138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3"/>
    </row>
    <row r="5" spans="1:22" x14ac:dyDescent="0.3">
      <c r="A5" s="51" t="s">
        <v>139</v>
      </c>
      <c r="B5" s="2">
        <f>VLOOKUP($A$5,Wall_Alternatives[],B1,FALSE)</f>
        <v>0.05</v>
      </c>
      <c r="C5" s="2" t="str">
        <f>VLOOKUP($A$5,Wall_Alternatives[],C1,FALSE)</f>
        <v>A</v>
      </c>
      <c r="D5" s="2">
        <f>VLOOKUP($A$5,Wall_Alternatives[],D1,FALSE)</f>
        <v>0.1</v>
      </c>
      <c r="E5" s="2">
        <f>VLOOKUP($A$5,Wall_Alternatives[],E1,FALSE)</f>
        <v>5</v>
      </c>
      <c r="F5" s="2">
        <f>VLOOKUP($A$5,Wall_Alternatives[],F1,FALSE)</f>
        <v>0.4</v>
      </c>
      <c r="G5" s="2">
        <f>VLOOKUP($A$5,Wall_Alternatives[],G1,FALSE)</f>
        <v>100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3"/>
    </row>
    <row r="6" spans="1:22" x14ac:dyDescent="0.3">
      <c r="A6" s="188" t="s">
        <v>145</v>
      </c>
      <c r="B6" s="2" t="s">
        <v>146</v>
      </c>
      <c r="C6" s="2" t="s">
        <v>205</v>
      </c>
      <c r="D6" s="2" t="s">
        <v>213</v>
      </c>
      <c r="E6" s="2" t="s">
        <v>214</v>
      </c>
      <c r="F6" s="2" t="s">
        <v>138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3"/>
    </row>
    <row r="7" spans="1:22" x14ac:dyDescent="0.3">
      <c r="A7" s="51" t="s">
        <v>147</v>
      </c>
      <c r="B7" s="2">
        <f>VLOOKUP($A$7,Window_Alternatives[],B1,FALSE)</f>
        <v>0.7</v>
      </c>
      <c r="C7" s="2">
        <f>VLOOKUP($A$7,Window_Alternatives[],C1,FALSE)</f>
        <v>0.2</v>
      </c>
      <c r="D7" s="2">
        <f>VLOOKUP($A$7,Window_Alternatives[],D1,FALSE)</f>
        <v>4.5</v>
      </c>
      <c r="E7" s="2">
        <f>VLOOKUP($A$7,Window_Alternatives[],E1,FALSE)</f>
        <v>4</v>
      </c>
      <c r="F7" s="2">
        <f>VLOOKUP($A$7,Window_Alternatives[],F1,FALSE)</f>
        <v>1000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3"/>
    </row>
    <row r="8" spans="1:22" x14ac:dyDescent="0.3">
      <c r="A8" s="188" t="s">
        <v>149</v>
      </c>
      <c r="B8" s="2" t="s">
        <v>205</v>
      </c>
      <c r="C8" s="2" t="s">
        <v>213</v>
      </c>
      <c r="D8" s="2" t="s">
        <v>214</v>
      </c>
      <c r="E8" s="2" t="s">
        <v>138</v>
      </c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3"/>
    </row>
    <row r="9" spans="1:22" x14ac:dyDescent="0.3">
      <c r="A9" s="51" t="s">
        <v>151</v>
      </c>
      <c r="B9" s="2">
        <f>VLOOKUP($A$9,Door_Alternatives[],B1,FALSE)</f>
        <v>0.1</v>
      </c>
      <c r="C9" s="2">
        <f>VLOOKUP($A$9,Door_Alternatives[],C1,FALSE)</f>
        <v>2</v>
      </c>
      <c r="D9" s="2">
        <f>VLOOKUP($A$9,Door_Alternatives[],D1,FALSE)</f>
        <v>1.5</v>
      </c>
      <c r="E9" s="2">
        <f>VLOOKUP($A$9,Door_Alternatives[],E1,FALSE)</f>
        <v>250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3"/>
    </row>
    <row r="10" spans="1:22" x14ac:dyDescent="0.3">
      <c r="A10" s="188" t="s">
        <v>150</v>
      </c>
      <c r="B10" s="2" t="s">
        <v>205</v>
      </c>
      <c r="C10" s="2" t="s">
        <v>213</v>
      </c>
      <c r="D10" s="2" t="s">
        <v>214</v>
      </c>
      <c r="E10" s="2" t="s">
        <v>138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3"/>
    </row>
    <row r="11" spans="1:22" x14ac:dyDescent="0.3">
      <c r="A11" s="51" t="s">
        <v>152</v>
      </c>
      <c r="B11" s="2">
        <f>VLOOKUP($A$11,Floor_Alternatives[],B1,FALSE)</f>
        <v>0.1</v>
      </c>
      <c r="C11" s="2">
        <f>VLOOKUP($A$11,Floor_Alternatives[],C1,FALSE)</f>
        <v>2</v>
      </c>
      <c r="D11" s="2">
        <f>VLOOKUP($A$11,Floor_Alternatives[],D1,FALSE)</f>
        <v>1.4</v>
      </c>
      <c r="E11" s="2">
        <f>VLOOKUP($A$11,Floor_Alternatives[],E1,FALSE)</f>
        <v>350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3"/>
    </row>
    <row r="12" spans="1:22" x14ac:dyDescent="0.3">
      <c r="A12" s="188" t="s">
        <v>153</v>
      </c>
      <c r="B12" s="2" t="s">
        <v>137</v>
      </c>
      <c r="C12" s="2" t="s">
        <v>213</v>
      </c>
      <c r="D12" s="2" t="s">
        <v>214</v>
      </c>
      <c r="E12" s="2" t="s">
        <v>138</v>
      </c>
      <c r="F12" s="2" t="s">
        <v>156</v>
      </c>
      <c r="G12" s="2" t="s">
        <v>157</v>
      </c>
      <c r="H12" s="2" t="s">
        <v>158</v>
      </c>
      <c r="I12" s="2" t="s">
        <v>159</v>
      </c>
      <c r="J12" s="2" t="s">
        <v>160</v>
      </c>
      <c r="K12" s="2" t="s">
        <v>161</v>
      </c>
      <c r="L12" s="2" t="s">
        <v>162</v>
      </c>
      <c r="M12" s="2" t="s">
        <v>163</v>
      </c>
      <c r="N12" s="2" t="s">
        <v>164</v>
      </c>
      <c r="O12" s="2" t="s">
        <v>165</v>
      </c>
      <c r="P12" s="2" t="s">
        <v>166</v>
      </c>
      <c r="Q12" s="2" t="s">
        <v>167</v>
      </c>
      <c r="R12" s="2" t="s">
        <v>168</v>
      </c>
      <c r="S12" s="2" t="s">
        <v>169</v>
      </c>
      <c r="T12" s="2" t="s">
        <v>170</v>
      </c>
      <c r="U12" s="2" t="s">
        <v>171</v>
      </c>
      <c r="V12" s="3" t="s">
        <v>172</v>
      </c>
    </row>
    <row r="13" spans="1:22" x14ac:dyDescent="0.3">
      <c r="A13" s="190" t="s">
        <v>155</v>
      </c>
      <c r="B13" s="2">
        <f>VLOOKUP($A$13,Roof_Alternatives[],B1,FALSE)</f>
        <v>0.20599999999999999</v>
      </c>
      <c r="C13" s="2">
        <f>VLOOKUP($A$13,Roof_Alternatives[],C1,FALSE)</f>
        <v>3.75</v>
      </c>
      <c r="D13" s="2">
        <f>VLOOKUP($A$13,Roof_Alternatives[],D1,FALSE)</f>
        <v>1.75</v>
      </c>
      <c r="E13" s="2">
        <f>VLOOKUP($A$13,Roof_Alternatives[],E1,FALSE)</f>
        <v>175</v>
      </c>
      <c r="F13" s="2">
        <f>VLOOKUP($A$13,Roof_Alternatives[],F1,FALSE)</f>
        <v>-1</v>
      </c>
      <c r="G13" s="2">
        <f>VLOOKUP($A$13,Roof_Alternatives[],G1,FALSE)</f>
        <v>-1</v>
      </c>
      <c r="H13" s="2">
        <f>VLOOKUP($A$13,Roof_Alternatives[],H1,FALSE)</f>
        <v>3</v>
      </c>
      <c r="I13" s="2">
        <f>VLOOKUP($A$13,Roof_Alternatives[],I1,FALSE)</f>
        <v>11</v>
      </c>
      <c r="J13" s="2">
        <f>VLOOKUP($A$13,Roof_Alternatives[],J1,FALSE)</f>
        <v>20</v>
      </c>
      <c r="K13" s="2">
        <f>VLOOKUP($A$13,Roof_Alternatives[],K1,FALSE)</f>
        <v>30</v>
      </c>
      <c r="L13" s="2">
        <f>VLOOKUP($A$13,Roof_Alternatives[],L1,FALSE)</f>
        <v>41</v>
      </c>
      <c r="M13" s="2">
        <f>VLOOKUP($A$13,Roof_Alternatives[],M1,FALSE)</f>
        <v>51</v>
      </c>
      <c r="N13" s="2">
        <f>VLOOKUP($A$13,Roof_Alternatives[],N1,FALSE)</f>
        <v>59</v>
      </c>
      <c r="O13" s="2">
        <f>VLOOKUP($A$13,Roof_Alternatives[],O1,FALSE)</f>
        <v>65</v>
      </c>
      <c r="P13" s="2">
        <f>VLOOKUP($A$13,Roof_Alternatives[],P1,FALSE)</f>
        <v>66</v>
      </c>
      <c r="Q13" s="2">
        <f>VLOOKUP($A$13,Roof_Alternatives[],Q1,FALSE)</f>
        <v>66</v>
      </c>
      <c r="R13" s="2">
        <f>VLOOKUP($A$13,Roof_Alternatives[],R1,FALSE)</f>
        <v>62</v>
      </c>
      <c r="S13" s="2">
        <f>VLOOKUP($A$13,Roof_Alternatives[],S1,FALSE)</f>
        <v>54</v>
      </c>
      <c r="T13" s="2">
        <f>VLOOKUP($A$13,Roof_Alternatives[],T1,FALSE)</f>
        <v>45</v>
      </c>
      <c r="U13" s="2">
        <f>VLOOKUP($A$13,Roof_Alternatives[],U1,FALSE)</f>
        <v>36</v>
      </c>
      <c r="V13" s="2">
        <f>VLOOKUP($A$13,Roof_Alternatives[],V1,FALSE)</f>
        <v>29</v>
      </c>
    </row>
    <row r="14" spans="1:22" x14ac:dyDescent="0.3">
      <c r="A14" s="188" t="s">
        <v>215</v>
      </c>
      <c r="B14" s="2" t="s">
        <v>216</v>
      </c>
      <c r="C14" s="2" t="s">
        <v>217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3"/>
    </row>
    <row r="15" spans="1:22" ht="15" thickBot="1" x14ac:dyDescent="0.35">
      <c r="A15" s="54" t="s">
        <v>219</v>
      </c>
      <c r="B15" s="186">
        <f>VLOOKUP($A$15,System_Alternatives[],B1,FALSE)</f>
        <v>7.0339999999999998</v>
      </c>
      <c r="C15" s="192">
        <f>VLOOKUP($A$15,System_Alternatives[],C1,FALSE)</f>
        <v>372800</v>
      </c>
      <c r="D15" s="186"/>
      <c r="E15" s="186"/>
      <c r="F15" s="186"/>
      <c r="G15" s="186"/>
      <c r="H15" s="186"/>
      <c r="I15" s="186"/>
      <c r="J15" s="186"/>
      <c r="K15" s="186"/>
      <c r="L15" s="186"/>
      <c r="M15" s="186"/>
      <c r="N15" s="186"/>
      <c r="O15" s="186"/>
      <c r="P15" s="186"/>
      <c r="Q15" s="186"/>
      <c r="R15" s="186"/>
      <c r="S15" s="186"/>
      <c r="T15" s="186"/>
      <c r="U15" s="186"/>
      <c r="V15" s="5"/>
    </row>
    <row r="17" spans="1:22" ht="15" thickBot="1" x14ac:dyDescent="0.35"/>
    <row r="18" spans="1:22" x14ac:dyDescent="0.3">
      <c r="A18" s="260" t="s">
        <v>260</v>
      </c>
      <c r="B18" s="261"/>
      <c r="C18" s="261"/>
      <c r="D18" s="261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187"/>
    </row>
    <row r="19" spans="1:22" x14ac:dyDescent="0.3">
      <c r="A19" s="188" t="s">
        <v>134</v>
      </c>
      <c r="B19" s="2" t="s">
        <v>137</v>
      </c>
      <c r="C19" s="2" t="s">
        <v>135</v>
      </c>
      <c r="D19" s="2" t="s">
        <v>136</v>
      </c>
      <c r="E19" s="2" t="s">
        <v>213</v>
      </c>
      <c r="F19" s="2" t="s">
        <v>214</v>
      </c>
      <c r="G19" s="2" t="s">
        <v>138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3"/>
    </row>
    <row r="20" spans="1:22" x14ac:dyDescent="0.3">
      <c r="A20" s="51" t="s">
        <v>139</v>
      </c>
      <c r="B20" s="2">
        <f>VLOOKUP($A$20,Wall_Alternatives[],B1,FALSE)</f>
        <v>0.05</v>
      </c>
      <c r="C20" s="2" t="str">
        <f>VLOOKUP($A$20,Wall_Alternatives[],C1,FALSE)</f>
        <v>A</v>
      </c>
      <c r="D20" s="2">
        <f>VLOOKUP($A$20,Wall_Alternatives[],D1,FALSE)</f>
        <v>0.1</v>
      </c>
      <c r="E20" s="2">
        <f>VLOOKUP($A$20,Wall_Alternatives[],E1,FALSE)</f>
        <v>5</v>
      </c>
      <c r="F20" s="2">
        <f>VLOOKUP($A$20,Wall_Alternatives[],F1,FALSE)</f>
        <v>0.4</v>
      </c>
      <c r="G20" s="2">
        <f>VLOOKUP($A$20,Wall_Alternatives[],G1,FALSE)</f>
        <v>100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3"/>
    </row>
    <row r="21" spans="1:22" x14ac:dyDescent="0.3">
      <c r="A21" s="188" t="s">
        <v>145</v>
      </c>
      <c r="B21" s="2" t="s">
        <v>146</v>
      </c>
      <c r="C21" s="2" t="s">
        <v>205</v>
      </c>
      <c r="D21" s="2" t="s">
        <v>213</v>
      </c>
      <c r="E21" s="2" t="s">
        <v>214</v>
      </c>
      <c r="F21" s="2" t="s">
        <v>138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3"/>
    </row>
    <row r="22" spans="1:22" x14ac:dyDescent="0.3">
      <c r="A22" s="51" t="s">
        <v>147</v>
      </c>
      <c r="B22" s="2">
        <f>VLOOKUP($A$22,Window_Alternatives[],B1,FALSE)</f>
        <v>0.7</v>
      </c>
      <c r="C22" s="2">
        <f>VLOOKUP($A$22,Window_Alternatives[],C1,FALSE)</f>
        <v>0.2</v>
      </c>
      <c r="D22" s="2">
        <f>VLOOKUP($A$22,Window_Alternatives[],D1,FALSE)</f>
        <v>4.5</v>
      </c>
      <c r="E22" s="2">
        <f>VLOOKUP($A$22,Window_Alternatives[],E1,FALSE)</f>
        <v>4</v>
      </c>
      <c r="F22" s="2">
        <f>VLOOKUP($A$22,Window_Alternatives[],F1,FALSE)</f>
        <v>1000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3"/>
    </row>
    <row r="23" spans="1:22" x14ac:dyDescent="0.3">
      <c r="A23" s="188" t="s">
        <v>149</v>
      </c>
      <c r="B23" s="2" t="s">
        <v>205</v>
      </c>
      <c r="C23" s="2" t="s">
        <v>213</v>
      </c>
      <c r="D23" s="2" t="s">
        <v>214</v>
      </c>
      <c r="E23" s="2" t="s">
        <v>138</v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3"/>
    </row>
    <row r="24" spans="1:22" x14ac:dyDescent="0.3">
      <c r="A24" s="51" t="s">
        <v>151</v>
      </c>
      <c r="B24" s="2">
        <f>VLOOKUP($A$24,Door_Alternatives[],B1,FALSE)</f>
        <v>0.1</v>
      </c>
      <c r="C24" s="2">
        <f>VLOOKUP($A$24,Door_Alternatives[],C1,FALSE)</f>
        <v>2</v>
      </c>
      <c r="D24" s="2">
        <f>VLOOKUP($A$24,Door_Alternatives[],D1,FALSE)</f>
        <v>1.5</v>
      </c>
      <c r="E24" s="2">
        <f>VLOOKUP($A$24,Door_Alternatives[],E1,FALSE)</f>
        <v>250</v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</row>
    <row r="25" spans="1:22" x14ac:dyDescent="0.3">
      <c r="A25" s="188" t="s">
        <v>150</v>
      </c>
      <c r="B25" s="2" t="s">
        <v>205</v>
      </c>
      <c r="C25" s="2" t="s">
        <v>213</v>
      </c>
      <c r="D25" s="2" t="s">
        <v>214</v>
      </c>
      <c r="E25" s="2" t="s">
        <v>138</v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3"/>
    </row>
    <row r="26" spans="1:22" x14ac:dyDescent="0.3">
      <c r="A26" s="51" t="s">
        <v>152</v>
      </c>
      <c r="B26" s="2">
        <f>VLOOKUP($A$26,Floor_Alternatives[],B1,FALSE)</f>
        <v>0.1</v>
      </c>
      <c r="C26" s="2">
        <f>VLOOKUP($A$26,Floor_Alternatives[],C1,FALSE)</f>
        <v>2</v>
      </c>
      <c r="D26" s="2">
        <f>VLOOKUP($A$26,Floor_Alternatives[],D1,FALSE)</f>
        <v>1.4</v>
      </c>
      <c r="E26" s="2">
        <f>VLOOKUP($A$26,Floor_Alternatives[],E1,FALSE)</f>
        <v>350</v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3"/>
    </row>
    <row r="27" spans="1:22" x14ac:dyDescent="0.3">
      <c r="A27" s="188" t="s">
        <v>153</v>
      </c>
      <c r="B27" s="2" t="s">
        <v>137</v>
      </c>
      <c r="C27" s="2" t="s">
        <v>213</v>
      </c>
      <c r="D27" s="2" t="s">
        <v>214</v>
      </c>
      <c r="E27" s="2" t="s">
        <v>138</v>
      </c>
      <c r="F27" s="2" t="s">
        <v>156</v>
      </c>
      <c r="G27" s="2" t="s">
        <v>157</v>
      </c>
      <c r="H27" s="2" t="s">
        <v>158</v>
      </c>
      <c r="I27" s="2" t="s">
        <v>159</v>
      </c>
      <c r="J27" s="2" t="s">
        <v>160</v>
      </c>
      <c r="K27" s="2" t="s">
        <v>161</v>
      </c>
      <c r="L27" s="2" t="s">
        <v>162</v>
      </c>
      <c r="M27" s="2" t="s">
        <v>163</v>
      </c>
      <c r="N27" s="2" t="s">
        <v>164</v>
      </c>
      <c r="O27" s="2" t="s">
        <v>165</v>
      </c>
      <c r="P27" s="2" t="s">
        <v>166</v>
      </c>
      <c r="Q27" s="2" t="s">
        <v>167</v>
      </c>
      <c r="R27" s="2" t="s">
        <v>168</v>
      </c>
      <c r="S27" s="2" t="s">
        <v>169</v>
      </c>
      <c r="T27" s="2" t="s">
        <v>170</v>
      </c>
      <c r="U27" s="2" t="s">
        <v>171</v>
      </c>
      <c r="V27" s="3" t="s">
        <v>172</v>
      </c>
    </row>
    <row r="28" spans="1:22" x14ac:dyDescent="0.3">
      <c r="A28" s="190" t="s">
        <v>155</v>
      </c>
      <c r="B28" s="2">
        <f>VLOOKUP($A$28,Roof_Alternatives[],B1,FALSE)</f>
        <v>0.20599999999999999</v>
      </c>
      <c r="C28" s="2">
        <f>VLOOKUP($A$28,Roof_Alternatives[],C1,FALSE)</f>
        <v>3.75</v>
      </c>
      <c r="D28" s="2">
        <f>VLOOKUP($A$28,Roof_Alternatives[],D1,FALSE)</f>
        <v>1.75</v>
      </c>
      <c r="E28" s="2">
        <f>VLOOKUP($A$28,Roof_Alternatives[],E1,FALSE)</f>
        <v>175</v>
      </c>
      <c r="F28" s="2">
        <f>VLOOKUP($A$28,Roof_Alternatives[],F1,FALSE)</f>
        <v>-1</v>
      </c>
      <c r="G28" s="2">
        <f>VLOOKUP($A$28,Roof_Alternatives[],G1,FALSE)</f>
        <v>-1</v>
      </c>
      <c r="H28" s="2">
        <f>VLOOKUP($A$28,Roof_Alternatives[],H1,FALSE)</f>
        <v>3</v>
      </c>
      <c r="I28" s="2">
        <f>VLOOKUP($A$28,Roof_Alternatives[],I1,FALSE)</f>
        <v>11</v>
      </c>
      <c r="J28" s="2">
        <f>VLOOKUP($A$28,Roof_Alternatives[],J1,FALSE)</f>
        <v>20</v>
      </c>
      <c r="K28" s="2">
        <f>VLOOKUP($A$28,Roof_Alternatives[],K1,FALSE)</f>
        <v>30</v>
      </c>
      <c r="L28" s="2">
        <f>VLOOKUP($A$28,Roof_Alternatives[],L1,FALSE)</f>
        <v>41</v>
      </c>
      <c r="M28" s="2">
        <f>VLOOKUP($A$28,Roof_Alternatives[],M1,FALSE)</f>
        <v>51</v>
      </c>
      <c r="N28" s="2">
        <f>VLOOKUP($A$28,Roof_Alternatives[],N1,FALSE)</f>
        <v>59</v>
      </c>
      <c r="O28" s="2">
        <f>VLOOKUP($A$28,Roof_Alternatives[],O1,FALSE)</f>
        <v>65</v>
      </c>
      <c r="P28" s="2">
        <f>VLOOKUP($A$28,Roof_Alternatives[],P1,FALSE)</f>
        <v>66</v>
      </c>
      <c r="Q28" s="2">
        <f>VLOOKUP($A$28,Roof_Alternatives[],Q1,FALSE)</f>
        <v>66</v>
      </c>
      <c r="R28" s="2">
        <f>VLOOKUP($A$28,Roof_Alternatives[],R1,FALSE)</f>
        <v>62</v>
      </c>
      <c r="S28" s="2">
        <f>VLOOKUP($A$28,Roof_Alternatives[],S1,FALSE)</f>
        <v>54</v>
      </c>
      <c r="T28" s="2">
        <f>VLOOKUP($A$28,Roof_Alternatives[],T1,FALSE)</f>
        <v>45</v>
      </c>
      <c r="U28" s="2">
        <f>VLOOKUP($A$28,Roof_Alternatives[],U1,FALSE)</f>
        <v>36</v>
      </c>
      <c r="V28" s="2">
        <f>VLOOKUP($A$28,Roof_Alternatives[],V1,FALSE)</f>
        <v>29</v>
      </c>
    </row>
    <row r="29" spans="1:22" x14ac:dyDescent="0.3">
      <c r="A29" s="188" t="s">
        <v>215</v>
      </c>
      <c r="B29" s="2" t="s">
        <v>216</v>
      </c>
      <c r="C29" s="2" t="s">
        <v>217</v>
      </c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3"/>
    </row>
    <row r="30" spans="1:22" ht="15" thickBot="1" x14ac:dyDescent="0.35">
      <c r="A30" s="54" t="s">
        <v>219</v>
      </c>
      <c r="B30" s="186">
        <f>VLOOKUP($A$30,System_Alternatives[],B1,FALSE)</f>
        <v>7.0339999999999998</v>
      </c>
      <c r="C30" s="192">
        <f>VLOOKUP($A$30,System_Alternatives[],C1,FALSE)</f>
        <v>372800</v>
      </c>
      <c r="D30" s="186"/>
      <c r="E30" s="186"/>
      <c r="F30" s="186"/>
      <c r="G30" s="186"/>
      <c r="H30" s="186"/>
      <c r="I30" s="186"/>
      <c r="J30" s="186"/>
      <c r="K30" s="186"/>
      <c r="L30" s="186"/>
      <c r="M30" s="186"/>
      <c r="N30" s="186"/>
      <c r="O30" s="186"/>
      <c r="P30" s="186"/>
      <c r="Q30" s="186"/>
      <c r="R30" s="186"/>
      <c r="S30" s="186"/>
      <c r="T30" s="186"/>
      <c r="U30" s="186"/>
      <c r="V30" s="5"/>
    </row>
    <row r="32" spans="1:22" ht="15" thickBot="1" x14ac:dyDescent="0.35"/>
    <row r="33" spans="1:22" x14ac:dyDescent="0.3">
      <c r="A33" s="260" t="s">
        <v>261</v>
      </c>
      <c r="B33" s="261"/>
      <c r="C33" s="261"/>
      <c r="D33" s="261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187"/>
    </row>
    <row r="34" spans="1:22" x14ac:dyDescent="0.3">
      <c r="A34" s="188" t="s">
        <v>134</v>
      </c>
      <c r="B34" s="2" t="s">
        <v>137</v>
      </c>
      <c r="C34" s="2" t="s">
        <v>135</v>
      </c>
      <c r="D34" s="2" t="s">
        <v>136</v>
      </c>
      <c r="E34" s="2" t="s">
        <v>213</v>
      </c>
      <c r="F34" s="2" t="s">
        <v>214</v>
      </c>
      <c r="G34" s="2" t="s">
        <v>138</v>
      </c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3"/>
    </row>
    <row r="35" spans="1:22" x14ac:dyDescent="0.3">
      <c r="A35" s="51" t="s">
        <v>139</v>
      </c>
      <c r="B35" s="2">
        <f>VLOOKUP($A$35,Wall_Alternatives[],B1,FALSE)</f>
        <v>0.05</v>
      </c>
      <c r="C35" s="2" t="str">
        <f>VLOOKUP($A$35,Wall_Alternatives[],C1,FALSE)</f>
        <v>A</v>
      </c>
      <c r="D35" s="2">
        <f>VLOOKUP($A$35,Wall_Alternatives[],D1,FALSE)</f>
        <v>0.1</v>
      </c>
      <c r="E35" s="2">
        <f>VLOOKUP($A$35,Wall_Alternatives[],E1,FALSE)</f>
        <v>5</v>
      </c>
      <c r="F35" s="2">
        <f>VLOOKUP($A$35,Wall_Alternatives[],F1,FALSE)</f>
        <v>0.4</v>
      </c>
      <c r="G35" s="2">
        <f>VLOOKUP($A$35,Wall_Alternatives[],G1,FALSE)</f>
        <v>100</v>
      </c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3"/>
    </row>
    <row r="36" spans="1:22" x14ac:dyDescent="0.3">
      <c r="A36" s="188" t="s">
        <v>145</v>
      </c>
      <c r="B36" s="2" t="s">
        <v>146</v>
      </c>
      <c r="C36" s="2" t="s">
        <v>205</v>
      </c>
      <c r="D36" s="2" t="s">
        <v>213</v>
      </c>
      <c r="E36" s="2" t="s">
        <v>214</v>
      </c>
      <c r="F36" s="2" t="s">
        <v>138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3"/>
    </row>
    <row r="37" spans="1:22" x14ac:dyDescent="0.3">
      <c r="A37" s="51" t="s">
        <v>280</v>
      </c>
      <c r="B37" s="2">
        <f>VLOOKUP($A$37,Window_Alternatives[],B1,FALSE)</f>
        <v>0.78</v>
      </c>
      <c r="C37" s="2">
        <f>VLOOKUP($A$37,Window_Alternatives[],C1,FALSE)</f>
        <v>2.9214000000000002</v>
      </c>
      <c r="D37" s="2">
        <f>VLOOKUP($A$37,Window_Alternatives[],D1,FALSE)</f>
        <v>3</v>
      </c>
      <c r="E37" s="2">
        <f>VLOOKUP($A$37,Window_Alternatives[],E1,FALSE)</f>
        <v>1</v>
      </c>
      <c r="F37" s="2">
        <f>VLOOKUP($A$37,Window_Alternatives[],F1,FALSE)</f>
        <v>500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3"/>
    </row>
    <row r="38" spans="1:22" x14ac:dyDescent="0.3">
      <c r="A38" s="188" t="s">
        <v>149</v>
      </c>
      <c r="B38" s="2" t="s">
        <v>205</v>
      </c>
      <c r="C38" s="2" t="s">
        <v>213</v>
      </c>
      <c r="D38" s="2" t="s">
        <v>214</v>
      </c>
      <c r="E38" s="2" t="s">
        <v>138</v>
      </c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3"/>
    </row>
    <row r="39" spans="1:22" x14ac:dyDescent="0.3">
      <c r="A39" s="51" t="s">
        <v>151</v>
      </c>
      <c r="B39" s="2">
        <f>VLOOKUP($A$39,Door_Alternatives[],B1,FALSE)</f>
        <v>0.1</v>
      </c>
      <c r="C39" s="2">
        <f>VLOOKUP($A$39,Door_Alternatives[],C1,FALSE)</f>
        <v>2</v>
      </c>
      <c r="D39" s="2">
        <f>VLOOKUP($A$39,Door_Alternatives[],D1,FALSE)</f>
        <v>1.5</v>
      </c>
      <c r="E39" s="2">
        <f>VLOOKUP($A$39,Door_Alternatives[],E1,FALSE)</f>
        <v>250</v>
      </c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3"/>
    </row>
    <row r="40" spans="1:22" x14ac:dyDescent="0.3">
      <c r="A40" s="188" t="s">
        <v>150</v>
      </c>
      <c r="B40" s="2" t="s">
        <v>205</v>
      </c>
      <c r="C40" s="2" t="s">
        <v>213</v>
      </c>
      <c r="D40" s="2" t="s">
        <v>214</v>
      </c>
      <c r="E40" s="2" t="s">
        <v>138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3"/>
    </row>
    <row r="41" spans="1:22" x14ac:dyDescent="0.3">
      <c r="A41" s="51" t="s">
        <v>152</v>
      </c>
      <c r="B41" s="2">
        <f>VLOOKUP($A$41,Floor_Alternatives[],B1,FALSE)</f>
        <v>0.1</v>
      </c>
      <c r="C41" s="2">
        <f>VLOOKUP($A$41,Floor_Alternatives[],C1,FALSE)</f>
        <v>2</v>
      </c>
      <c r="D41" s="2">
        <f>VLOOKUP($A$41,Floor_Alternatives[],D1,FALSE)</f>
        <v>1.4</v>
      </c>
      <c r="E41" s="2">
        <f>VLOOKUP($A$41,Floor_Alternatives[],E1,FALSE)</f>
        <v>350</v>
      </c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3"/>
    </row>
    <row r="42" spans="1:22" x14ac:dyDescent="0.3">
      <c r="A42" s="188" t="s">
        <v>153</v>
      </c>
      <c r="B42" s="2" t="s">
        <v>137</v>
      </c>
      <c r="C42" s="2" t="s">
        <v>213</v>
      </c>
      <c r="D42" s="2" t="s">
        <v>214</v>
      </c>
      <c r="E42" s="2" t="s">
        <v>138</v>
      </c>
      <c r="F42" s="2" t="s">
        <v>156</v>
      </c>
      <c r="G42" s="2" t="s">
        <v>157</v>
      </c>
      <c r="H42" s="2" t="s">
        <v>158</v>
      </c>
      <c r="I42" s="2" t="s">
        <v>159</v>
      </c>
      <c r="J42" s="2" t="s">
        <v>160</v>
      </c>
      <c r="K42" s="2" t="s">
        <v>161</v>
      </c>
      <c r="L42" s="2" t="s">
        <v>162</v>
      </c>
      <c r="M42" s="2" t="s">
        <v>163</v>
      </c>
      <c r="N42" s="2" t="s">
        <v>164</v>
      </c>
      <c r="O42" s="2" t="s">
        <v>165</v>
      </c>
      <c r="P42" s="2" t="s">
        <v>166</v>
      </c>
      <c r="Q42" s="2" t="s">
        <v>167</v>
      </c>
      <c r="R42" s="2" t="s">
        <v>168</v>
      </c>
      <c r="S42" s="2" t="s">
        <v>169</v>
      </c>
      <c r="T42" s="2" t="s">
        <v>170</v>
      </c>
      <c r="U42" s="2" t="s">
        <v>171</v>
      </c>
      <c r="V42" s="3" t="s">
        <v>172</v>
      </c>
    </row>
    <row r="43" spans="1:22" x14ac:dyDescent="0.3">
      <c r="A43" s="190" t="s">
        <v>155</v>
      </c>
      <c r="B43" s="2">
        <f>VLOOKUP($A$43,Roof_Alternatives[],B1,FALSE)</f>
        <v>0.20599999999999999</v>
      </c>
      <c r="C43" s="2">
        <f>VLOOKUP($A$43,Roof_Alternatives[],C1,FALSE)</f>
        <v>3.75</v>
      </c>
      <c r="D43" s="2">
        <f>VLOOKUP($A$43,Roof_Alternatives[],D1,FALSE)</f>
        <v>1.75</v>
      </c>
      <c r="E43" s="2">
        <f>VLOOKUP($A$43,Roof_Alternatives[],E1,FALSE)</f>
        <v>175</v>
      </c>
      <c r="F43" s="2">
        <f>VLOOKUP($A$43,Roof_Alternatives[],F1,FALSE)</f>
        <v>-1</v>
      </c>
      <c r="G43" s="2">
        <f>VLOOKUP($A$43,Roof_Alternatives[],G1,FALSE)</f>
        <v>-1</v>
      </c>
      <c r="H43" s="2">
        <f>VLOOKUP($A$43,Roof_Alternatives[],H1,FALSE)</f>
        <v>3</v>
      </c>
      <c r="I43" s="2">
        <f>VLOOKUP($A$43,Roof_Alternatives[],I1,FALSE)</f>
        <v>11</v>
      </c>
      <c r="J43" s="2">
        <f>VLOOKUP($A$43,Roof_Alternatives[],J1,FALSE)</f>
        <v>20</v>
      </c>
      <c r="K43" s="2">
        <f>VLOOKUP($A$43,Roof_Alternatives[],K1,FALSE)</f>
        <v>30</v>
      </c>
      <c r="L43" s="2">
        <f>VLOOKUP($A$43,Roof_Alternatives[],L1,FALSE)</f>
        <v>41</v>
      </c>
      <c r="M43" s="2">
        <f>VLOOKUP($A$43,Roof_Alternatives[],M1,FALSE)</f>
        <v>51</v>
      </c>
      <c r="N43" s="2">
        <f>VLOOKUP($A$43,Roof_Alternatives[],N1,FALSE)</f>
        <v>59</v>
      </c>
      <c r="O43" s="2">
        <f>VLOOKUP($A$43,Roof_Alternatives[],O1,FALSE)</f>
        <v>65</v>
      </c>
      <c r="P43" s="2">
        <f>VLOOKUP($A$43,Roof_Alternatives[],P1,FALSE)</f>
        <v>66</v>
      </c>
      <c r="Q43" s="2">
        <f>VLOOKUP($A$43,Roof_Alternatives[],Q1,FALSE)</f>
        <v>66</v>
      </c>
      <c r="R43" s="2">
        <f>VLOOKUP($A$43,Roof_Alternatives[],R1,FALSE)</f>
        <v>62</v>
      </c>
      <c r="S43" s="2">
        <f>VLOOKUP($A$43,Roof_Alternatives[],S1,FALSE)</f>
        <v>54</v>
      </c>
      <c r="T43" s="2">
        <f>VLOOKUP($A$43,Roof_Alternatives[],T1,FALSE)</f>
        <v>45</v>
      </c>
      <c r="U43" s="2">
        <f>VLOOKUP($A$43,Roof_Alternatives[],U1,FALSE)</f>
        <v>36</v>
      </c>
      <c r="V43" s="2">
        <f>VLOOKUP($A$43,Roof_Alternatives[],V1,FALSE)</f>
        <v>29</v>
      </c>
    </row>
    <row r="44" spans="1:22" x14ac:dyDescent="0.3">
      <c r="A44" s="188" t="s">
        <v>215</v>
      </c>
      <c r="B44" s="2" t="s">
        <v>216</v>
      </c>
      <c r="C44" s="2" t="s">
        <v>217</v>
      </c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3"/>
    </row>
    <row r="45" spans="1:22" ht="15" thickBot="1" x14ac:dyDescent="0.35">
      <c r="A45" s="54" t="s">
        <v>219</v>
      </c>
      <c r="B45" s="186">
        <f>VLOOKUP($A$45,System_Alternatives[],B1,FALSE)</f>
        <v>7.0339999999999998</v>
      </c>
      <c r="C45" s="192">
        <f>VLOOKUP($A$45,System_Alternatives[],C1,FALSE)</f>
        <v>372800</v>
      </c>
      <c r="D45" s="186"/>
      <c r="E45" s="186"/>
      <c r="F45" s="186"/>
      <c r="G45" s="186"/>
      <c r="H45" s="186"/>
      <c r="I45" s="186"/>
      <c r="J45" s="186"/>
      <c r="K45" s="186"/>
      <c r="L45" s="186"/>
      <c r="M45" s="186"/>
      <c r="N45" s="186"/>
      <c r="O45" s="186"/>
      <c r="P45" s="186"/>
      <c r="Q45" s="186"/>
      <c r="R45" s="186"/>
      <c r="S45" s="186"/>
      <c r="T45" s="186"/>
      <c r="U45" s="186"/>
      <c r="V45" s="5"/>
    </row>
  </sheetData>
  <mergeCells count="3">
    <mergeCell ref="A3:D3"/>
    <mergeCell ref="A18:D18"/>
    <mergeCell ref="A33:D3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323C-31DE-45D4-B9E4-C684CF4B01EB}">
  <sheetPr codeName="Sheet19"/>
  <dimension ref="A1:N361"/>
  <sheetViews>
    <sheetView topLeftCell="H1" workbookViewId="0">
      <selection activeCell="M2" sqref="M2:M36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219</v>
      </c>
      <c r="H3">
        <v>365.1855776520278</v>
      </c>
      <c r="I3">
        <v>52</v>
      </c>
      <c r="J3">
        <v>1349569.5173388636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155</v>
      </c>
      <c r="G4" t="s">
        <v>219</v>
      </c>
      <c r="H4">
        <v>365.1855776520278</v>
      </c>
      <c r="I4">
        <v>52</v>
      </c>
      <c r="J4">
        <v>1349569.5173388636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219</v>
      </c>
      <c r="H6">
        <v>365.1855776520278</v>
      </c>
      <c r="I6">
        <v>52</v>
      </c>
      <c r="J6">
        <v>1349569.5173388636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219</v>
      </c>
      <c r="H7">
        <v>365.1855776520278</v>
      </c>
      <c r="I7">
        <v>52</v>
      </c>
      <c r="J7">
        <v>1349569.5173388636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155</v>
      </c>
      <c r="G8" t="s">
        <v>219</v>
      </c>
      <c r="H8">
        <v>365.1855776520278</v>
      </c>
      <c r="I8">
        <v>52</v>
      </c>
      <c r="J8">
        <v>1349569.5173388636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155</v>
      </c>
      <c r="G9" t="s">
        <v>219</v>
      </c>
      <c r="H9">
        <v>365.1855776520278</v>
      </c>
      <c r="I9">
        <v>52</v>
      </c>
      <c r="J9">
        <v>1349569.5173388636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155</v>
      </c>
      <c r="G10" t="s">
        <v>219</v>
      </c>
      <c r="H10">
        <v>365.1855776520278</v>
      </c>
      <c r="I10">
        <v>52</v>
      </c>
      <c r="J10">
        <v>1349569.5173388636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155</v>
      </c>
      <c r="G11" t="s">
        <v>219</v>
      </c>
      <c r="H11">
        <v>365.1855776520278</v>
      </c>
      <c r="I11">
        <v>52</v>
      </c>
      <c r="J11">
        <v>1349569.5173388636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155</v>
      </c>
      <c r="G12" t="s">
        <v>219</v>
      </c>
      <c r="H12">
        <v>365.1855776520278</v>
      </c>
      <c r="I12">
        <v>52</v>
      </c>
      <c r="J12">
        <v>1349569.5173388636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365.1855776520278</v>
      </c>
      <c r="I13">
        <v>52</v>
      </c>
      <c r="J13">
        <v>1349569.5173388636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365.1855776520278</v>
      </c>
      <c r="I14">
        <v>52</v>
      </c>
      <c r="J14">
        <v>1349569.5173388636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219</v>
      </c>
      <c r="H15">
        <v>365.1855776520278</v>
      </c>
      <c r="I15">
        <v>52</v>
      </c>
      <c r="J15">
        <v>1349569.5173388636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155</v>
      </c>
      <c r="G16" t="s">
        <v>219</v>
      </c>
      <c r="H16">
        <v>365.1855776520278</v>
      </c>
      <c r="I16">
        <v>52</v>
      </c>
      <c r="J16">
        <v>1349569.5173388636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155</v>
      </c>
      <c r="G17" t="s">
        <v>219</v>
      </c>
      <c r="H17">
        <v>365.1855776520278</v>
      </c>
      <c r="I17">
        <v>52</v>
      </c>
      <c r="J17">
        <v>1349569.5173388636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155</v>
      </c>
      <c r="G18" t="s">
        <v>219</v>
      </c>
      <c r="H18">
        <v>365.1855776520278</v>
      </c>
      <c r="I18">
        <v>52</v>
      </c>
      <c r="J18">
        <v>1349569.5173388636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155</v>
      </c>
      <c r="G19" t="s">
        <v>219</v>
      </c>
      <c r="H19">
        <v>365.1855776520278</v>
      </c>
      <c r="I19">
        <v>52</v>
      </c>
      <c r="J19">
        <v>1349569.5173388636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155</v>
      </c>
      <c r="G20" t="s">
        <v>219</v>
      </c>
      <c r="H20">
        <v>365.1855776520278</v>
      </c>
      <c r="I20">
        <v>52</v>
      </c>
      <c r="J20">
        <v>1349569.5173388636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155</v>
      </c>
      <c r="G21" t="s">
        <v>219</v>
      </c>
      <c r="H21">
        <v>365.1855776520278</v>
      </c>
      <c r="I21">
        <v>52</v>
      </c>
      <c r="J21">
        <v>1349569.5173388636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155</v>
      </c>
      <c r="G22" t="s">
        <v>219</v>
      </c>
      <c r="H22">
        <v>365.1855776520278</v>
      </c>
      <c r="I22">
        <v>52</v>
      </c>
      <c r="J22">
        <v>1349569.5173388636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155</v>
      </c>
      <c r="G23" t="s">
        <v>219</v>
      </c>
      <c r="H23">
        <v>365.1855776520278</v>
      </c>
      <c r="I23">
        <v>52</v>
      </c>
      <c r="J23">
        <v>1349569.5173388636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155</v>
      </c>
      <c r="G24" t="s">
        <v>219</v>
      </c>
      <c r="H24">
        <v>365.1855776520278</v>
      </c>
      <c r="I24">
        <v>52</v>
      </c>
      <c r="J24">
        <v>1349569.5173388636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155</v>
      </c>
      <c r="G25" t="s">
        <v>219</v>
      </c>
      <c r="H25">
        <v>377.26141372673982</v>
      </c>
      <c r="I25">
        <v>54</v>
      </c>
      <c r="J25">
        <v>1510816.4669632635</v>
      </c>
      <c r="K25">
        <v>100656000</v>
      </c>
      <c r="L25">
        <v>23</v>
      </c>
      <c r="M25">
        <v>-11.948028430751252</v>
      </c>
      <c r="N25">
        <v>-3.8461538461538463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155</v>
      </c>
      <c r="G26" t="s">
        <v>219</v>
      </c>
      <c r="H26">
        <v>377.26141372673982</v>
      </c>
      <c r="I26">
        <v>54</v>
      </c>
      <c r="J26">
        <v>1510816.4669632635</v>
      </c>
      <c r="K26">
        <v>100656000</v>
      </c>
      <c r="L26">
        <v>24</v>
      </c>
      <c r="M26">
        <v>-11.948028430751252</v>
      </c>
      <c r="N26">
        <v>-3.8461538461538463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155</v>
      </c>
      <c r="G27" t="s">
        <v>219</v>
      </c>
      <c r="H27">
        <v>377.26141372673982</v>
      </c>
      <c r="I27">
        <v>54</v>
      </c>
      <c r="J27">
        <v>1510816.4669632635</v>
      </c>
      <c r="K27">
        <v>100656000</v>
      </c>
      <c r="L27">
        <v>25</v>
      </c>
      <c r="M27">
        <v>-11.948028430751252</v>
      </c>
      <c r="N27">
        <v>-3.8461538461538463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155</v>
      </c>
      <c r="G28" t="s">
        <v>219</v>
      </c>
      <c r="H28">
        <v>377.26141372673982</v>
      </c>
      <c r="I28">
        <v>54</v>
      </c>
      <c r="J28">
        <v>1510816.4669632635</v>
      </c>
      <c r="K28">
        <v>100656000</v>
      </c>
      <c r="L28">
        <v>26</v>
      </c>
      <c r="M28">
        <v>-11.948028430751252</v>
      </c>
      <c r="N28">
        <v>-3.8461538461538463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155</v>
      </c>
      <c r="G29" t="s">
        <v>219</v>
      </c>
      <c r="H29">
        <v>377.26141372673982</v>
      </c>
      <c r="I29">
        <v>54</v>
      </c>
      <c r="J29">
        <v>1510816.4669632635</v>
      </c>
      <c r="K29">
        <v>100656000</v>
      </c>
      <c r="L29">
        <v>27</v>
      </c>
      <c r="M29">
        <v>-11.948028430751252</v>
      </c>
      <c r="N29">
        <v>-3.8461538461538463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155</v>
      </c>
      <c r="G30" t="s">
        <v>219</v>
      </c>
      <c r="H30">
        <v>377.26141372673982</v>
      </c>
      <c r="I30">
        <v>54</v>
      </c>
      <c r="J30">
        <v>1510816.4669632635</v>
      </c>
      <c r="K30">
        <v>100656000</v>
      </c>
      <c r="L30">
        <v>28</v>
      </c>
      <c r="M30">
        <v>-11.948028430751252</v>
      </c>
      <c r="N30">
        <v>-3.8461538461538463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155</v>
      </c>
      <c r="G31" t="s">
        <v>219</v>
      </c>
      <c r="H31">
        <v>377.26141372673982</v>
      </c>
      <c r="I31">
        <v>54</v>
      </c>
      <c r="J31">
        <v>1510816.4669632635</v>
      </c>
      <c r="K31">
        <v>100656000</v>
      </c>
      <c r="L31">
        <v>29</v>
      </c>
      <c r="M31">
        <v>-11.948028430751252</v>
      </c>
      <c r="N31">
        <v>-3.8461538461538463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155</v>
      </c>
      <c r="G32" t="s">
        <v>219</v>
      </c>
      <c r="H32">
        <v>377.26141372673982</v>
      </c>
      <c r="I32">
        <v>54</v>
      </c>
      <c r="J32">
        <v>1510816.4669632635</v>
      </c>
      <c r="K32">
        <v>100656000</v>
      </c>
      <c r="L32">
        <v>30</v>
      </c>
      <c r="M32">
        <v>-11.948028430751252</v>
      </c>
      <c r="N32">
        <v>-3.8461538461538463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155</v>
      </c>
      <c r="G33" t="s">
        <v>219</v>
      </c>
      <c r="H33">
        <v>377.26141372673982</v>
      </c>
      <c r="I33">
        <v>54</v>
      </c>
      <c r="J33">
        <v>1510816.4669632635</v>
      </c>
      <c r="K33">
        <v>100656000</v>
      </c>
      <c r="L33">
        <v>31</v>
      </c>
      <c r="M33">
        <v>-11.948028430751252</v>
      </c>
      <c r="N33">
        <v>-3.8461538461538463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155</v>
      </c>
      <c r="G34" t="s">
        <v>219</v>
      </c>
      <c r="H34">
        <v>377.26141372673982</v>
      </c>
      <c r="I34">
        <v>54</v>
      </c>
      <c r="J34">
        <v>1510816.4669632635</v>
      </c>
      <c r="K34">
        <v>100656000</v>
      </c>
      <c r="L34">
        <v>32</v>
      </c>
      <c r="M34">
        <v>-11.948028430751252</v>
      </c>
      <c r="N34">
        <v>-3.8461538461538463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155</v>
      </c>
      <c r="G35" t="s">
        <v>219</v>
      </c>
      <c r="H35">
        <v>377.26141372673982</v>
      </c>
      <c r="I35">
        <v>54</v>
      </c>
      <c r="J35">
        <v>1510816.4669632635</v>
      </c>
      <c r="K35">
        <v>100656000</v>
      </c>
      <c r="L35">
        <v>33</v>
      </c>
      <c r="M35">
        <v>-11.948028430751252</v>
      </c>
      <c r="N35">
        <v>-3.8461538461538463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155</v>
      </c>
      <c r="G36" t="s">
        <v>219</v>
      </c>
      <c r="H36">
        <v>377.26141372673982</v>
      </c>
      <c r="I36">
        <v>54</v>
      </c>
      <c r="J36">
        <v>1510816.4669632635</v>
      </c>
      <c r="K36">
        <v>100656000</v>
      </c>
      <c r="L36">
        <v>34</v>
      </c>
      <c r="M36">
        <v>-11.948028430751252</v>
      </c>
      <c r="N36">
        <v>-3.8461538461538463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155</v>
      </c>
      <c r="G37" t="s">
        <v>219</v>
      </c>
      <c r="H37">
        <v>377.26141372673982</v>
      </c>
      <c r="I37">
        <v>54</v>
      </c>
      <c r="J37">
        <v>1510816.4669632635</v>
      </c>
      <c r="K37">
        <v>100656000</v>
      </c>
      <c r="L37">
        <v>35</v>
      </c>
      <c r="M37">
        <v>-11.948028430751252</v>
      </c>
      <c r="N37">
        <v>-3.8461538461538463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155</v>
      </c>
      <c r="G38" t="s">
        <v>219</v>
      </c>
      <c r="H38">
        <v>377.26141372673982</v>
      </c>
      <c r="I38">
        <v>54</v>
      </c>
      <c r="J38">
        <v>1510816.4669632635</v>
      </c>
      <c r="K38">
        <v>100656000</v>
      </c>
      <c r="L38">
        <v>36</v>
      </c>
      <c r="M38">
        <v>-11.948028430751252</v>
      </c>
      <c r="N38">
        <v>-3.8461538461538463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155</v>
      </c>
      <c r="G39" t="s">
        <v>219</v>
      </c>
      <c r="H39">
        <v>377.26141372673982</v>
      </c>
      <c r="I39">
        <v>54</v>
      </c>
      <c r="J39">
        <v>1510816.4669632635</v>
      </c>
      <c r="K39">
        <v>100656000</v>
      </c>
      <c r="L39">
        <v>37</v>
      </c>
      <c r="M39">
        <v>-11.948028430751252</v>
      </c>
      <c r="N39">
        <v>-3.8461538461538463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377.26141372673982</v>
      </c>
      <c r="I40">
        <v>54</v>
      </c>
      <c r="J40">
        <v>1510816.4669632635</v>
      </c>
      <c r="K40">
        <v>100656000</v>
      </c>
      <c r="L40">
        <v>38</v>
      </c>
      <c r="M40">
        <v>-11.948028430751252</v>
      </c>
      <c r="N40">
        <v>-3.8461538461538463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219</v>
      </c>
      <c r="H41">
        <v>377.26141372673982</v>
      </c>
      <c r="I41">
        <v>54</v>
      </c>
      <c r="J41">
        <v>1510816.4669632635</v>
      </c>
      <c r="K41">
        <v>100656000</v>
      </c>
      <c r="L41">
        <v>39</v>
      </c>
      <c r="M41">
        <v>-11.948028430751252</v>
      </c>
      <c r="N41">
        <v>-3.8461538461538463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155</v>
      </c>
      <c r="G42" t="s">
        <v>219</v>
      </c>
      <c r="H42">
        <v>377.26141372673982</v>
      </c>
      <c r="I42">
        <v>54</v>
      </c>
      <c r="J42">
        <v>1510816.4669632635</v>
      </c>
      <c r="K42">
        <v>100656000</v>
      </c>
      <c r="L42">
        <v>40</v>
      </c>
      <c r="M42">
        <v>-11.948028430751252</v>
      </c>
      <c r="N42">
        <v>-3.8461538461538463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219</v>
      </c>
      <c r="H43">
        <v>377.26141372673982</v>
      </c>
      <c r="I43">
        <v>54</v>
      </c>
      <c r="J43">
        <v>1510816.4669632635</v>
      </c>
      <c r="K43">
        <v>100656000</v>
      </c>
      <c r="L43">
        <v>41</v>
      </c>
      <c r="M43">
        <v>-11.948028430751252</v>
      </c>
      <c r="N43">
        <v>-3.8461538461538463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155</v>
      </c>
      <c r="G44" t="s">
        <v>219</v>
      </c>
      <c r="H44">
        <v>377.26141372673982</v>
      </c>
      <c r="I44">
        <v>54</v>
      </c>
      <c r="J44">
        <v>1510816.4669632635</v>
      </c>
      <c r="K44">
        <v>100656000</v>
      </c>
      <c r="L44">
        <v>42</v>
      </c>
      <c r="M44">
        <v>-11.948028430751252</v>
      </c>
      <c r="N44">
        <v>-3.8461538461538463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155</v>
      </c>
      <c r="G45" t="s">
        <v>219</v>
      </c>
      <c r="H45">
        <v>377.26141372673982</v>
      </c>
      <c r="I45">
        <v>54</v>
      </c>
      <c r="J45">
        <v>1510816.4669632635</v>
      </c>
      <c r="K45">
        <v>100656000</v>
      </c>
      <c r="L45">
        <v>43</v>
      </c>
      <c r="M45">
        <v>-11.948028430751252</v>
      </c>
      <c r="N45">
        <v>-3.8461538461538463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155</v>
      </c>
      <c r="G46" t="s">
        <v>219</v>
      </c>
      <c r="H46">
        <v>377.26141372673982</v>
      </c>
      <c r="I46">
        <v>54</v>
      </c>
      <c r="J46">
        <v>1510816.4669632635</v>
      </c>
      <c r="K46">
        <v>100656000</v>
      </c>
      <c r="L46">
        <v>44</v>
      </c>
      <c r="M46">
        <v>-11.948028430751252</v>
      </c>
      <c r="N46">
        <v>-3.8461538461538463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155</v>
      </c>
      <c r="G47" t="s">
        <v>219</v>
      </c>
      <c r="H47">
        <v>377.26141372673982</v>
      </c>
      <c r="I47">
        <v>54</v>
      </c>
      <c r="J47">
        <v>1510816.4669632635</v>
      </c>
      <c r="K47">
        <v>100656000</v>
      </c>
      <c r="L47">
        <v>45</v>
      </c>
      <c r="M47">
        <v>-11.948028430751252</v>
      </c>
      <c r="N47">
        <v>-3.8461538461538463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155</v>
      </c>
      <c r="G48" t="s">
        <v>219</v>
      </c>
      <c r="H48">
        <v>377.26141372673982</v>
      </c>
      <c r="I48">
        <v>54</v>
      </c>
      <c r="J48">
        <v>1510816.4669632635</v>
      </c>
      <c r="K48">
        <v>100656000</v>
      </c>
      <c r="L48">
        <v>46</v>
      </c>
      <c r="M48">
        <v>-11.948028430751252</v>
      </c>
      <c r="N48">
        <v>-3.8461538461538463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155</v>
      </c>
      <c r="G49" t="s">
        <v>219</v>
      </c>
      <c r="H49">
        <v>377.26141372673982</v>
      </c>
      <c r="I49">
        <v>54</v>
      </c>
      <c r="J49">
        <v>1510816.4669632635</v>
      </c>
      <c r="K49">
        <v>100656000</v>
      </c>
      <c r="L49">
        <v>47</v>
      </c>
      <c r="M49">
        <v>-11.948028430751252</v>
      </c>
      <c r="N49">
        <v>-3.8461538461538463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377.26141372673982</v>
      </c>
      <c r="I50">
        <v>54</v>
      </c>
      <c r="J50">
        <v>1510816.4669632635</v>
      </c>
      <c r="K50">
        <v>100656000</v>
      </c>
      <c r="L50">
        <v>48</v>
      </c>
      <c r="M50">
        <v>-11.948028430751252</v>
      </c>
      <c r="N50">
        <v>-3.8461538461538463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155</v>
      </c>
      <c r="G51" t="s">
        <v>219</v>
      </c>
      <c r="H51">
        <v>377.26141372673982</v>
      </c>
      <c r="I51">
        <v>54</v>
      </c>
      <c r="J51">
        <v>1510816.4669632635</v>
      </c>
      <c r="K51">
        <v>100656000</v>
      </c>
      <c r="L51">
        <v>49</v>
      </c>
      <c r="M51">
        <v>-11.948028430751252</v>
      </c>
      <c r="N51">
        <v>-3.8461538461538463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155</v>
      </c>
      <c r="G52" t="s">
        <v>219</v>
      </c>
      <c r="H52">
        <v>377.26141372673982</v>
      </c>
      <c r="I52">
        <v>54</v>
      </c>
      <c r="J52">
        <v>1510816.4669632635</v>
      </c>
      <c r="K52">
        <v>100656000</v>
      </c>
      <c r="L52">
        <v>50</v>
      </c>
      <c r="M52">
        <v>-11.948028430751252</v>
      </c>
      <c r="N52">
        <v>-3.8461538461538463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155</v>
      </c>
      <c r="G53" t="s">
        <v>219</v>
      </c>
      <c r="H53">
        <v>377.26141372673982</v>
      </c>
      <c r="I53">
        <v>54</v>
      </c>
      <c r="J53">
        <v>1510816.4669632635</v>
      </c>
      <c r="K53">
        <v>100656000</v>
      </c>
      <c r="L53">
        <v>51</v>
      </c>
      <c r="M53">
        <v>-11.948028430751252</v>
      </c>
      <c r="N53">
        <v>-3.8461538461538463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155</v>
      </c>
      <c r="G54" t="s">
        <v>219</v>
      </c>
      <c r="H54">
        <v>377.26141372673982</v>
      </c>
      <c r="I54">
        <v>54</v>
      </c>
      <c r="J54">
        <v>1510816.4669632635</v>
      </c>
      <c r="K54">
        <v>100656000</v>
      </c>
      <c r="L54">
        <v>52</v>
      </c>
      <c r="M54">
        <v>-11.948028430751252</v>
      </c>
      <c r="N54">
        <v>-3.8461538461538463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155</v>
      </c>
      <c r="G55" t="s">
        <v>219</v>
      </c>
      <c r="H55">
        <v>377.26141372673982</v>
      </c>
      <c r="I55">
        <v>54</v>
      </c>
      <c r="J55">
        <v>1510816.4669632635</v>
      </c>
      <c r="K55">
        <v>100656000</v>
      </c>
      <c r="L55">
        <v>53</v>
      </c>
      <c r="M55">
        <v>-11.948028430751252</v>
      </c>
      <c r="N55">
        <v>-3.8461538461538463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155</v>
      </c>
      <c r="G56" t="s">
        <v>219</v>
      </c>
      <c r="H56">
        <v>377.26141372673982</v>
      </c>
      <c r="I56">
        <v>54</v>
      </c>
      <c r="J56">
        <v>1510816.4669632635</v>
      </c>
      <c r="K56">
        <v>100656000</v>
      </c>
      <c r="L56">
        <v>54</v>
      </c>
      <c r="M56">
        <v>-11.948028430751252</v>
      </c>
      <c r="N56">
        <v>-3.8461538461538463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155</v>
      </c>
      <c r="G57" t="s">
        <v>219</v>
      </c>
      <c r="H57">
        <v>377.26141372673982</v>
      </c>
      <c r="I57">
        <v>54</v>
      </c>
      <c r="J57">
        <v>1510816.4669632635</v>
      </c>
      <c r="K57">
        <v>100656000</v>
      </c>
      <c r="L57">
        <v>55</v>
      </c>
      <c r="M57">
        <v>-11.948028430751252</v>
      </c>
      <c r="N57">
        <v>-3.8461538461538463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155</v>
      </c>
      <c r="G58" t="s">
        <v>219</v>
      </c>
      <c r="H58">
        <v>377.26141372673982</v>
      </c>
      <c r="I58">
        <v>54</v>
      </c>
      <c r="J58">
        <v>1510816.4669632635</v>
      </c>
      <c r="K58">
        <v>100656000</v>
      </c>
      <c r="L58">
        <v>56</v>
      </c>
      <c r="M58">
        <v>-11.948028430751252</v>
      </c>
      <c r="N58">
        <v>-3.8461538461538463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155</v>
      </c>
      <c r="G59" t="s">
        <v>219</v>
      </c>
      <c r="H59">
        <v>377.26141372673982</v>
      </c>
      <c r="I59">
        <v>54</v>
      </c>
      <c r="J59">
        <v>1510816.4669632635</v>
      </c>
      <c r="K59">
        <v>100656000</v>
      </c>
      <c r="L59">
        <v>57</v>
      </c>
      <c r="M59">
        <v>-11.948028430751252</v>
      </c>
      <c r="N59">
        <v>-3.8461538461538463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155</v>
      </c>
      <c r="G60" t="s">
        <v>219</v>
      </c>
      <c r="H60">
        <v>377.26141372673982</v>
      </c>
      <c r="I60">
        <v>54</v>
      </c>
      <c r="J60">
        <v>1510816.4669632635</v>
      </c>
      <c r="K60">
        <v>100656000</v>
      </c>
      <c r="L60">
        <v>58</v>
      </c>
      <c r="M60">
        <v>-11.948028430751252</v>
      </c>
      <c r="N60">
        <v>-3.8461538461538463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155</v>
      </c>
      <c r="G61" t="s">
        <v>219</v>
      </c>
      <c r="H61">
        <v>377.26141372673982</v>
      </c>
      <c r="I61">
        <v>54</v>
      </c>
      <c r="J61">
        <v>1510816.4669632635</v>
      </c>
      <c r="K61">
        <v>100656000</v>
      </c>
      <c r="L61">
        <v>59</v>
      </c>
      <c r="M61">
        <v>-11.948028430751252</v>
      </c>
      <c r="N61">
        <v>-3.8461538461538463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377.26141372673982</v>
      </c>
      <c r="I62">
        <v>54</v>
      </c>
      <c r="J62">
        <v>1510816.4669632635</v>
      </c>
      <c r="K62">
        <v>100656000</v>
      </c>
      <c r="L62">
        <v>60</v>
      </c>
      <c r="M62">
        <v>-11.948028430751252</v>
      </c>
      <c r="N62">
        <v>-3.8461538461538463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155</v>
      </c>
      <c r="G63" t="s">
        <v>219</v>
      </c>
      <c r="H63">
        <v>377.26141372673982</v>
      </c>
      <c r="I63">
        <v>54</v>
      </c>
      <c r="J63">
        <v>1510816.4669632635</v>
      </c>
      <c r="K63">
        <v>100656000</v>
      </c>
      <c r="L63">
        <v>61</v>
      </c>
      <c r="M63">
        <v>-11.948028430751252</v>
      </c>
      <c r="N63">
        <v>-3.8461538461538463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155</v>
      </c>
      <c r="G64" t="s">
        <v>219</v>
      </c>
      <c r="H64">
        <v>377.26141372673982</v>
      </c>
      <c r="I64">
        <v>54</v>
      </c>
      <c r="J64">
        <v>1510816.4669632635</v>
      </c>
      <c r="K64">
        <v>100656000</v>
      </c>
      <c r="L64">
        <v>62</v>
      </c>
      <c r="M64">
        <v>-11.948028430751252</v>
      </c>
      <c r="N64">
        <v>-3.8461538461538463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155</v>
      </c>
      <c r="G65" t="s">
        <v>219</v>
      </c>
      <c r="H65">
        <v>377.26141372673982</v>
      </c>
      <c r="I65">
        <v>54</v>
      </c>
      <c r="J65">
        <v>1510816.4669632635</v>
      </c>
      <c r="K65">
        <v>100656000</v>
      </c>
      <c r="L65">
        <v>63</v>
      </c>
      <c r="M65">
        <v>-11.948028430751252</v>
      </c>
      <c r="N65">
        <v>-3.8461538461538463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155</v>
      </c>
      <c r="G66" t="s">
        <v>219</v>
      </c>
      <c r="H66">
        <v>377.26141372673982</v>
      </c>
      <c r="I66">
        <v>54</v>
      </c>
      <c r="J66">
        <v>1510816.4669632635</v>
      </c>
      <c r="K66">
        <v>100656000</v>
      </c>
      <c r="L66">
        <v>64</v>
      </c>
      <c r="M66">
        <v>-11.948028430751252</v>
      </c>
      <c r="N66">
        <v>-3.8461538461538463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155</v>
      </c>
      <c r="G67" t="s">
        <v>219</v>
      </c>
      <c r="H67">
        <v>377.26141372673982</v>
      </c>
      <c r="I67">
        <v>54</v>
      </c>
      <c r="J67">
        <v>1510816.4669632635</v>
      </c>
      <c r="K67">
        <v>100656000</v>
      </c>
      <c r="L67">
        <v>65</v>
      </c>
      <c r="M67">
        <v>-11.948028430751252</v>
      </c>
      <c r="N67">
        <v>-3.8461538461538463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155</v>
      </c>
      <c r="G68" t="s">
        <v>219</v>
      </c>
      <c r="H68">
        <v>377.26141372673982</v>
      </c>
      <c r="I68">
        <v>54</v>
      </c>
      <c r="J68">
        <v>1510816.4669632635</v>
      </c>
      <c r="K68">
        <v>100656000</v>
      </c>
      <c r="L68">
        <v>66</v>
      </c>
      <c r="M68">
        <v>-11.948028430751252</v>
      </c>
      <c r="N68">
        <v>-3.8461538461538463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155</v>
      </c>
      <c r="G69" t="s">
        <v>219</v>
      </c>
      <c r="H69">
        <v>377.26141372673982</v>
      </c>
      <c r="I69">
        <v>54</v>
      </c>
      <c r="J69">
        <v>1510816.4669632635</v>
      </c>
      <c r="K69">
        <v>100656000</v>
      </c>
      <c r="L69">
        <v>67</v>
      </c>
      <c r="M69">
        <v>-11.948028430751252</v>
      </c>
      <c r="N69">
        <v>-3.8461538461538463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155</v>
      </c>
      <c r="G70" t="s">
        <v>219</v>
      </c>
      <c r="H70">
        <v>384.24451754939332</v>
      </c>
      <c r="I70">
        <v>55</v>
      </c>
      <c r="J70">
        <v>1634636.077402286</v>
      </c>
      <c r="K70">
        <v>102520000</v>
      </c>
      <c r="L70">
        <v>68</v>
      </c>
      <c r="M70">
        <v>-21.122777033785436</v>
      </c>
      <c r="N70">
        <v>-5.7692307692307692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155</v>
      </c>
      <c r="G71" t="s">
        <v>219</v>
      </c>
      <c r="H71">
        <v>384.24451754939332</v>
      </c>
      <c r="I71">
        <v>55</v>
      </c>
      <c r="J71">
        <v>1634636.077402286</v>
      </c>
      <c r="K71">
        <v>102520000</v>
      </c>
      <c r="L71">
        <v>69</v>
      </c>
      <c r="M71">
        <v>-21.122777033785436</v>
      </c>
      <c r="N71">
        <v>-5.7692307692307692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155</v>
      </c>
      <c r="G72" t="s">
        <v>219</v>
      </c>
      <c r="H72">
        <v>384.24451754939332</v>
      </c>
      <c r="I72">
        <v>55</v>
      </c>
      <c r="J72">
        <v>1634636.077402286</v>
      </c>
      <c r="K72">
        <v>102520000</v>
      </c>
      <c r="L72">
        <v>70</v>
      </c>
      <c r="M72">
        <v>-21.122777033785436</v>
      </c>
      <c r="N72">
        <v>-5.7692307692307692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155</v>
      </c>
      <c r="G73" t="s">
        <v>219</v>
      </c>
      <c r="H73">
        <v>384.24451754939332</v>
      </c>
      <c r="I73">
        <v>55</v>
      </c>
      <c r="J73">
        <v>1634636.077402286</v>
      </c>
      <c r="K73">
        <v>102520000</v>
      </c>
      <c r="L73">
        <v>71</v>
      </c>
      <c r="M73">
        <v>-21.122777033785436</v>
      </c>
      <c r="N73">
        <v>-5.7692307692307692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155</v>
      </c>
      <c r="G74" t="s">
        <v>219</v>
      </c>
      <c r="H74">
        <v>384.24451754939332</v>
      </c>
      <c r="I74">
        <v>55</v>
      </c>
      <c r="J74">
        <v>1634636.077402286</v>
      </c>
      <c r="K74">
        <v>102520000</v>
      </c>
      <c r="L74">
        <v>72</v>
      </c>
      <c r="M74">
        <v>-21.122777033785436</v>
      </c>
      <c r="N74">
        <v>-5.7692307692307692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155</v>
      </c>
      <c r="G75" t="s">
        <v>219</v>
      </c>
      <c r="H75">
        <v>384.24451754939332</v>
      </c>
      <c r="I75">
        <v>55</v>
      </c>
      <c r="J75">
        <v>1634636.077402286</v>
      </c>
      <c r="K75">
        <v>102520000</v>
      </c>
      <c r="L75">
        <v>73</v>
      </c>
      <c r="M75">
        <v>-21.122777033785436</v>
      </c>
      <c r="N75">
        <v>-5.7692307692307692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155</v>
      </c>
      <c r="G76" t="s">
        <v>219</v>
      </c>
      <c r="H76">
        <v>384.24451754939332</v>
      </c>
      <c r="I76">
        <v>55</v>
      </c>
      <c r="J76">
        <v>1634636.077402286</v>
      </c>
      <c r="K76">
        <v>102520000</v>
      </c>
      <c r="L76">
        <v>74</v>
      </c>
      <c r="M76">
        <v>-21.122777033785436</v>
      </c>
      <c r="N76">
        <v>-5.7692307692307692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155</v>
      </c>
      <c r="G77" t="s">
        <v>219</v>
      </c>
      <c r="H77">
        <v>384.24451754939332</v>
      </c>
      <c r="I77">
        <v>55</v>
      </c>
      <c r="J77">
        <v>1634636.077402286</v>
      </c>
      <c r="K77">
        <v>102520000</v>
      </c>
      <c r="L77">
        <v>75</v>
      </c>
      <c r="M77">
        <v>-21.122777033785436</v>
      </c>
      <c r="N77">
        <v>-5.7692307692307692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155</v>
      </c>
      <c r="G78" t="s">
        <v>219</v>
      </c>
      <c r="H78">
        <v>384.24451754939332</v>
      </c>
      <c r="I78">
        <v>55</v>
      </c>
      <c r="J78">
        <v>1634636.077402286</v>
      </c>
      <c r="K78">
        <v>102520000</v>
      </c>
      <c r="L78">
        <v>76</v>
      </c>
      <c r="M78">
        <v>-21.122777033785436</v>
      </c>
      <c r="N78">
        <v>-5.7692307692307692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155</v>
      </c>
      <c r="G79" t="s">
        <v>219</v>
      </c>
      <c r="H79">
        <v>384.24451754939332</v>
      </c>
      <c r="I79">
        <v>55</v>
      </c>
      <c r="J79">
        <v>1634636.077402286</v>
      </c>
      <c r="K79">
        <v>102520000</v>
      </c>
      <c r="L79">
        <v>77</v>
      </c>
      <c r="M79">
        <v>-21.122777033785436</v>
      </c>
      <c r="N79">
        <v>-5.7692307692307692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155</v>
      </c>
      <c r="G80" t="s">
        <v>219</v>
      </c>
      <c r="H80">
        <v>384.24451754939332</v>
      </c>
      <c r="I80">
        <v>55</v>
      </c>
      <c r="J80">
        <v>1634636.077402286</v>
      </c>
      <c r="K80">
        <v>102520000</v>
      </c>
      <c r="L80">
        <v>78</v>
      </c>
      <c r="M80">
        <v>-21.122777033785436</v>
      </c>
      <c r="N80">
        <v>-5.7692307692307692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155</v>
      </c>
      <c r="G81" t="s">
        <v>219</v>
      </c>
      <c r="H81">
        <v>384.24451754939332</v>
      </c>
      <c r="I81">
        <v>55</v>
      </c>
      <c r="J81">
        <v>1634636.077402286</v>
      </c>
      <c r="K81">
        <v>102520000</v>
      </c>
      <c r="L81">
        <v>79</v>
      </c>
      <c r="M81">
        <v>-21.122777033785436</v>
      </c>
      <c r="N81">
        <v>-5.7692307692307692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155</v>
      </c>
      <c r="G82" t="s">
        <v>219</v>
      </c>
      <c r="H82">
        <v>384.24451754939332</v>
      </c>
      <c r="I82">
        <v>55</v>
      </c>
      <c r="J82">
        <v>1634636.077402286</v>
      </c>
      <c r="K82">
        <v>102520000</v>
      </c>
      <c r="L82">
        <v>80</v>
      </c>
      <c r="M82">
        <v>-21.122777033785436</v>
      </c>
      <c r="N82">
        <v>-5.7692307692307692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155</v>
      </c>
      <c r="G83" t="s">
        <v>219</v>
      </c>
      <c r="H83">
        <v>384.24451754939332</v>
      </c>
      <c r="I83">
        <v>55</v>
      </c>
      <c r="J83">
        <v>1634636.077402286</v>
      </c>
      <c r="K83">
        <v>102520000</v>
      </c>
      <c r="L83">
        <v>81</v>
      </c>
      <c r="M83">
        <v>-21.122777033785436</v>
      </c>
      <c r="N83">
        <v>-5.7692307692307692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155</v>
      </c>
      <c r="G84" t="s">
        <v>219</v>
      </c>
      <c r="H84">
        <v>384.24451754939332</v>
      </c>
      <c r="I84">
        <v>55</v>
      </c>
      <c r="J84">
        <v>1634636.077402286</v>
      </c>
      <c r="K84">
        <v>102520000</v>
      </c>
      <c r="L84">
        <v>82</v>
      </c>
      <c r="M84">
        <v>-21.122777033785436</v>
      </c>
      <c r="N84">
        <v>-5.7692307692307692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155</v>
      </c>
      <c r="G85" t="s">
        <v>219</v>
      </c>
      <c r="H85">
        <v>384.24451754939332</v>
      </c>
      <c r="I85">
        <v>55</v>
      </c>
      <c r="J85">
        <v>1634636.077402286</v>
      </c>
      <c r="K85">
        <v>102520000</v>
      </c>
      <c r="L85">
        <v>83</v>
      </c>
      <c r="M85">
        <v>-21.122777033785436</v>
      </c>
      <c r="N85">
        <v>-5.7692307692307692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384.24451754939332</v>
      </c>
      <c r="I86">
        <v>55</v>
      </c>
      <c r="J86">
        <v>1634636.077402286</v>
      </c>
      <c r="K86">
        <v>102520000</v>
      </c>
      <c r="L86">
        <v>84</v>
      </c>
      <c r="M86">
        <v>-21.122777033785436</v>
      </c>
      <c r="N86">
        <v>-5.7692307692307692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155</v>
      </c>
      <c r="G87" t="s">
        <v>219</v>
      </c>
      <c r="H87">
        <v>384.24451754939332</v>
      </c>
      <c r="I87">
        <v>55</v>
      </c>
      <c r="J87">
        <v>1634636.077402286</v>
      </c>
      <c r="K87">
        <v>102520000</v>
      </c>
      <c r="L87">
        <v>85</v>
      </c>
      <c r="M87">
        <v>-21.122777033785436</v>
      </c>
      <c r="N87">
        <v>-5.7692307692307692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155</v>
      </c>
      <c r="G88" t="s">
        <v>219</v>
      </c>
      <c r="H88">
        <v>384.24451754939332</v>
      </c>
      <c r="I88">
        <v>55</v>
      </c>
      <c r="J88">
        <v>1634636.077402286</v>
      </c>
      <c r="K88">
        <v>102520000</v>
      </c>
      <c r="L88">
        <v>86</v>
      </c>
      <c r="M88">
        <v>-21.122777033785436</v>
      </c>
      <c r="N88">
        <v>-5.7692307692307692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155</v>
      </c>
      <c r="G89" t="s">
        <v>219</v>
      </c>
      <c r="H89">
        <v>384.24451754939332</v>
      </c>
      <c r="I89">
        <v>55</v>
      </c>
      <c r="J89">
        <v>1634636.077402286</v>
      </c>
      <c r="K89">
        <v>102520000</v>
      </c>
      <c r="L89">
        <v>87</v>
      </c>
      <c r="M89">
        <v>-21.122777033785436</v>
      </c>
      <c r="N89">
        <v>-5.7692307692307692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155</v>
      </c>
      <c r="G90" t="s">
        <v>219</v>
      </c>
      <c r="H90">
        <v>384.24451754939332</v>
      </c>
      <c r="I90">
        <v>55</v>
      </c>
      <c r="J90">
        <v>1634636.077402286</v>
      </c>
      <c r="K90">
        <v>102520000</v>
      </c>
      <c r="L90">
        <v>88</v>
      </c>
      <c r="M90">
        <v>-21.122777033785436</v>
      </c>
      <c r="N90">
        <v>-5.7692307692307692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155</v>
      </c>
      <c r="G91" t="s">
        <v>219</v>
      </c>
      <c r="H91">
        <v>384.24451754939332</v>
      </c>
      <c r="I91">
        <v>55</v>
      </c>
      <c r="J91">
        <v>1634636.077402286</v>
      </c>
      <c r="K91">
        <v>102520000</v>
      </c>
      <c r="L91">
        <v>89</v>
      </c>
      <c r="M91">
        <v>-21.122777033785436</v>
      </c>
      <c r="N91">
        <v>-5.7692307692307692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155</v>
      </c>
      <c r="G92" t="s">
        <v>219</v>
      </c>
      <c r="H92">
        <v>384.24451754939332</v>
      </c>
      <c r="I92">
        <v>55</v>
      </c>
      <c r="J92">
        <v>1634636.077402286</v>
      </c>
      <c r="K92">
        <v>102520000</v>
      </c>
      <c r="L92">
        <v>90</v>
      </c>
      <c r="M92">
        <v>-21.122777033785436</v>
      </c>
      <c r="N92">
        <v>-5.7692307692307692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155</v>
      </c>
      <c r="G93" t="s">
        <v>219</v>
      </c>
      <c r="H93">
        <v>384.24451754939332</v>
      </c>
      <c r="I93">
        <v>55</v>
      </c>
      <c r="J93">
        <v>1634636.077402286</v>
      </c>
      <c r="K93">
        <v>102520000</v>
      </c>
      <c r="L93">
        <v>91</v>
      </c>
      <c r="M93">
        <v>-21.122777033785436</v>
      </c>
      <c r="N93">
        <v>-5.7692307692307692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155</v>
      </c>
      <c r="G94" t="s">
        <v>219</v>
      </c>
      <c r="H94">
        <v>384.24451754939332</v>
      </c>
      <c r="I94">
        <v>55</v>
      </c>
      <c r="J94">
        <v>1634636.077402286</v>
      </c>
      <c r="K94">
        <v>102520000</v>
      </c>
      <c r="L94">
        <v>92</v>
      </c>
      <c r="M94">
        <v>-21.122777033785436</v>
      </c>
      <c r="N94">
        <v>-5.7692307692307692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155</v>
      </c>
      <c r="G95" t="s">
        <v>219</v>
      </c>
      <c r="H95">
        <v>384.24451754939332</v>
      </c>
      <c r="I95">
        <v>55</v>
      </c>
      <c r="J95">
        <v>1634636.077402286</v>
      </c>
      <c r="K95">
        <v>102520000</v>
      </c>
      <c r="L95">
        <v>93</v>
      </c>
      <c r="M95">
        <v>-21.122777033785436</v>
      </c>
      <c r="N95">
        <v>-5.7692307692307692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155</v>
      </c>
      <c r="G96" t="s">
        <v>219</v>
      </c>
      <c r="H96">
        <v>384.24451754939332</v>
      </c>
      <c r="I96">
        <v>55</v>
      </c>
      <c r="J96">
        <v>1634636.077402286</v>
      </c>
      <c r="K96">
        <v>102520000</v>
      </c>
      <c r="L96">
        <v>94</v>
      </c>
      <c r="M96">
        <v>-21.122777033785436</v>
      </c>
      <c r="N96">
        <v>-5.7692307692307692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384.24451754939332</v>
      </c>
      <c r="I97">
        <v>55</v>
      </c>
      <c r="J97">
        <v>1634636.077402286</v>
      </c>
      <c r="K97">
        <v>102520000</v>
      </c>
      <c r="L97">
        <v>95</v>
      </c>
      <c r="M97">
        <v>-21.122777033785436</v>
      </c>
      <c r="N97">
        <v>-5.7692307692307692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384.24451754939332</v>
      </c>
      <c r="I98">
        <v>55</v>
      </c>
      <c r="J98">
        <v>1634636.077402286</v>
      </c>
      <c r="K98">
        <v>102520000</v>
      </c>
      <c r="L98">
        <v>96</v>
      </c>
      <c r="M98">
        <v>-21.122777033785436</v>
      </c>
      <c r="N98">
        <v>-5.7692307692307692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384.24451754939332</v>
      </c>
      <c r="I99">
        <v>55</v>
      </c>
      <c r="J99">
        <v>1634636.077402286</v>
      </c>
      <c r="K99">
        <v>102520000</v>
      </c>
      <c r="L99">
        <v>97</v>
      </c>
      <c r="M99">
        <v>-21.122777033785436</v>
      </c>
      <c r="N99">
        <v>-5.7692307692307692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155</v>
      </c>
      <c r="G100" t="s">
        <v>219</v>
      </c>
      <c r="H100">
        <v>384.24451754939332</v>
      </c>
      <c r="I100">
        <v>55</v>
      </c>
      <c r="J100">
        <v>1634636.077402286</v>
      </c>
      <c r="K100">
        <v>102520000</v>
      </c>
      <c r="L100">
        <v>98</v>
      </c>
      <c r="M100">
        <v>-21.122777033785436</v>
      </c>
      <c r="N100">
        <v>-5.7692307692307692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155</v>
      </c>
      <c r="G101" t="s">
        <v>219</v>
      </c>
      <c r="H101">
        <v>384.24451754939332</v>
      </c>
      <c r="I101">
        <v>55</v>
      </c>
      <c r="J101">
        <v>1634636.077402286</v>
      </c>
      <c r="K101">
        <v>102520000</v>
      </c>
      <c r="L101">
        <v>99</v>
      </c>
      <c r="M101">
        <v>-21.122777033785436</v>
      </c>
      <c r="N101">
        <v>-5.7692307692307692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155</v>
      </c>
      <c r="G102" t="s">
        <v>219</v>
      </c>
      <c r="H102">
        <v>384.24451754939332</v>
      </c>
      <c r="I102">
        <v>55</v>
      </c>
      <c r="J102">
        <v>1634636.077402286</v>
      </c>
      <c r="K102">
        <v>102520000</v>
      </c>
      <c r="L102">
        <v>100</v>
      </c>
      <c r="M102">
        <v>-21.122777033785436</v>
      </c>
      <c r="N102">
        <v>-5.7692307692307692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155</v>
      </c>
      <c r="G103" t="s">
        <v>219</v>
      </c>
      <c r="H103">
        <v>384.24451754939332</v>
      </c>
      <c r="I103">
        <v>55</v>
      </c>
      <c r="J103">
        <v>1634636.077402286</v>
      </c>
      <c r="K103">
        <v>102520000</v>
      </c>
      <c r="L103">
        <v>101</v>
      </c>
      <c r="M103">
        <v>-21.122777033785436</v>
      </c>
      <c r="N103">
        <v>-5.7692307692307692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155</v>
      </c>
      <c r="G104" t="s">
        <v>219</v>
      </c>
      <c r="H104">
        <v>384.24451754939332</v>
      </c>
      <c r="I104">
        <v>55</v>
      </c>
      <c r="J104">
        <v>1634636.077402286</v>
      </c>
      <c r="K104">
        <v>102520000</v>
      </c>
      <c r="L104">
        <v>102</v>
      </c>
      <c r="M104">
        <v>-21.122777033785436</v>
      </c>
      <c r="N104">
        <v>-5.7692307692307692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155</v>
      </c>
      <c r="G105" t="s">
        <v>219</v>
      </c>
      <c r="H105">
        <v>384.24451754939332</v>
      </c>
      <c r="I105">
        <v>55</v>
      </c>
      <c r="J105">
        <v>1634636.077402286</v>
      </c>
      <c r="K105">
        <v>102520000</v>
      </c>
      <c r="L105">
        <v>103</v>
      </c>
      <c r="M105">
        <v>-21.122777033785436</v>
      </c>
      <c r="N105">
        <v>-5.7692307692307692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155</v>
      </c>
      <c r="G106" t="s">
        <v>219</v>
      </c>
      <c r="H106">
        <v>384.24451754939332</v>
      </c>
      <c r="I106">
        <v>55</v>
      </c>
      <c r="J106">
        <v>1634636.077402286</v>
      </c>
      <c r="K106">
        <v>102520000</v>
      </c>
      <c r="L106">
        <v>104</v>
      </c>
      <c r="M106">
        <v>-21.122777033785436</v>
      </c>
      <c r="N106">
        <v>-5.7692307692307692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155</v>
      </c>
      <c r="G107" t="s">
        <v>219</v>
      </c>
      <c r="H107">
        <v>384.24451754939332</v>
      </c>
      <c r="I107">
        <v>55</v>
      </c>
      <c r="J107">
        <v>1634636.077402286</v>
      </c>
      <c r="K107">
        <v>102520000</v>
      </c>
      <c r="L107">
        <v>105</v>
      </c>
      <c r="M107">
        <v>-21.122777033785436</v>
      </c>
      <c r="N107">
        <v>-5.7692307692307692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155</v>
      </c>
      <c r="G108" t="s">
        <v>219</v>
      </c>
      <c r="H108">
        <v>384.24451754939332</v>
      </c>
      <c r="I108">
        <v>55</v>
      </c>
      <c r="J108">
        <v>1634636.077402286</v>
      </c>
      <c r="K108">
        <v>102520000</v>
      </c>
      <c r="L108">
        <v>106</v>
      </c>
      <c r="M108">
        <v>-21.122777033785436</v>
      </c>
      <c r="N108">
        <v>-5.7692307692307692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155</v>
      </c>
      <c r="G109" t="s">
        <v>219</v>
      </c>
      <c r="H109">
        <v>384.24451754939332</v>
      </c>
      <c r="I109">
        <v>55</v>
      </c>
      <c r="J109">
        <v>1634636.077402286</v>
      </c>
      <c r="K109">
        <v>102520000</v>
      </c>
      <c r="L109">
        <v>107</v>
      </c>
      <c r="M109">
        <v>-21.122777033785436</v>
      </c>
      <c r="N109">
        <v>-5.7692307692307692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155</v>
      </c>
      <c r="G110" t="s">
        <v>219</v>
      </c>
      <c r="H110">
        <v>384.24451754939332</v>
      </c>
      <c r="I110">
        <v>55</v>
      </c>
      <c r="J110">
        <v>1634636.077402286</v>
      </c>
      <c r="K110">
        <v>102520000</v>
      </c>
      <c r="L110">
        <v>108</v>
      </c>
      <c r="M110">
        <v>-21.122777033785436</v>
      </c>
      <c r="N110">
        <v>-5.7692307692307692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155</v>
      </c>
      <c r="G111" t="s">
        <v>219</v>
      </c>
      <c r="H111">
        <v>384.24451754939332</v>
      </c>
      <c r="I111">
        <v>55</v>
      </c>
      <c r="J111">
        <v>1634636.077402286</v>
      </c>
      <c r="K111">
        <v>102520000</v>
      </c>
      <c r="L111">
        <v>109</v>
      </c>
      <c r="M111">
        <v>-21.122777033785436</v>
      </c>
      <c r="N111">
        <v>-5.7692307692307692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155</v>
      </c>
      <c r="G112" t="s">
        <v>219</v>
      </c>
      <c r="H112">
        <v>384.24451754939332</v>
      </c>
      <c r="I112">
        <v>55</v>
      </c>
      <c r="J112">
        <v>1634636.077402286</v>
      </c>
      <c r="K112">
        <v>102520000</v>
      </c>
      <c r="L112">
        <v>110</v>
      </c>
      <c r="M112">
        <v>-21.122777033785436</v>
      </c>
      <c r="N112">
        <v>-5.7692307692307692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384.24451754939332</v>
      </c>
      <c r="I113">
        <v>55</v>
      </c>
      <c r="J113">
        <v>1634636.077402286</v>
      </c>
      <c r="K113">
        <v>102520000</v>
      </c>
      <c r="L113">
        <v>111</v>
      </c>
      <c r="M113">
        <v>-21.122777033785436</v>
      </c>
      <c r="N113">
        <v>-5.7692307692307692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155</v>
      </c>
      <c r="G114" t="s">
        <v>219</v>
      </c>
      <c r="H114">
        <v>384.24451754939332</v>
      </c>
      <c r="I114">
        <v>55</v>
      </c>
      <c r="J114">
        <v>1634636.077402286</v>
      </c>
      <c r="K114">
        <v>102520000</v>
      </c>
      <c r="L114">
        <v>112</v>
      </c>
      <c r="M114">
        <v>-21.122777033785436</v>
      </c>
      <c r="N114">
        <v>-5.7692307692307692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155</v>
      </c>
      <c r="G115" t="s">
        <v>219</v>
      </c>
      <c r="H115">
        <v>367.686431502998</v>
      </c>
      <c r="I115">
        <v>53</v>
      </c>
      <c r="J115">
        <v>1513198.0846284435</v>
      </c>
      <c r="K115">
        <v>98792000</v>
      </c>
      <c r="L115">
        <v>113</v>
      </c>
      <c r="M115">
        <v>-12.124500826917712</v>
      </c>
      <c r="N115">
        <v>-1.9230769230769231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155</v>
      </c>
      <c r="G116" t="s">
        <v>219</v>
      </c>
      <c r="H116">
        <v>367.686431502998</v>
      </c>
      <c r="I116">
        <v>53</v>
      </c>
      <c r="J116">
        <v>1513198.0846284435</v>
      </c>
      <c r="K116">
        <v>98792000</v>
      </c>
      <c r="L116">
        <v>114</v>
      </c>
      <c r="M116">
        <v>-12.124500826917712</v>
      </c>
      <c r="N116">
        <v>-1.9230769230769231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155</v>
      </c>
      <c r="G117" t="s">
        <v>219</v>
      </c>
      <c r="H117">
        <v>367.686431502998</v>
      </c>
      <c r="I117">
        <v>53</v>
      </c>
      <c r="J117">
        <v>1513198.0846284435</v>
      </c>
      <c r="K117">
        <v>98792000</v>
      </c>
      <c r="L117">
        <v>115</v>
      </c>
      <c r="M117">
        <v>-12.124500826917712</v>
      </c>
      <c r="N117">
        <v>-1.9230769230769231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155</v>
      </c>
      <c r="G118" t="s">
        <v>219</v>
      </c>
      <c r="H118">
        <v>367.686431502998</v>
      </c>
      <c r="I118">
        <v>53</v>
      </c>
      <c r="J118">
        <v>1513198.0846284435</v>
      </c>
      <c r="K118">
        <v>98792000</v>
      </c>
      <c r="L118">
        <v>116</v>
      </c>
      <c r="M118">
        <v>-12.124500826917712</v>
      </c>
      <c r="N118">
        <v>-1.9230769230769231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155</v>
      </c>
      <c r="G119" t="s">
        <v>219</v>
      </c>
      <c r="H119">
        <v>367.686431502998</v>
      </c>
      <c r="I119">
        <v>53</v>
      </c>
      <c r="J119">
        <v>1513198.0846284435</v>
      </c>
      <c r="K119">
        <v>98792000</v>
      </c>
      <c r="L119">
        <v>117</v>
      </c>
      <c r="M119">
        <v>-12.124500826917712</v>
      </c>
      <c r="N119">
        <v>-1.9230769230769231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155</v>
      </c>
      <c r="G120" t="s">
        <v>219</v>
      </c>
      <c r="H120">
        <v>367.686431502998</v>
      </c>
      <c r="I120">
        <v>53</v>
      </c>
      <c r="J120">
        <v>1513198.0846284435</v>
      </c>
      <c r="K120">
        <v>98792000</v>
      </c>
      <c r="L120">
        <v>118</v>
      </c>
      <c r="M120">
        <v>-12.124500826917712</v>
      </c>
      <c r="N120">
        <v>-1.9230769230769231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155</v>
      </c>
      <c r="G121" t="s">
        <v>219</v>
      </c>
      <c r="H121">
        <v>367.686431502998</v>
      </c>
      <c r="I121">
        <v>53</v>
      </c>
      <c r="J121">
        <v>1513198.0846284435</v>
      </c>
      <c r="K121">
        <v>98792000</v>
      </c>
      <c r="L121">
        <v>119</v>
      </c>
      <c r="M121">
        <v>-12.124500826917712</v>
      </c>
      <c r="N121">
        <v>-1.9230769230769231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367.686431502998</v>
      </c>
      <c r="I122">
        <v>53</v>
      </c>
      <c r="J122">
        <v>1513198.0846284435</v>
      </c>
      <c r="K122">
        <v>98792000</v>
      </c>
      <c r="L122">
        <v>120</v>
      </c>
      <c r="M122">
        <v>-12.124500826917712</v>
      </c>
      <c r="N122">
        <v>-1.9230769230769231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367.686431502998</v>
      </c>
      <c r="I123">
        <v>53</v>
      </c>
      <c r="J123">
        <v>1513198.0846284435</v>
      </c>
      <c r="K123">
        <v>98792000</v>
      </c>
      <c r="L123">
        <v>121</v>
      </c>
      <c r="M123">
        <v>-12.124500826917712</v>
      </c>
      <c r="N123">
        <v>-1.9230769230769231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155</v>
      </c>
      <c r="G124" t="s">
        <v>219</v>
      </c>
      <c r="H124">
        <v>367.686431502998</v>
      </c>
      <c r="I124">
        <v>53</v>
      </c>
      <c r="J124">
        <v>1513198.0846284435</v>
      </c>
      <c r="K124">
        <v>98792000</v>
      </c>
      <c r="L124">
        <v>122</v>
      </c>
      <c r="M124">
        <v>-12.124500826917712</v>
      </c>
      <c r="N124">
        <v>-1.9230769230769231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155</v>
      </c>
      <c r="G125" t="s">
        <v>219</v>
      </c>
      <c r="H125">
        <v>367.686431502998</v>
      </c>
      <c r="I125">
        <v>53</v>
      </c>
      <c r="J125">
        <v>1513198.0846284435</v>
      </c>
      <c r="K125">
        <v>98792000</v>
      </c>
      <c r="L125">
        <v>123</v>
      </c>
      <c r="M125">
        <v>-12.124500826917712</v>
      </c>
      <c r="N125">
        <v>-1.9230769230769231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155</v>
      </c>
      <c r="G126" t="s">
        <v>219</v>
      </c>
      <c r="H126">
        <v>367.686431502998</v>
      </c>
      <c r="I126">
        <v>53</v>
      </c>
      <c r="J126">
        <v>1513198.0846284435</v>
      </c>
      <c r="K126">
        <v>98792000</v>
      </c>
      <c r="L126">
        <v>124</v>
      </c>
      <c r="M126">
        <v>-12.124500826917712</v>
      </c>
      <c r="N126">
        <v>-1.9230769230769231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155</v>
      </c>
      <c r="G127" t="s">
        <v>219</v>
      </c>
      <c r="H127">
        <v>367.686431502998</v>
      </c>
      <c r="I127">
        <v>53</v>
      </c>
      <c r="J127">
        <v>1513198.0846284435</v>
      </c>
      <c r="K127">
        <v>98792000</v>
      </c>
      <c r="L127">
        <v>125</v>
      </c>
      <c r="M127">
        <v>-12.124500826917712</v>
      </c>
      <c r="N127">
        <v>-1.9230769230769231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367.686431502998</v>
      </c>
      <c r="I128">
        <v>53</v>
      </c>
      <c r="J128">
        <v>1513198.0846284435</v>
      </c>
      <c r="K128">
        <v>98792000</v>
      </c>
      <c r="L128">
        <v>126</v>
      </c>
      <c r="M128">
        <v>-12.124500826917712</v>
      </c>
      <c r="N128">
        <v>-1.9230769230769231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155</v>
      </c>
      <c r="G129" t="s">
        <v>219</v>
      </c>
      <c r="H129">
        <v>367.686431502998</v>
      </c>
      <c r="I129">
        <v>53</v>
      </c>
      <c r="J129">
        <v>1513198.0846284435</v>
      </c>
      <c r="K129">
        <v>98792000</v>
      </c>
      <c r="L129">
        <v>127</v>
      </c>
      <c r="M129">
        <v>-12.124500826917712</v>
      </c>
      <c r="N129">
        <v>-1.9230769230769231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155</v>
      </c>
      <c r="G130" t="s">
        <v>219</v>
      </c>
      <c r="H130">
        <v>367.686431502998</v>
      </c>
      <c r="I130">
        <v>53</v>
      </c>
      <c r="J130">
        <v>1513198.0846284435</v>
      </c>
      <c r="K130">
        <v>98792000</v>
      </c>
      <c r="L130">
        <v>128</v>
      </c>
      <c r="M130">
        <v>-12.124500826917712</v>
      </c>
      <c r="N130">
        <v>-1.9230769230769231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155</v>
      </c>
      <c r="G131" t="s">
        <v>219</v>
      </c>
      <c r="H131">
        <v>367.686431502998</v>
      </c>
      <c r="I131">
        <v>53</v>
      </c>
      <c r="J131">
        <v>1513198.0846284435</v>
      </c>
      <c r="K131">
        <v>98792000</v>
      </c>
      <c r="L131">
        <v>129</v>
      </c>
      <c r="M131">
        <v>-12.124500826917712</v>
      </c>
      <c r="N131">
        <v>-1.9230769230769231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155</v>
      </c>
      <c r="G132" t="s">
        <v>219</v>
      </c>
      <c r="H132">
        <v>367.686431502998</v>
      </c>
      <c r="I132">
        <v>53</v>
      </c>
      <c r="J132">
        <v>1513198.0846284435</v>
      </c>
      <c r="K132">
        <v>98792000</v>
      </c>
      <c r="L132">
        <v>130</v>
      </c>
      <c r="M132">
        <v>-12.124500826917712</v>
      </c>
      <c r="N132">
        <v>-1.9230769230769231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155</v>
      </c>
      <c r="G133" t="s">
        <v>219</v>
      </c>
      <c r="H133">
        <v>367.686431502998</v>
      </c>
      <c r="I133">
        <v>53</v>
      </c>
      <c r="J133">
        <v>1513198.0846284435</v>
      </c>
      <c r="K133">
        <v>98792000</v>
      </c>
      <c r="L133">
        <v>131</v>
      </c>
      <c r="M133">
        <v>-12.124500826917712</v>
      </c>
      <c r="N133">
        <v>-1.9230769230769231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155</v>
      </c>
      <c r="G134" t="s">
        <v>219</v>
      </c>
      <c r="H134">
        <v>367.686431502998</v>
      </c>
      <c r="I134">
        <v>53</v>
      </c>
      <c r="J134">
        <v>1513198.0846284435</v>
      </c>
      <c r="K134">
        <v>98792000</v>
      </c>
      <c r="L134">
        <v>132</v>
      </c>
      <c r="M134">
        <v>-12.124500826917712</v>
      </c>
      <c r="N134">
        <v>-1.9230769230769231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155</v>
      </c>
      <c r="G135" t="s">
        <v>219</v>
      </c>
      <c r="H135">
        <v>367.686431502998</v>
      </c>
      <c r="I135">
        <v>53</v>
      </c>
      <c r="J135">
        <v>1513198.0846284435</v>
      </c>
      <c r="K135">
        <v>98792000</v>
      </c>
      <c r="L135">
        <v>133</v>
      </c>
      <c r="M135">
        <v>-12.124500826917712</v>
      </c>
      <c r="N135">
        <v>-1.9230769230769231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155</v>
      </c>
      <c r="G136" t="s">
        <v>219</v>
      </c>
      <c r="H136">
        <v>367.686431502998</v>
      </c>
      <c r="I136">
        <v>53</v>
      </c>
      <c r="J136">
        <v>1513198.0846284435</v>
      </c>
      <c r="K136">
        <v>98792000</v>
      </c>
      <c r="L136">
        <v>134</v>
      </c>
      <c r="M136">
        <v>-12.124500826917712</v>
      </c>
      <c r="N136">
        <v>-1.9230769230769231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155</v>
      </c>
      <c r="G137" t="s">
        <v>219</v>
      </c>
      <c r="H137">
        <v>367.686431502998</v>
      </c>
      <c r="I137">
        <v>53</v>
      </c>
      <c r="J137">
        <v>1513198.0846284435</v>
      </c>
      <c r="K137">
        <v>98792000</v>
      </c>
      <c r="L137">
        <v>135</v>
      </c>
      <c r="M137">
        <v>-12.124500826917712</v>
      </c>
      <c r="N137">
        <v>-1.9230769230769231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155</v>
      </c>
      <c r="G138" t="s">
        <v>219</v>
      </c>
      <c r="H138">
        <v>367.686431502998</v>
      </c>
      <c r="I138">
        <v>53</v>
      </c>
      <c r="J138">
        <v>1513198.0846284435</v>
      </c>
      <c r="K138">
        <v>98792000</v>
      </c>
      <c r="L138">
        <v>136</v>
      </c>
      <c r="M138">
        <v>-12.124500826917712</v>
      </c>
      <c r="N138">
        <v>-1.9230769230769231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367.686431502998</v>
      </c>
      <c r="I139">
        <v>53</v>
      </c>
      <c r="J139">
        <v>1513198.0846284435</v>
      </c>
      <c r="K139">
        <v>98792000</v>
      </c>
      <c r="L139">
        <v>137</v>
      </c>
      <c r="M139">
        <v>-12.124500826917712</v>
      </c>
      <c r="N139">
        <v>-1.9230769230769231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155</v>
      </c>
      <c r="G140" t="s">
        <v>219</v>
      </c>
      <c r="H140">
        <v>367.686431502998</v>
      </c>
      <c r="I140">
        <v>53</v>
      </c>
      <c r="J140">
        <v>1513198.0846284435</v>
      </c>
      <c r="K140">
        <v>98792000</v>
      </c>
      <c r="L140">
        <v>138</v>
      </c>
      <c r="M140">
        <v>-12.124500826917712</v>
      </c>
      <c r="N140">
        <v>-1.9230769230769231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155</v>
      </c>
      <c r="G141" t="s">
        <v>219</v>
      </c>
      <c r="H141">
        <v>367.686431502998</v>
      </c>
      <c r="I141">
        <v>53</v>
      </c>
      <c r="J141">
        <v>1513198.0846284435</v>
      </c>
      <c r="K141">
        <v>98792000</v>
      </c>
      <c r="L141">
        <v>139</v>
      </c>
      <c r="M141">
        <v>-12.124500826917712</v>
      </c>
      <c r="N141">
        <v>-1.9230769230769231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155</v>
      </c>
      <c r="G142" t="s">
        <v>219</v>
      </c>
      <c r="H142">
        <v>367.686431502998</v>
      </c>
      <c r="I142">
        <v>53</v>
      </c>
      <c r="J142">
        <v>1513198.0846284435</v>
      </c>
      <c r="K142">
        <v>98792000</v>
      </c>
      <c r="L142">
        <v>140</v>
      </c>
      <c r="M142">
        <v>-12.124500826917712</v>
      </c>
      <c r="N142">
        <v>-1.9230769230769231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155</v>
      </c>
      <c r="G143" t="s">
        <v>219</v>
      </c>
      <c r="H143">
        <v>367.686431502998</v>
      </c>
      <c r="I143">
        <v>53</v>
      </c>
      <c r="J143">
        <v>1513198.0846284435</v>
      </c>
      <c r="K143">
        <v>98792000</v>
      </c>
      <c r="L143">
        <v>141</v>
      </c>
      <c r="M143">
        <v>-12.124500826917712</v>
      </c>
      <c r="N143">
        <v>-1.9230769230769231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155</v>
      </c>
      <c r="G144" t="s">
        <v>219</v>
      </c>
      <c r="H144">
        <v>367.686431502998</v>
      </c>
      <c r="I144">
        <v>53</v>
      </c>
      <c r="J144">
        <v>1513198.0846284435</v>
      </c>
      <c r="K144">
        <v>98792000</v>
      </c>
      <c r="L144">
        <v>142</v>
      </c>
      <c r="M144">
        <v>-12.124500826917712</v>
      </c>
      <c r="N144">
        <v>-1.9230769230769231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155</v>
      </c>
      <c r="G145" t="s">
        <v>219</v>
      </c>
      <c r="H145">
        <v>367.686431502998</v>
      </c>
      <c r="I145">
        <v>53</v>
      </c>
      <c r="J145">
        <v>1513198.0846284435</v>
      </c>
      <c r="K145">
        <v>98792000</v>
      </c>
      <c r="L145">
        <v>143</v>
      </c>
      <c r="M145">
        <v>-12.124500826917712</v>
      </c>
      <c r="N145">
        <v>-1.9230769230769231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367.686431502998</v>
      </c>
      <c r="I146">
        <v>53</v>
      </c>
      <c r="J146">
        <v>1513198.0846284435</v>
      </c>
      <c r="K146">
        <v>98792000</v>
      </c>
      <c r="L146">
        <v>144</v>
      </c>
      <c r="M146">
        <v>-12.124500826917712</v>
      </c>
      <c r="N146">
        <v>-1.9230769230769231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155</v>
      </c>
      <c r="G147" t="s">
        <v>219</v>
      </c>
      <c r="H147">
        <v>367.686431502998</v>
      </c>
      <c r="I147">
        <v>53</v>
      </c>
      <c r="J147">
        <v>1513198.0846284435</v>
      </c>
      <c r="K147">
        <v>98792000</v>
      </c>
      <c r="L147">
        <v>145</v>
      </c>
      <c r="M147">
        <v>-12.124500826917712</v>
      </c>
      <c r="N147">
        <v>-1.9230769230769231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155</v>
      </c>
      <c r="G148" t="s">
        <v>219</v>
      </c>
      <c r="H148">
        <v>367.686431502998</v>
      </c>
      <c r="I148">
        <v>53</v>
      </c>
      <c r="J148">
        <v>1513198.0846284435</v>
      </c>
      <c r="K148">
        <v>98792000</v>
      </c>
      <c r="L148">
        <v>146</v>
      </c>
      <c r="M148">
        <v>-12.124500826917712</v>
      </c>
      <c r="N148">
        <v>-1.9230769230769231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155</v>
      </c>
      <c r="G149" t="s">
        <v>219</v>
      </c>
      <c r="H149">
        <v>367.686431502998</v>
      </c>
      <c r="I149">
        <v>53</v>
      </c>
      <c r="J149">
        <v>1513198.0846284435</v>
      </c>
      <c r="K149">
        <v>98792000</v>
      </c>
      <c r="L149">
        <v>147</v>
      </c>
      <c r="M149">
        <v>-12.124500826917712</v>
      </c>
      <c r="N149">
        <v>-1.9230769230769231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155</v>
      </c>
      <c r="G150" t="s">
        <v>219</v>
      </c>
      <c r="H150">
        <v>367.686431502998</v>
      </c>
      <c r="I150">
        <v>53</v>
      </c>
      <c r="J150">
        <v>1513198.0846284435</v>
      </c>
      <c r="K150">
        <v>98792000</v>
      </c>
      <c r="L150">
        <v>148</v>
      </c>
      <c r="M150">
        <v>-12.124500826917712</v>
      </c>
      <c r="N150">
        <v>-1.9230769230769231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155</v>
      </c>
      <c r="G151" t="s">
        <v>219</v>
      </c>
      <c r="H151">
        <v>367.686431502998</v>
      </c>
      <c r="I151">
        <v>53</v>
      </c>
      <c r="J151">
        <v>1513198.0846284435</v>
      </c>
      <c r="K151">
        <v>98792000</v>
      </c>
      <c r="L151">
        <v>149</v>
      </c>
      <c r="M151">
        <v>-12.124500826917712</v>
      </c>
      <c r="N151">
        <v>-1.9230769230769231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155</v>
      </c>
      <c r="G152" t="s">
        <v>219</v>
      </c>
      <c r="H152">
        <v>367.686431502998</v>
      </c>
      <c r="I152">
        <v>53</v>
      </c>
      <c r="J152">
        <v>1513198.0846284435</v>
      </c>
      <c r="K152">
        <v>98792000</v>
      </c>
      <c r="L152">
        <v>150</v>
      </c>
      <c r="M152">
        <v>-12.124500826917712</v>
      </c>
      <c r="N152">
        <v>-1.9230769230769231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155</v>
      </c>
      <c r="G153" t="s">
        <v>219</v>
      </c>
      <c r="H153">
        <v>367.686431502998</v>
      </c>
      <c r="I153">
        <v>53</v>
      </c>
      <c r="J153">
        <v>1513198.0846284435</v>
      </c>
      <c r="K153">
        <v>98792000</v>
      </c>
      <c r="L153">
        <v>151</v>
      </c>
      <c r="M153">
        <v>-12.124500826917712</v>
      </c>
      <c r="N153">
        <v>-1.9230769230769231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155</v>
      </c>
      <c r="G154" t="s">
        <v>219</v>
      </c>
      <c r="H154">
        <v>367.686431502998</v>
      </c>
      <c r="I154">
        <v>53</v>
      </c>
      <c r="J154">
        <v>1513198.0846284435</v>
      </c>
      <c r="K154">
        <v>98792000</v>
      </c>
      <c r="L154">
        <v>152</v>
      </c>
      <c r="M154">
        <v>-12.124500826917712</v>
      </c>
      <c r="N154">
        <v>-1.9230769230769231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155</v>
      </c>
      <c r="G155" t="s">
        <v>219</v>
      </c>
      <c r="H155">
        <v>367.686431502998</v>
      </c>
      <c r="I155">
        <v>53</v>
      </c>
      <c r="J155">
        <v>1513198.0846284435</v>
      </c>
      <c r="K155">
        <v>98792000</v>
      </c>
      <c r="L155">
        <v>153</v>
      </c>
      <c r="M155">
        <v>-12.124500826917712</v>
      </c>
      <c r="N155">
        <v>-1.9230769230769231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155</v>
      </c>
      <c r="G156" t="s">
        <v>219</v>
      </c>
      <c r="H156">
        <v>367.686431502998</v>
      </c>
      <c r="I156">
        <v>53</v>
      </c>
      <c r="J156">
        <v>1513198.0846284435</v>
      </c>
      <c r="K156">
        <v>98792000</v>
      </c>
      <c r="L156">
        <v>154</v>
      </c>
      <c r="M156">
        <v>-12.124500826917712</v>
      </c>
      <c r="N156">
        <v>-1.9230769230769231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155</v>
      </c>
      <c r="G157" t="s">
        <v>219</v>
      </c>
      <c r="H157">
        <v>367.686431502998</v>
      </c>
      <c r="I157">
        <v>53</v>
      </c>
      <c r="J157">
        <v>1513198.0846284435</v>
      </c>
      <c r="K157">
        <v>98792000</v>
      </c>
      <c r="L157">
        <v>155</v>
      </c>
      <c r="M157">
        <v>-12.124500826917712</v>
      </c>
      <c r="N157">
        <v>-1.9230769230769231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155</v>
      </c>
      <c r="G158" t="s">
        <v>219</v>
      </c>
      <c r="H158">
        <v>367.686431502998</v>
      </c>
      <c r="I158">
        <v>53</v>
      </c>
      <c r="J158">
        <v>1513198.0846284435</v>
      </c>
      <c r="K158">
        <v>98792000</v>
      </c>
      <c r="L158">
        <v>156</v>
      </c>
      <c r="M158">
        <v>-12.124500826917712</v>
      </c>
      <c r="N158">
        <v>-1.9230769230769231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155</v>
      </c>
      <c r="G159" t="s">
        <v>219</v>
      </c>
      <c r="H159">
        <v>367.686431502998</v>
      </c>
      <c r="I159">
        <v>53</v>
      </c>
      <c r="J159">
        <v>1513198.0846284435</v>
      </c>
      <c r="K159">
        <v>98792000</v>
      </c>
      <c r="L159">
        <v>157</v>
      </c>
      <c r="M159">
        <v>-12.124500826917712</v>
      </c>
      <c r="N159">
        <v>-1.9230769230769231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155</v>
      </c>
      <c r="G160" t="s">
        <v>219</v>
      </c>
      <c r="H160">
        <v>368.06414128855721</v>
      </c>
      <c r="I160">
        <v>53</v>
      </c>
      <c r="J160">
        <v>1342413.51137814</v>
      </c>
      <c r="K160">
        <v>98792000</v>
      </c>
      <c r="L160">
        <v>158</v>
      </c>
      <c r="M160">
        <v>0.53024359759059492</v>
      </c>
      <c r="N160">
        <v>-1.9230769230769231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155</v>
      </c>
      <c r="G161" t="s">
        <v>219</v>
      </c>
      <c r="H161">
        <v>368.06414128855721</v>
      </c>
      <c r="I161">
        <v>53</v>
      </c>
      <c r="J161">
        <v>1342413.51137814</v>
      </c>
      <c r="K161">
        <v>98792000</v>
      </c>
      <c r="L161">
        <v>159</v>
      </c>
      <c r="M161">
        <v>0.53024359759059492</v>
      </c>
      <c r="N161">
        <v>-1.9230769230769231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155</v>
      </c>
      <c r="G162" t="s">
        <v>219</v>
      </c>
      <c r="H162">
        <v>368.06414128855721</v>
      </c>
      <c r="I162">
        <v>53</v>
      </c>
      <c r="J162">
        <v>1342413.51137814</v>
      </c>
      <c r="K162">
        <v>98792000</v>
      </c>
      <c r="L162">
        <v>160</v>
      </c>
      <c r="M162">
        <v>0.53024359759059492</v>
      </c>
      <c r="N162">
        <v>-1.9230769230769231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155</v>
      </c>
      <c r="G163" t="s">
        <v>219</v>
      </c>
      <c r="H163">
        <v>368.06414128855721</v>
      </c>
      <c r="I163">
        <v>53</v>
      </c>
      <c r="J163">
        <v>1342413.51137814</v>
      </c>
      <c r="K163">
        <v>98792000</v>
      </c>
      <c r="L163">
        <v>161</v>
      </c>
      <c r="M163">
        <v>0.53024359759059492</v>
      </c>
      <c r="N163">
        <v>-1.9230769230769231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155</v>
      </c>
      <c r="G164" t="s">
        <v>219</v>
      </c>
      <c r="H164">
        <v>368.06414128855721</v>
      </c>
      <c r="I164">
        <v>53</v>
      </c>
      <c r="J164">
        <v>1342413.51137814</v>
      </c>
      <c r="K164">
        <v>98792000</v>
      </c>
      <c r="L164">
        <v>162</v>
      </c>
      <c r="M164">
        <v>0.53024359759059492</v>
      </c>
      <c r="N164">
        <v>-1.9230769230769231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155</v>
      </c>
      <c r="G165" t="s">
        <v>219</v>
      </c>
      <c r="H165">
        <v>368.06414128855721</v>
      </c>
      <c r="I165">
        <v>53</v>
      </c>
      <c r="J165">
        <v>1342413.51137814</v>
      </c>
      <c r="K165">
        <v>98792000</v>
      </c>
      <c r="L165">
        <v>163</v>
      </c>
      <c r="M165">
        <v>0.53024359759059492</v>
      </c>
      <c r="N165">
        <v>-1.9230769230769231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155</v>
      </c>
      <c r="G166" t="s">
        <v>219</v>
      </c>
      <c r="H166">
        <v>368.06414128855721</v>
      </c>
      <c r="I166">
        <v>53</v>
      </c>
      <c r="J166">
        <v>1342413.51137814</v>
      </c>
      <c r="K166">
        <v>98792000</v>
      </c>
      <c r="L166">
        <v>164</v>
      </c>
      <c r="M166">
        <v>0.53024359759059492</v>
      </c>
      <c r="N166">
        <v>-1.9230769230769231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155</v>
      </c>
      <c r="G167" t="s">
        <v>219</v>
      </c>
      <c r="H167">
        <v>368.06414128855721</v>
      </c>
      <c r="I167">
        <v>53</v>
      </c>
      <c r="J167">
        <v>1342413.51137814</v>
      </c>
      <c r="K167">
        <v>98792000</v>
      </c>
      <c r="L167">
        <v>165</v>
      </c>
      <c r="M167">
        <v>0.53024359759059492</v>
      </c>
      <c r="N167">
        <v>-1.9230769230769231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155</v>
      </c>
      <c r="G168" t="s">
        <v>219</v>
      </c>
      <c r="H168">
        <v>368.06414128855721</v>
      </c>
      <c r="I168">
        <v>53</v>
      </c>
      <c r="J168">
        <v>1342413.51137814</v>
      </c>
      <c r="K168">
        <v>98792000</v>
      </c>
      <c r="L168">
        <v>166</v>
      </c>
      <c r="M168">
        <v>0.53024359759059492</v>
      </c>
      <c r="N168">
        <v>-1.9230769230769231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155</v>
      </c>
      <c r="G169" t="s">
        <v>219</v>
      </c>
      <c r="H169">
        <v>368.06414128855721</v>
      </c>
      <c r="I169">
        <v>53</v>
      </c>
      <c r="J169">
        <v>1342413.51137814</v>
      </c>
      <c r="K169">
        <v>98792000</v>
      </c>
      <c r="L169">
        <v>167</v>
      </c>
      <c r="M169">
        <v>0.53024359759059492</v>
      </c>
      <c r="N169">
        <v>-1.9230769230769231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155</v>
      </c>
      <c r="G170" t="s">
        <v>219</v>
      </c>
      <c r="H170">
        <v>368.06414128855721</v>
      </c>
      <c r="I170">
        <v>53</v>
      </c>
      <c r="J170">
        <v>1342413.51137814</v>
      </c>
      <c r="K170">
        <v>98792000</v>
      </c>
      <c r="L170">
        <v>168</v>
      </c>
      <c r="M170">
        <v>0.53024359759059492</v>
      </c>
      <c r="N170">
        <v>-1.9230769230769231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155</v>
      </c>
      <c r="G171" t="s">
        <v>219</v>
      </c>
      <c r="H171">
        <v>368.06414128855721</v>
      </c>
      <c r="I171">
        <v>53</v>
      </c>
      <c r="J171">
        <v>1342413.51137814</v>
      </c>
      <c r="K171">
        <v>98792000</v>
      </c>
      <c r="L171">
        <v>169</v>
      </c>
      <c r="M171">
        <v>0.53024359759059492</v>
      </c>
      <c r="N171">
        <v>-1.9230769230769231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155</v>
      </c>
      <c r="G172" t="s">
        <v>219</v>
      </c>
      <c r="H172">
        <v>368.06414128855721</v>
      </c>
      <c r="I172">
        <v>53</v>
      </c>
      <c r="J172">
        <v>1342413.51137814</v>
      </c>
      <c r="K172">
        <v>98792000</v>
      </c>
      <c r="L172">
        <v>170</v>
      </c>
      <c r="M172">
        <v>0.53024359759059492</v>
      </c>
      <c r="N172">
        <v>-1.9230769230769231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155</v>
      </c>
      <c r="G173" t="s">
        <v>219</v>
      </c>
      <c r="H173">
        <v>368.06414128855721</v>
      </c>
      <c r="I173">
        <v>53</v>
      </c>
      <c r="J173">
        <v>1342413.51137814</v>
      </c>
      <c r="K173">
        <v>98792000</v>
      </c>
      <c r="L173">
        <v>171</v>
      </c>
      <c r="M173">
        <v>0.53024359759059492</v>
      </c>
      <c r="N173">
        <v>-1.9230769230769231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155</v>
      </c>
      <c r="G174" t="s">
        <v>219</v>
      </c>
      <c r="H174">
        <v>368.06414128855721</v>
      </c>
      <c r="I174">
        <v>53</v>
      </c>
      <c r="J174">
        <v>1342413.51137814</v>
      </c>
      <c r="K174">
        <v>98792000</v>
      </c>
      <c r="L174">
        <v>172</v>
      </c>
      <c r="M174">
        <v>0.53024359759059492</v>
      </c>
      <c r="N174">
        <v>-1.9230769230769231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155</v>
      </c>
      <c r="G175" t="s">
        <v>219</v>
      </c>
      <c r="H175">
        <v>368.06414128855721</v>
      </c>
      <c r="I175">
        <v>53</v>
      </c>
      <c r="J175">
        <v>1342413.51137814</v>
      </c>
      <c r="K175">
        <v>98792000</v>
      </c>
      <c r="L175">
        <v>173</v>
      </c>
      <c r="M175">
        <v>0.53024359759059492</v>
      </c>
      <c r="N175">
        <v>-1.9230769230769231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155</v>
      </c>
      <c r="G176" t="s">
        <v>219</v>
      </c>
      <c r="H176">
        <v>368.06414128855721</v>
      </c>
      <c r="I176">
        <v>53</v>
      </c>
      <c r="J176">
        <v>1342413.51137814</v>
      </c>
      <c r="K176">
        <v>98792000</v>
      </c>
      <c r="L176">
        <v>174</v>
      </c>
      <c r="M176">
        <v>0.53024359759059492</v>
      </c>
      <c r="N176">
        <v>-1.9230769230769231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155</v>
      </c>
      <c r="G177" t="s">
        <v>219</v>
      </c>
      <c r="H177">
        <v>368.06414128855721</v>
      </c>
      <c r="I177">
        <v>53</v>
      </c>
      <c r="J177">
        <v>1342413.51137814</v>
      </c>
      <c r="K177">
        <v>98792000</v>
      </c>
      <c r="L177">
        <v>175</v>
      </c>
      <c r="M177">
        <v>0.53024359759059492</v>
      </c>
      <c r="N177">
        <v>-1.9230769230769231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155</v>
      </c>
      <c r="G178" t="s">
        <v>219</v>
      </c>
      <c r="H178">
        <v>368.06414128855721</v>
      </c>
      <c r="I178">
        <v>53</v>
      </c>
      <c r="J178">
        <v>1342413.51137814</v>
      </c>
      <c r="K178">
        <v>98792000</v>
      </c>
      <c r="L178">
        <v>176</v>
      </c>
      <c r="M178">
        <v>0.53024359759059492</v>
      </c>
      <c r="N178">
        <v>-1.9230769230769231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155</v>
      </c>
      <c r="G179" t="s">
        <v>219</v>
      </c>
      <c r="H179">
        <v>368.06414128855721</v>
      </c>
      <c r="I179">
        <v>53</v>
      </c>
      <c r="J179">
        <v>1342413.51137814</v>
      </c>
      <c r="K179">
        <v>98792000</v>
      </c>
      <c r="L179">
        <v>177</v>
      </c>
      <c r="M179">
        <v>0.53024359759059492</v>
      </c>
      <c r="N179">
        <v>-1.9230769230769231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155</v>
      </c>
      <c r="G180" t="s">
        <v>219</v>
      </c>
      <c r="H180">
        <v>368.06414128855721</v>
      </c>
      <c r="I180">
        <v>53</v>
      </c>
      <c r="J180">
        <v>1342413.51137814</v>
      </c>
      <c r="K180">
        <v>98792000</v>
      </c>
      <c r="L180">
        <v>178</v>
      </c>
      <c r="M180">
        <v>0.53024359759059492</v>
      </c>
      <c r="N180">
        <v>-1.9230769230769231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155</v>
      </c>
      <c r="G181" t="s">
        <v>219</v>
      </c>
      <c r="H181">
        <v>368.06414128855721</v>
      </c>
      <c r="I181">
        <v>53</v>
      </c>
      <c r="J181">
        <v>1342413.51137814</v>
      </c>
      <c r="K181">
        <v>98792000</v>
      </c>
      <c r="L181">
        <v>179</v>
      </c>
      <c r="M181">
        <v>0.53024359759059492</v>
      </c>
      <c r="N181">
        <v>-1.9230769230769231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155</v>
      </c>
      <c r="G182" t="s">
        <v>219</v>
      </c>
      <c r="H182">
        <v>368.06414128855721</v>
      </c>
      <c r="I182">
        <v>53</v>
      </c>
      <c r="J182">
        <v>1342413.51137814</v>
      </c>
      <c r="K182">
        <v>98792000</v>
      </c>
      <c r="L182">
        <v>180</v>
      </c>
      <c r="M182">
        <v>0.53024359759059492</v>
      </c>
      <c r="N182">
        <v>-1.9230769230769231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155</v>
      </c>
      <c r="G183" t="s">
        <v>219</v>
      </c>
      <c r="H183">
        <v>368.06414128855721</v>
      </c>
      <c r="I183">
        <v>53</v>
      </c>
      <c r="J183">
        <v>1342413.51137814</v>
      </c>
      <c r="K183">
        <v>98792000</v>
      </c>
      <c r="L183">
        <v>181</v>
      </c>
      <c r="M183">
        <v>0.53024359759059492</v>
      </c>
      <c r="N183">
        <v>-1.9230769230769231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155</v>
      </c>
      <c r="G184" t="s">
        <v>219</v>
      </c>
      <c r="H184">
        <v>368.06414128855721</v>
      </c>
      <c r="I184">
        <v>53</v>
      </c>
      <c r="J184">
        <v>1342413.51137814</v>
      </c>
      <c r="K184">
        <v>98792000</v>
      </c>
      <c r="L184">
        <v>182</v>
      </c>
      <c r="M184">
        <v>0.53024359759059492</v>
      </c>
      <c r="N184">
        <v>-1.9230769230769231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155</v>
      </c>
      <c r="G185" t="s">
        <v>219</v>
      </c>
      <c r="H185">
        <v>368.06414128855721</v>
      </c>
      <c r="I185">
        <v>53</v>
      </c>
      <c r="J185">
        <v>1342413.51137814</v>
      </c>
      <c r="K185">
        <v>98792000</v>
      </c>
      <c r="L185">
        <v>183</v>
      </c>
      <c r="M185">
        <v>0.53024359759059492</v>
      </c>
      <c r="N185">
        <v>-1.9230769230769231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155</v>
      </c>
      <c r="G186" t="s">
        <v>219</v>
      </c>
      <c r="H186">
        <v>368.06414128855721</v>
      </c>
      <c r="I186">
        <v>53</v>
      </c>
      <c r="J186">
        <v>1342413.51137814</v>
      </c>
      <c r="K186">
        <v>98792000</v>
      </c>
      <c r="L186">
        <v>184</v>
      </c>
      <c r="M186">
        <v>0.53024359759059492</v>
      </c>
      <c r="N186">
        <v>-1.9230769230769231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155</v>
      </c>
      <c r="G187" t="s">
        <v>219</v>
      </c>
      <c r="H187">
        <v>368.06414128855721</v>
      </c>
      <c r="I187">
        <v>53</v>
      </c>
      <c r="J187">
        <v>1342413.51137814</v>
      </c>
      <c r="K187">
        <v>98792000</v>
      </c>
      <c r="L187">
        <v>185</v>
      </c>
      <c r="M187">
        <v>0.53024359759059492</v>
      </c>
      <c r="N187">
        <v>-1.9230769230769231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155</v>
      </c>
      <c r="G188" t="s">
        <v>219</v>
      </c>
      <c r="H188">
        <v>368.06414128855721</v>
      </c>
      <c r="I188">
        <v>53</v>
      </c>
      <c r="J188">
        <v>1342413.51137814</v>
      </c>
      <c r="K188">
        <v>98792000</v>
      </c>
      <c r="L188">
        <v>186</v>
      </c>
      <c r="M188">
        <v>0.53024359759059492</v>
      </c>
      <c r="N188">
        <v>-1.9230769230769231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155</v>
      </c>
      <c r="G189" t="s">
        <v>219</v>
      </c>
      <c r="H189">
        <v>368.06414128855721</v>
      </c>
      <c r="I189">
        <v>53</v>
      </c>
      <c r="J189">
        <v>1342413.51137814</v>
      </c>
      <c r="K189">
        <v>98792000</v>
      </c>
      <c r="L189">
        <v>187</v>
      </c>
      <c r="M189">
        <v>0.53024359759059492</v>
      </c>
      <c r="N189">
        <v>-1.9230769230769231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155</v>
      </c>
      <c r="G190" t="s">
        <v>219</v>
      </c>
      <c r="H190">
        <v>368.06414128855721</v>
      </c>
      <c r="I190">
        <v>53</v>
      </c>
      <c r="J190">
        <v>1342413.51137814</v>
      </c>
      <c r="K190">
        <v>98792000</v>
      </c>
      <c r="L190">
        <v>188</v>
      </c>
      <c r="M190">
        <v>0.53024359759059492</v>
      </c>
      <c r="N190">
        <v>-1.9230769230769231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155</v>
      </c>
      <c r="G191" t="s">
        <v>219</v>
      </c>
      <c r="H191">
        <v>368.06414128855721</v>
      </c>
      <c r="I191">
        <v>53</v>
      </c>
      <c r="J191">
        <v>1342413.51137814</v>
      </c>
      <c r="K191">
        <v>98792000</v>
      </c>
      <c r="L191">
        <v>189</v>
      </c>
      <c r="M191">
        <v>0.53024359759059492</v>
      </c>
      <c r="N191">
        <v>-1.9230769230769231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155</v>
      </c>
      <c r="G192" t="s">
        <v>219</v>
      </c>
      <c r="H192">
        <v>368.06414128855721</v>
      </c>
      <c r="I192">
        <v>53</v>
      </c>
      <c r="J192">
        <v>1342413.51137814</v>
      </c>
      <c r="K192">
        <v>98792000</v>
      </c>
      <c r="L192">
        <v>190</v>
      </c>
      <c r="M192">
        <v>0.53024359759059492</v>
      </c>
      <c r="N192">
        <v>-1.9230769230769231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155</v>
      </c>
      <c r="G193" t="s">
        <v>219</v>
      </c>
      <c r="H193">
        <v>368.06414128855721</v>
      </c>
      <c r="I193">
        <v>53</v>
      </c>
      <c r="J193">
        <v>1342413.51137814</v>
      </c>
      <c r="K193">
        <v>98792000</v>
      </c>
      <c r="L193">
        <v>191</v>
      </c>
      <c r="M193">
        <v>0.53024359759059492</v>
      </c>
      <c r="N193">
        <v>-1.9230769230769231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155</v>
      </c>
      <c r="G194" t="s">
        <v>219</v>
      </c>
      <c r="H194">
        <v>368.06414128855721</v>
      </c>
      <c r="I194">
        <v>53</v>
      </c>
      <c r="J194">
        <v>1342413.51137814</v>
      </c>
      <c r="K194">
        <v>98792000</v>
      </c>
      <c r="L194">
        <v>192</v>
      </c>
      <c r="M194">
        <v>0.53024359759059492</v>
      </c>
      <c r="N194">
        <v>-1.9230769230769231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155</v>
      </c>
      <c r="G195" t="s">
        <v>219</v>
      </c>
      <c r="H195">
        <v>368.06414128855721</v>
      </c>
      <c r="I195">
        <v>53</v>
      </c>
      <c r="J195">
        <v>1342413.51137814</v>
      </c>
      <c r="K195">
        <v>98792000</v>
      </c>
      <c r="L195">
        <v>193</v>
      </c>
      <c r="M195">
        <v>0.53024359759059492</v>
      </c>
      <c r="N195">
        <v>-1.9230769230769231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155</v>
      </c>
      <c r="G196" t="s">
        <v>219</v>
      </c>
      <c r="H196">
        <v>368.06414128855721</v>
      </c>
      <c r="I196">
        <v>53</v>
      </c>
      <c r="J196">
        <v>1342413.51137814</v>
      </c>
      <c r="K196">
        <v>98792000</v>
      </c>
      <c r="L196">
        <v>194</v>
      </c>
      <c r="M196">
        <v>0.53024359759059492</v>
      </c>
      <c r="N196">
        <v>-1.9230769230769231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155</v>
      </c>
      <c r="G197" t="s">
        <v>219</v>
      </c>
      <c r="H197">
        <v>368.06414128855721</v>
      </c>
      <c r="I197">
        <v>53</v>
      </c>
      <c r="J197">
        <v>1342413.51137814</v>
      </c>
      <c r="K197">
        <v>98792000</v>
      </c>
      <c r="L197">
        <v>195</v>
      </c>
      <c r="M197">
        <v>0.53024359759059492</v>
      </c>
      <c r="N197">
        <v>-1.9230769230769231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155</v>
      </c>
      <c r="G198" t="s">
        <v>219</v>
      </c>
      <c r="H198">
        <v>368.06414128855721</v>
      </c>
      <c r="I198">
        <v>53</v>
      </c>
      <c r="J198">
        <v>1342413.51137814</v>
      </c>
      <c r="K198">
        <v>98792000</v>
      </c>
      <c r="L198">
        <v>196</v>
      </c>
      <c r="M198">
        <v>0.53024359759059492</v>
      </c>
      <c r="N198">
        <v>-1.9230769230769231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155</v>
      </c>
      <c r="G199" t="s">
        <v>219</v>
      </c>
      <c r="H199">
        <v>368.06414128855721</v>
      </c>
      <c r="I199">
        <v>53</v>
      </c>
      <c r="J199">
        <v>1342413.51137814</v>
      </c>
      <c r="K199">
        <v>98792000</v>
      </c>
      <c r="L199">
        <v>197</v>
      </c>
      <c r="M199">
        <v>0.53024359759059492</v>
      </c>
      <c r="N199">
        <v>-1.9230769230769231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155</v>
      </c>
      <c r="G200" t="s">
        <v>219</v>
      </c>
      <c r="H200">
        <v>368.06414128855721</v>
      </c>
      <c r="I200">
        <v>53</v>
      </c>
      <c r="J200">
        <v>1342413.51137814</v>
      </c>
      <c r="K200">
        <v>98792000</v>
      </c>
      <c r="L200">
        <v>198</v>
      </c>
      <c r="M200">
        <v>0.53024359759059492</v>
      </c>
      <c r="N200">
        <v>-1.9230769230769231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155</v>
      </c>
      <c r="G201" t="s">
        <v>219</v>
      </c>
      <c r="H201">
        <v>368.06414128855721</v>
      </c>
      <c r="I201">
        <v>53</v>
      </c>
      <c r="J201">
        <v>1342413.51137814</v>
      </c>
      <c r="K201">
        <v>98792000</v>
      </c>
      <c r="L201">
        <v>199</v>
      </c>
      <c r="M201">
        <v>0.53024359759059492</v>
      </c>
      <c r="N201">
        <v>-1.9230769230769231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155</v>
      </c>
      <c r="G202" t="s">
        <v>219</v>
      </c>
      <c r="H202">
        <v>368.06414128855721</v>
      </c>
      <c r="I202">
        <v>53</v>
      </c>
      <c r="J202">
        <v>1342413.51137814</v>
      </c>
      <c r="K202">
        <v>98792000</v>
      </c>
      <c r="L202">
        <v>200</v>
      </c>
      <c r="M202">
        <v>0.53024359759059492</v>
      </c>
      <c r="N202">
        <v>-1.9230769230769231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155</v>
      </c>
      <c r="G203" t="s">
        <v>219</v>
      </c>
      <c r="H203">
        <v>368.06414128855721</v>
      </c>
      <c r="I203">
        <v>53</v>
      </c>
      <c r="J203">
        <v>1342413.51137814</v>
      </c>
      <c r="K203">
        <v>98792000</v>
      </c>
      <c r="L203">
        <v>201</v>
      </c>
      <c r="M203">
        <v>0.53024359759059492</v>
      </c>
      <c r="N203">
        <v>-1.9230769230769231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155</v>
      </c>
      <c r="G204" t="s">
        <v>219</v>
      </c>
      <c r="H204">
        <v>368.06414128855721</v>
      </c>
      <c r="I204">
        <v>53</v>
      </c>
      <c r="J204">
        <v>1342413.51137814</v>
      </c>
      <c r="K204">
        <v>98792000</v>
      </c>
      <c r="L204">
        <v>202</v>
      </c>
      <c r="M204">
        <v>0.53024359759059492</v>
      </c>
      <c r="N204">
        <v>-1.9230769230769231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155</v>
      </c>
      <c r="G205" t="s">
        <v>219</v>
      </c>
      <c r="H205">
        <v>369.47527094718828</v>
      </c>
      <c r="I205">
        <v>53</v>
      </c>
      <c r="J205">
        <v>1492359.4255871582</v>
      </c>
      <c r="K205">
        <v>98792000</v>
      </c>
      <c r="L205">
        <v>203</v>
      </c>
      <c r="M205">
        <v>-10.580404078024346</v>
      </c>
      <c r="N205">
        <v>-1.9230769230769231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155</v>
      </c>
      <c r="G206" t="s">
        <v>219</v>
      </c>
      <c r="H206">
        <v>369.47527094718828</v>
      </c>
      <c r="I206">
        <v>53</v>
      </c>
      <c r="J206">
        <v>1492359.4255871582</v>
      </c>
      <c r="K206">
        <v>98792000</v>
      </c>
      <c r="L206">
        <v>204</v>
      </c>
      <c r="M206">
        <v>-10.580404078024346</v>
      </c>
      <c r="N206">
        <v>-1.9230769230769231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155</v>
      </c>
      <c r="G207" t="s">
        <v>219</v>
      </c>
      <c r="H207">
        <v>369.47527094718828</v>
      </c>
      <c r="I207">
        <v>53</v>
      </c>
      <c r="J207">
        <v>1492359.4255871582</v>
      </c>
      <c r="K207">
        <v>98792000</v>
      </c>
      <c r="L207">
        <v>205</v>
      </c>
      <c r="M207">
        <v>-10.580404078024346</v>
      </c>
      <c r="N207">
        <v>-1.9230769230769231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155</v>
      </c>
      <c r="G208" t="s">
        <v>219</v>
      </c>
      <c r="H208">
        <v>369.47527094718828</v>
      </c>
      <c r="I208">
        <v>53</v>
      </c>
      <c r="J208">
        <v>1492359.4255871582</v>
      </c>
      <c r="K208">
        <v>98792000</v>
      </c>
      <c r="L208">
        <v>206</v>
      </c>
      <c r="M208">
        <v>-10.580404078024346</v>
      </c>
      <c r="N208">
        <v>-1.9230769230769231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155</v>
      </c>
      <c r="G209" t="s">
        <v>219</v>
      </c>
      <c r="H209">
        <v>369.47527094718828</v>
      </c>
      <c r="I209">
        <v>53</v>
      </c>
      <c r="J209">
        <v>1492359.4255871582</v>
      </c>
      <c r="K209">
        <v>98792000</v>
      </c>
      <c r="L209">
        <v>207</v>
      </c>
      <c r="M209">
        <v>-10.580404078024346</v>
      </c>
      <c r="N209">
        <v>-1.9230769230769231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155</v>
      </c>
      <c r="G210" t="s">
        <v>219</v>
      </c>
      <c r="H210">
        <v>369.47527094718828</v>
      </c>
      <c r="I210">
        <v>53</v>
      </c>
      <c r="J210">
        <v>1492359.4255871582</v>
      </c>
      <c r="K210">
        <v>98792000</v>
      </c>
      <c r="L210">
        <v>208</v>
      </c>
      <c r="M210">
        <v>-10.580404078024346</v>
      </c>
      <c r="N210">
        <v>-1.9230769230769231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155</v>
      </c>
      <c r="G211" t="s">
        <v>219</v>
      </c>
      <c r="H211">
        <v>369.47527094718828</v>
      </c>
      <c r="I211">
        <v>53</v>
      </c>
      <c r="J211">
        <v>1492359.4255871582</v>
      </c>
      <c r="K211">
        <v>98792000</v>
      </c>
      <c r="L211">
        <v>209</v>
      </c>
      <c r="M211">
        <v>-10.580404078024346</v>
      </c>
      <c r="N211">
        <v>-1.9230769230769231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155</v>
      </c>
      <c r="G212" t="s">
        <v>219</v>
      </c>
      <c r="H212">
        <v>369.47527094718828</v>
      </c>
      <c r="I212">
        <v>53</v>
      </c>
      <c r="J212">
        <v>1492359.4255871582</v>
      </c>
      <c r="K212">
        <v>98792000</v>
      </c>
      <c r="L212">
        <v>210</v>
      </c>
      <c r="M212">
        <v>-10.580404078024346</v>
      </c>
      <c r="N212">
        <v>-1.9230769230769231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155</v>
      </c>
      <c r="G213" t="s">
        <v>219</v>
      </c>
      <c r="H213">
        <v>369.47527094718828</v>
      </c>
      <c r="I213">
        <v>53</v>
      </c>
      <c r="J213">
        <v>1492359.4255871582</v>
      </c>
      <c r="K213">
        <v>98792000</v>
      </c>
      <c r="L213">
        <v>211</v>
      </c>
      <c r="M213">
        <v>-10.580404078024346</v>
      </c>
      <c r="N213">
        <v>-1.9230769230769231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155</v>
      </c>
      <c r="G214" t="s">
        <v>219</v>
      </c>
      <c r="H214">
        <v>369.47527094718828</v>
      </c>
      <c r="I214">
        <v>53</v>
      </c>
      <c r="J214">
        <v>1492359.4255871582</v>
      </c>
      <c r="K214">
        <v>98792000</v>
      </c>
      <c r="L214">
        <v>212</v>
      </c>
      <c r="M214">
        <v>-10.580404078024346</v>
      </c>
      <c r="N214">
        <v>-1.9230769230769231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155</v>
      </c>
      <c r="G215" t="s">
        <v>219</v>
      </c>
      <c r="H215">
        <v>369.47527094718828</v>
      </c>
      <c r="I215">
        <v>53</v>
      </c>
      <c r="J215">
        <v>1492359.4255871582</v>
      </c>
      <c r="K215">
        <v>98792000</v>
      </c>
      <c r="L215">
        <v>213</v>
      </c>
      <c r="M215">
        <v>-10.580404078024346</v>
      </c>
      <c r="N215">
        <v>-1.9230769230769231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155</v>
      </c>
      <c r="G216" t="s">
        <v>219</v>
      </c>
      <c r="H216">
        <v>369.47527094718828</v>
      </c>
      <c r="I216">
        <v>53</v>
      </c>
      <c r="J216">
        <v>1492359.4255871582</v>
      </c>
      <c r="K216">
        <v>98792000</v>
      </c>
      <c r="L216">
        <v>214</v>
      </c>
      <c r="M216">
        <v>-10.580404078024346</v>
      </c>
      <c r="N216">
        <v>-1.9230769230769231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155</v>
      </c>
      <c r="G217" t="s">
        <v>219</v>
      </c>
      <c r="H217">
        <v>369.47527094718828</v>
      </c>
      <c r="I217">
        <v>53</v>
      </c>
      <c r="J217">
        <v>1492359.4255871582</v>
      </c>
      <c r="K217">
        <v>98792000</v>
      </c>
      <c r="L217">
        <v>215</v>
      </c>
      <c r="M217">
        <v>-10.580404078024346</v>
      </c>
      <c r="N217">
        <v>-1.9230769230769231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155</v>
      </c>
      <c r="G218" t="s">
        <v>219</v>
      </c>
      <c r="H218">
        <v>369.47527094718828</v>
      </c>
      <c r="I218">
        <v>53</v>
      </c>
      <c r="J218">
        <v>1492359.4255871582</v>
      </c>
      <c r="K218">
        <v>98792000</v>
      </c>
      <c r="L218">
        <v>216</v>
      </c>
      <c r="M218">
        <v>-10.580404078024346</v>
      </c>
      <c r="N218">
        <v>-1.9230769230769231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155</v>
      </c>
      <c r="G219" t="s">
        <v>219</v>
      </c>
      <c r="H219">
        <v>369.47527094718828</v>
      </c>
      <c r="I219">
        <v>53</v>
      </c>
      <c r="J219">
        <v>1492359.4255871582</v>
      </c>
      <c r="K219">
        <v>98792000</v>
      </c>
      <c r="L219">
        <v>217</v>
      </c>
      <c r="M219">
        <v>-10.580404078024346</v>
      </c>
      <c r="N219">
        <v>-1.9230769230769231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155</v>
      </c>
      <c r="G220" t="s">
        <v>219</v>
      </c>
      <c r="H220">
        <v>369.47527094718828</v>
      </c>
      <c r="I220">
        <v>53</v>
      </c>
      <c r="J220">
        <v>1492359.4255871582</v>
      </c>
      <c r="K220">
        <v>98792000</v>
      </c>
      <c r="L220">
        <v>218</v>
      </c>
      <c r="M220">
        <v>-10.580404078024346</v>
      </c>
      <c r="N220">
        <v>-1.9230769230769231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369.47527094718828</v>
      </c>
      <c r="I221">
        <v>53</v>
      </c>
      <c r="J221">
        <v>1492359.4255871582</v>
      </c>
      <c r="K221">
        <v>98792000</v>
      </c>
      <c r="L221">
        <v>219</v>
      </c>
      <c r="M221">
        <v>-10.580404078024346</v>
      </c>
      <c r="N221">
        <v>-1.9230769230769231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155</v>
      </c>
      <c r="G222" t="s">
        <v>219</v>
      </c>
      <c r="H222">
        <v>369.47527094718828</v>
      </c>
      <c r="I222">
        <v>53</v>
      </c>
      <c r="J222">
        <v>1492359.4255871582</v>
      </c>
      <c r="K222">
        <v>98792000</v>
      </c>
      <c r="L222">
        <v>220</v>
      </c>
      <c r="M222">
        <v>-10.580404078024346</v>
      </c>
      <c r="N222">
        <v>-1.9230769230769231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155</v>
      </c>
      <c r="G223" t="s">
        <v>219</v>
      </c>
      <c r="H223">
        <v>369.47527094718828</v>
      </c>
      <c r="I223">
        <v>53</v>
      </c>
      <c r="J223">
        <v>1492359.4255871582</v>
      </c>
      <c r="K223">
        <v>98792000</v>
      </c>
      <c r="L223">
        <v>221</v>
      </c>
      <c r="M223">
        <v>-10.580404078024346</v>
      </c>
      <c r="N223">
        <v>-1.9230769230769231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155</v>
      </c>
      <c r="G224" t="s">
        <v>219</v>
      </c>
      <c r="H224">
        <v>369.47527094718828</v>
      </c>
      <c r="I224">
        <v>53</v>
      </c>
      <c r="J224">
        <v>1492359.4255871582</v>
      </c>
      <c r="K224">
        <v>98792000</v>
      </c>
      <c r="L224">
        <v>222</v>
      </c>
      <c r="M224">
        <v>-10.580404078024346</v>
      </c>
      <c r="N224">
        <v>-1.9230769230769231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155</v>
      </c>
      <c r="G225" t="s">
        <v>219</v>
      </c>
      <c r="H225">
        <v>369.47527094718828</v>
      </c>
      <c r="I225">
        <v>53</v>
      </c>
      <c r="J225">
        <v>1492359.4255871582</v>
      </c>
      <c r="K225">
        <v>98792000</v>
      </c>
      <c r="L225">
        <v>223</v>
      </c>
      <c r="M225">
        <v>-10.580404078024346</v>
      </c>
      <c r="N225">
        <v>-1.9230769230769231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155</v>
      </c>
      <c r="G226" t="s">
        <v>219</v>
      </c>
      <c r="H226">
        <v>369.47527094718828</v>
      </c>
      <c r="I226">
        <v>53</v>
      </c>
      <c r="J226">
        <v>1492359.4255871582</v>
      </c>
      <c r="K226">
        <v>98792000</v>
      </c>
      <c r="L226">
        <v>224</v>
      </c>
      <c r="M226">
        <v>-10.580404078024346</v>
      </c>
      <c r="N226">
        <v>-1.9230769230769231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155</v>
      </c>
      <c r="G227" t="s">
        <v>219</v>
      </c>
      <c r="H227">
        <v>369.47527094718828</v>
      </c>
      <c r="I227">
        <v>53</v>
      </c>
      <c r="J227">
        <v>1492359.4255871582</v>
      </c>
      <c r="K227">
        <v>98792000</v>
      </c>
      <c r="L227">
        <v>225</v>
      </c>
      <c r="M227">
        <v>-10.580404078024346</v>
      </c>
      <c r="N227">
        <v>-1.9230769230769231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155</v>
      </c>
      <c r="G228" t="s">
        <v>219</v>
      </c>
      <c r="H228">
        <v>369.47527094718828</v>
      </c>
      <c r="I228">
        <v>53</v>
      </c>
      <c r="J228">
        <v>1492359.4255871582</v>
      </c>
      <c r="K228">
        <v>98792000</v>
      </c>
      <c r="L228">
        <v>226</v>
      </c>
      <c r="M228">
        <v>-10.580404078024346</v>
      </c>
      <c r="N228">
        <v>-1.9230769230769231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155</v>
      </c>
      <c r="G229" t="s">
        <v>219</v>
      </c>
      <c r="H229">
        <v>369.47527094718828</v>
      </c>
      <c r="I229">
        <v>53</v>
      </c>
      <c r="J229">
        <v>1492359.4255871582</v>
      </c>
      <c r="K229">
        <v>98792000</v>
      </c>
      <c r="L229">
        <v>227</v>
      </c>
      <c r="M229">
        <v>-10.580404078024346</v>
      </c>
      <c r="N229">
        <v>-1.9230769230769231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155</v>
      </c>
      <c r="G230" t="s">
        <v>219</v>
      </c>
      <c r="H230">
        <v>369.47527094718828</v>
      </c>
      <c r="I230">
        <v>53</v>
      </c>
      <c r="J230">
        <v>1492359.4255871582</v>
      </c>
      <c r="K230">
        <v>98792000</v>
      </c>
      <c r="L230">
        <v>228</v>
      </c>
      <c r="M230">
        <v>-10.580404078024346</v>
      </c>
      <c r="N230">
        <v>-1.9230769230769231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155</v>
      </c>
      <c r="G231" t="s">
        <v>219</v>
      </c>
      <c r="H231">
        <v>369.47527094718828</v>
      </c>
      <c r="I231">
        <v>53</v>
      </c>
      <c r="J231">
        <v>1492359.4255871582</v>
      </c>
      <c r="K231">
        <v>98792000</v>
      </c>
      <c r="L231">
        <v>229</v>
      </c>
      <c r="M231">
        <v>-10.580404078024346</v>
      </c>
      <c r="N231">
        <v>-1.9230769230769231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155</v>
      </c>
      <c r="G232" t="s">
        <v>219</v>
      </c>
      <c r="H232">
        <v>369.47527094718828</v>
      </c>
      <c r="I232">
        <v>53</v>
      </c>
      <c r="J232">
        <v>1492359.4255871582</v>
      </c>
      <c r="K232">
        <v>98792000</v>
      </c>
      <c r="L232">
        <v>230</v>
      </c>
      <c r="M232">
        <v>-10.580404078024346</v>
      </c>
      <c r="N232">
        <v>-1.9230769230769231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155</v>
      </c>
      <c r="G233" t="s">
        <v>219</v>
      </c>
      <c r="H233">
        <v>369.47527094718828</v>
      </c>
      <c r="I233">
        <v>53</v>
      </c>
      <c r="J233">
        <v>1492359.4255871582</v>
      </c>
      <c r="K233">
        <v>98792000</v>
      </c>
      <c r="L233">
        <v>231</v>
      </c>
      <c r="M233">
        <v>-10.580404078024346</v>
      </c>
      <c r="N233">
        <v>-1.9230769230769231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155</v>
      </c>
      <c r="G234" t="s">
        <v>219</v>
      </c>
      <c r="H234">
        <v>369.47527094718828</v>
      </c>
      <c r="I234">
        <v>53</v>
      </c>
      <c r="J234">
        <v>1492359.4255871582</v>
      </c>
      <c r="K234">
        <v>98792000</v>
      </c>
      <c r="L234">
        <v>232</v>
      </c>
      <c r="M234">
        <v>-10.580404078024346</v>
      </c>
      <c r="N234">
        <v>-1.9230769230769231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155</v>
      </c>
      <c r="G235" t="s">
        <v>219</v>
      </c>
      <c r="H235">
        <v>369.47527094718828</v>
      </c>
      <c r="I235">
        <v>53</v>
      </c>
      <c r="J235">
        <v>1492359.4255871582</v>
      </c>
      <c r="K235">
        <v>98792000</v>
      </c>
      <c r="L235">
        <v>233</v>
      </c>
      <c r="M235">
        <v>-10.580404078024346</v>
      </c>
      <c r="N235">
        <v>-1.9230769230769231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155</v>
      </c>
      <c r="G236" t="s">
        <v>219</v>
      </c>
      <c r="H236">
        <v>369.47527094718828</v>
      </c>
      <c r="I236">
        <v>53</v>
      </c>
      <c r="J236">
        <v>1492359.4255871582</v>
      </c>
      <c r="K236">
        <v>98792000</v>
      </c>
      <c r="L236">
        <v>234</v>
      </c>
      <c r="M236">
        <v>-10.580404078024346</v>
      </c>
      <c r="N236">
        <v>-1.9230769230769231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155</v>
      </c>
      <c r="G237" t="s">
        <v>219</v>
      </c>
      <c r="H237">
        <v>369.47527094718828</v>
      </c>
      <c r="I237">
        <v>53</v>
      </c>
      <c r="J237">
        <v>1492359.4255871582</v>
      </c>
      <c r="K237">
        <v>98792000</v>
      </c>
      <c r="L237">
        <v>235</v>
      </c>
      <c r="M237">
        <v>-10.580404078024346</v>
      </c>
      <c r="N237">
        <v>-1.9230769230769231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155</v>
      </c>
      <c r="G238" t="s">
        <v>219</v>
      </c>
      <c r="H238">
        <v>369.47527094718828</v>
      </c>
      <c r="I238">
        <v>53</v>
      </c>
      <c r="J238">
        <v>1492359.4255871582</v>
      </c>
      <c r="K238">
        <v>98792000</v>
      </c>
      <c r="L238">
        <v>236</v>
      </c>
      <c r="M238">
        <v>-10.580404078024346</v>
      </c>
      <c r="N238">
        <v>-1.9230769230769231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155</v>
      </c>
      <c r="G239" t="s">
        <v>219</v>
      </c>
      <c r="H239">
        <v>369.47527094718828</v>
      </c>
      <c r="I239">
        <v>53</v>
      </c>
      <c r="J239">
        <v>1492359.4255871582</v>
      </c>
      <c r="K239">
        <v>98792000</v>
      </c>
      <c r="L239">
        <v>237</v>
      </c>
      <c r="M239">
        <v>-10.580404078024346</v>
      </c>
      <c r="N239">
        <v>-1.9230769230769231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155</v>
      </c>
      <c r="G240" t="s">
        <v>219</v>
      </c>
      <c r="H240">
        <v>369.47527094718828</v>
      </c>
      <c r="I240">
        <v>53</v>
      </c>
      <c r="J240">
        <v>1492359.4255871582</v>
      </c>
      <c r="K240">
        <v>98792000</v>
      </c>
      <c r="L240">
        <v>238</v>
      </c>
      <c r="M240">
        <v>-10.580404078024346</v>
      </c>
      <c r="N240">
        <v>-1.9230769230769231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155</v>
      </c>
      <c r="G241" t="s">
        <v>219</v>
      </c>
      <c r="H241">
        <v>369.47527094718828</v>
      </c>
      <c r="I241">
        <v>53</v>
      </c>
      <c r="J241">
        <v>1492359.4255871582</v>
      </c>
      <c r="K241">
        <v>98792000</v>
      </c>
      <c r="L241">
        <v>239</v>
      </c>
      <c r="M241">
        <v>-10.580404078024346</v>
      </c>
      <c r="N241">
        <v>-1.9230769230769231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155</v>
      </c>
      <c r="G242" t="s">
        <v>219</v>
      </c>
      <c r="H242">
        <v>369.47527094718828</v>
      </c>
      <c r="I242">
        <v>53</v>
      </c>
      <c r="J242">
        <v>1492359.4255871582</v>
      </c>
      <c r="K242">
        <v>98792000</v>
      </c>
      <c r="L242">
        <v>240</v>
      </c>
      <c r="M242">
        <v>-10.580404078024346</v>
      </c>
      <c r="N242">
        <v>-1.9230769230769231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155</v>
      </c>
      <c r="G243" t="s">
        <v>219</v>
      </c>
      <c r="H243">
        <v>369.47527094718828</v>
      </c>
      <c r="I243">
        <v>53</v>
      </c>
      <c r="J243">
        <v>1492359.4255871582</v>
      </c>
      <c r="K243">
        <v>98792000</v>
      </c>
      <c r="L243">
        <v>241</v>
      </c>
      <c r="M243">
        <v>-10.580404078024346</v>
      </c>
      <c r="N243">
        <v>-1.9230769230769231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155</v>
      </c>
      <c r="G244" t="s">
        <v>219</v>
      </c>
      <c r="H244">
        <v>369.47527094718828</v>
      </c>
      <c r="I244">
        <v>53</v>
      </c>
      <c r="J244">
        <v>1492359.4255871582</v>
      </c>
      <c r="K244">
        <v>98792000</v>
      </c>
      <c r="L244">
        <v>242</v>
      </c>
      <c r="M244">
        <v>-10.580404078024346</v>
      </c>
      <c r="N244">
        <v>-1.9230769230769231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155</v>
      </c>
      <c r="G245" t="s">
        <v>219</v>
      </c>
      <c r="H245">
        <v>369.47527094718828</v>
      </c>
      <c r="I245">
        <v>53</v>
      </c>
      <c r="J245">
        <v>1492359.4255871582</v>
      </c>
      <c r="K245">
        <v>98792000</v>
      </c>
      <c r="L245">
        <v>243</v>
      </c>
      <c r="M245">
        <v>-10.580404078024346</v>
      </c>
      <c r="N245">
        <v>-1.9230769230769231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155</v>
      </c>
      <c r="G246" t="s">
        <v>219</v>
      </c>
      <c r="H246">
        <v>369.47527094718828</v>
      </c>
      <c r="I246">
        <v>53</v>
      </c>
      <c r="J246">
        <v>1492359.4255871582</v>
      </c>
      <c r="K246">
        <v>98792000</v>
      </c>
      <c r="L246">
        <v>244</v>
      </c>
      <c r="M246">
        <v>-10.580404078024346</v>
      </c>
      <c r="N246">
        <v>-1.9230769230769231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155</v>
      </c>
      <c r="G247" t="s">
        <v>219</v>
      </c>
      <c r="H247">
        <v>369.47527094718828</v>
      </c>
      <c r="I247">
        <v>53</v>
      </c>
      <c r="J247">
        <v>1492359.4255871582</v>
      </c>
      <c r="K247">
        <v>98792000</v>
      </c>
      <c r="L247">
        <v>245</v>
      </c>
      <c r="M247">
        <v>-10.580404078024346</v>
      </c>
      <c r="N247">
        <v>-1.9230769230769231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155</v>
      </c>
      <c r="G248" t="s">
        <v>219</v>
      </c>
      <c r="H248">
        <v>369.47527094718828</v>
      </c>
      <c r="I248">
        <v>53</v>
      </c>
      <c r="J248">
        <v>1492359.4255871582</v>
      </c>
      <c r="K248">
        <v>98792000</v>
      </c>
      <c r="L248">
        <v>246</v>
      </c>
      <c r="M248">
        <v>-10.580404078024346</v>
      </c>
      <c r="N248">
        <v>-1.9230769230769231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155</v>
      </c>
      <c r="G249" t="s">
        <v>219</v>
      </c>
      <c r="H249">
        <v>369.47527094718828</v>
      </c>
      <c r="I249">
        <v>53</v>
      </c>
      <c r="J249">
        <v>1492359.4255871582</v>
      </c>
      <c r="K249">
        <v>98792000</v>
      </c>
      <c r="L249">
        <v>247</v>
      </c>
      <c r="M249">
        <v>-10.580404078024346</v>
      </c>
      <c r="N249">
        <v>-1.9230769230769231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155</v>
      </c>
      <c r="G250" t="s">
        <v>219</v>
      </c>
      <c r="H250">
        <v>378.55974551563276</v>
      </c>
      <c r="I250">
        <v>54</v>
      </c>
      <c r="J250">
        <v>1632872.1793465365</v>
      </c>
      <c r="K250">
        <v>100656000</v>
      </c>
      <c r="L250">
        <v>248</v>
      </c>
      <c r="M250">
        <v>-20.992076241192876</v>
      </c>
      <c r="N250">
        <v>-3.8461538461538463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155</v>
      </c>
      <c r="G251" t="s">
        <v>219</v>
      </c>
      <c r="H251">
        <v>378.55974551563276</v>
      </c>
      <c r="I251">
        <v>54</v>
      </c>
      <c r="J251">
        <v>1632872.1793465365</v>
      </c>
      <c r="K251">
        <v>100656000</v>
      </c>
      <c r="L251">
        <v>249</v>
      </c>
      <c r="M251">
        <v>-20.992076241192876</v>
      </c>
      <c r="N251">
        <v>-3.8461538461538463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155</v>
      </c>
      <c r="G252" t="s">
        <v>219</v>
      </c>
      <c r="H252">
        <v>378.55974551563276</v>
      </c>
      <c r="I252">
        <v>54</v>
      </c>
      <c r="J252">
        <v>1632872.1793465365</v>
      </c>
      <c r="K252">
        <v>100656000</v>
      </c>
      <c r="L252">
        <v>250</v>
      </c>
      <c r="M252">
        <v>-20.992076241192876</v>
      </c>
      <c r="N252">
        <v>-3.8461538461538463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155</v>
      </c>
      <c r="G253" t="s">
        <v>219</v>
      </c>
      <c r="H253">
        <v>378.55974551563276</v>
      </c>
      <c r="I253">
        <v>54</v>
      </c>
      <c r="J253">
        <v>1632872.1793465365</v>
      </c>
      <c r="K253">
        <v>100656000</v>
      </c>
      <c r="L253">
        <v>251</v>
      </c>
      <c r="M253">
        <v>-20.992076241192876</v>
      </c>
      <c r="N253">
        <v>-3.8461538461538463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155</v>
      </c>
      <c r="G254" t="s">
        <v>219</v>
      </c>
      <c r="H254">
        <v>378.55974551563276</v>
      </c>
      <c r="I254">
        <v>54</v>
      </c>
      <c r="J254">
        <v>1632872.1793465365</v>
      </c>
      <c r="K254">
        <v>100656000</v>
      </c>
      <c r="L254">
        <v>252</v>
      </c>
      <c r="M254">
        <v>-20.992076241192876</v>
      </c>
      <c r="N254">
        <v>-3.8461538461538463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155</v>
      </c>
      <c r="G255" t="s">
        <v>219</v>
      </c>
      <c r="H255">
        <v>378.55974551563276</v>
      </c>
      <c r="I255">
        <v>54</v>
      </c>
      <c r="J255">
        <v>1632872.1793465365</v>
      </c>
      <c r="K255">
        <v>100656000</v>
      </c>
      <c r="L255">
        <v>253</v>
      </c>
      <c r="M255">
        <v>-20.992076241192876</v>
      </c>
      <c r="N255">
        <v>-3.8461538461538463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155</v>
      </c>
      <c r="G256" t="s">
        <v>219</v>
      </c>
      <c r="H256">
        <v>378.55974551563276</v>
      </c>
      <c r="I256">
        <v>54</v>
      </c>
      <c r="J256">
        <v>1632872.1793465365</v>
      </c>
      <c r="K256">
        <v>100656000</v>
      </c>
      <c r="L256">
        <v>254</v>
      </c>
      <c r="M256">
        <v>-20.992076241192876</v>
      </c>
      <c r="N256">
        <v>-3.8461538461538463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155</v>
      </c>
      <c r="G257" t="s">
        <v>219</v>
      </c>
      <c r="H257">
        <v>378.55974551563276</v>
      </c>
      <c r="I257">
        <v>54</v>
      </c>
      <c r="J257">
        <v>1632872.1793465365</v>
      </c>
      <c r="K257">
        <v>100656000</v>
      </c>
      <c r="L257">
        <v>255</v>
      </c>
      <c r="M257">
        <v>-20.992076241192876</v>
      </c>
      <c r="N257">
        <v>-3.8461538461538463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155</v>
      </c>
      <c r="G258" t="s">
        <v>219</v>
      </c>
      <c r="H258">
        <v>378.55974551563276</v>
      </c>
      <c r="I258">
        <v>54</v>
      </c>
      <c r="J258">
        <v>1632872.1793465365</v>
      </c>
      <c r="K258">
        <v>100656000</v>
      </c>
      <c r="L258">
        <v>256</v>
      </c>
      <c r="M258">
        <v>-20.992076241192876</v>
      </c>
      <c r="N258">
        <v>-3.8461538461538463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155</v>
      </c>
      <c r="G259" t="s">
        <v>219</v>
      </c>
      <c r="H259">
        <v>378.55974551563276</v>
      </c>
      <c r="I259">
        <v>54</v>
      </c>
      <c r="J259">
        <v>1632872.1793465365</v>
      </c>
      <c r="K259">
        <v>100656000</v>
      </c>
      <c r="L259">
        <v>257</v>
      </c>
      <c r="M259">
        <v>-20.992076241192876</v>
      </c>
      <c r="N259">
        <v>-3.8461538461538463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155</v>
      </c>
      <c r="G260" t="s">
        <v>219</v>
      </c>
      <c r="H260">
        <v>378.55974551563276</v>
      </c>
      <c r="I260">
        <v>54</v>
      </c>
      <c r="J260">
        <v>1632872.1793465365</v>
      </c>
      <c r="K260">
        <v>100656000</v>
      </c>
      <c r="L260">
        <v>258</v>
      </c>
      <c r="M260">
        <v>-20.992076241192876</v>
      </c>
      <c r="N260">
        <v>-3.8461538461538463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155</v>
      </c>
      <c r="G261" t="s">
        <v>219</v>
      </c>
      <c r="H261">
        <v>378.55974551563276</v>
      </c>
      <c r="I261">
        <v>54</v>
      </c>
      <c r="J261">
        <v>1632872.1793465365</v>
      </c>
      <c r="K261">
        <v>100656000</v>
      </c>
      <c r="L261">
        <v>259</v>
      </c>
      <c r="M261">
        <v>-20.992076241192876</v>
      </c>
      <c r="N261">
        <v>-3.8461538461538463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155</v>
      </c>
      <c r="G262" t="s">
        <v>219</v>
      </c>
      <c r="H262">
        <v>378.55974551563276</v>
      </c>
      <c r="I262">
        <v>54</v>
      </c>
      <c r="J262">
        <v>1632872.1793465365</v>
      </c>
      <c r="K262">
        <v>100656000</v>
      </c>
      <c r="L262">
        <v>260</v>
      </c>
      <c r="M262">
        <v>-20.992076241192876</v>
      </c>
      <c r="N262">
        <v>-3.8461538461538463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155</v>
      </c>
      <c r="G263" t="s">
        <v>219</v>
      </c>
      <c r="H263">
        <v>378.55974551563276</v>
      </c>
      <c r="I263">
        <v>54</v>
      </c>
      <c r="J263">
        <v>1632872.1793465365</v>
      </c>
      <c r="K263">
        <v>100656000</v>
      </c>
      <c r="L263">
        <v>261</v>
      </c>
      <c r="M263">
        <v>-20.992076241192876</v>
      </c>
      <c r="N263">
        <v>-3.8461538461538463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155</v>
      </c>
      <c r="G264" t="s">
        <v>219</v>
      </c>
      <c r="H264">
        <v>378.55974551563276</v>
      </c>
      <c r="I264">
        <v>54</v>
      </c>
      <c r="J264">
        <v>1632872.1793465365</v>
      </c>
      <c r="K264">
        <v>100656000</v>
      </c>
      <c r="L264">
        <v>262</v>
      </c>
      <c r="M264">
        <v>-20.992076241192876</v>
      </c>
      <c r="N264">
        <v>-3.8461538461538463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155</v>
      </c>
      <c r="G265" t="s">
        <v>219</v>
      </c>
      <c r="H265">
        <v>378.55974551563276</v>
      </c>
      <c r="I265">
        <v>54</v>
      </c>
      <c r="J265">
        <v>1632872.1793465365</v>
      </c>
      <c r="K265">
        <v>100656000</v>
      </c>
      <c r="L265">
        <v>263</v>
      </c>
      <c r="M265">
        <v>-20.992076241192876</v>
      </c>
      <c r="N265">
        <v>-3.8461538461538463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155</v>
      </c>
      <c r="G266" t="s">
        <v>219</v>
      </c>
      <c r="H266">
        <v>378.55974551563276</v>
      </c>
      <c r="I266">
        <v>54</v>
      </c>
      <c r="J266">
        <v>1632872.1793465365</v>
      </c>
      <c r="K266">
        <v>100656000</v>
      </c>
      <c r="L266">
        <v>264</v>
      </c>
      <c r="M266">
        <v>-20.992076241192876</v>
      </c>
      <c r="N266">
        <v>-3.8461538461538463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155</v>
      </c>
      <c r="G267" t="s">
        <v>219</v>
      </c>
      <c r="H267">
        <v>378.55974551563276</v>
      </c>
      <c r="I267">
        <v>54</v>
      </c>
      <c r="J267">
        <v>1632872.1793465365</v>
      </c>
      <c r="K267">
        <v>100656000</v>
      </c>
      <c r="L267">
        <v>265</v>
      </c>
      <c r="M267">
        <v>-20.992076241192876</v>
      </c>
      <c r="N267">
        <v>-3.8461538461538463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155</v>
      </c>
      <c r="G268" t="s">
        <v>219</v>
      </c>
      <c r="H268">
        <v>378.55974551563276</v>
      </c>
      <c r="I268">
        <v>54</v>
      </c>
      <c r="J268">
        <v>1632872.1793465365</v>
      </c>
      <c r="K268">
        <v>100656000</v>
      </c>
      <c r="L268">
        <v>266</v>
      </c>
      <c r="M268">
        <v>-20.992076241192876</v>
      </c>
      <c r="N268">
        <v>-3.8461538461538463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155</v>
      </c>
      <c r="G269" t="s">
        <v>219</v>
      </c>
      <c r="H269">
        <v>378.55974551563276</v>
      </c>
      <c r="I269">
        <v>54</v>
      </c>
      <c r="J269">
        <v>1632872.1793465365</v>
      </c>
      <c r="K269">
        <v>100656000</v>
      </c>
      <c r="L269">
        <v>267</v>
      </c>
      <c r="M269">
        <v>-20.992076241192876</v>
      </c>
      <c r="N269">
        <v>-3.8461538461538463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155</v>
      </c>
      <c r="G270" t="s">
        <v>219</v>
      </c>
      <c r="H270">
        <v>378.55974551563276</v>
      </c>
      <c r="I270">
        <v>54</v>
      </c>
      <c r="J270">
        <v>1632872.1793465365</v>
      </c>
      <c r="K270">
        <v>100656000</v>
      </c>
      <c r="L270">
        <v>268</v>
      </c>
      <c r="M270">
        <v>-20.992076241192876</v>
      </c>
      <c r="N270">
        <v>-3.8461538461538463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155</v>
      </c>
      <c r="G271" t="s">
        <v>219</v>
      </c>
      <c r="H271">
        <v>378.55974551563276</v>
      </c>
      <c r="I271">
        <v>54</v>
      </c>
      <c r="J271">
        <v>1632872.1793465365</v>
      </c>
      <c r="K271">
        <v>100656000</v>
      </c>
      <c r="L271">
        <v>269</v>
      </c>
      <c r="M271">
        <v>-20.992076241192876</v>
      </c>
      <c r="N271">
        <v>-3.8461538461538463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155</v>
      </c>
      <c r="G272" t="s">
        <v>219</v>
      </c>
      <c r="H272">
        <v>378.55974551563276</v>
      </c>
      <c r="I272">
        <v>54</v>
      </c>
      <c r="J272">
        <v>1632872.1793465365</v>
      </c>
      <c r="K272">
        <v>100656000</v>
      </c>
      <c r="L272">
        <v>270</v>
      </c>
      <c r="M272">
        <v>-20.992076241192876</v>
      </c>
      <c r="N272">
        <v>-3.8461538461538463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155</v>
      </c>
      <c r="G273" t="s">
        <v>219</v>
      </c>
      <c r="H273">
        <v>378.55974551563276</v>
      </c>
      <c r="I273">
        <v>54</v>
      </c>
      <c r="J273">
        <v>1632872.1793465365</v>
      </c>
      <c r="K273">
        <v>100656000</v>
      </c>
      <c r="L273">
        <v>271</v>
      </c>
      <c r="M273">
        <v>-20.992076241192876</v>
      </c>
      <c r="N273">
        <v>-3.8461538461538463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155</v>
      </c>
      <c r="G274" t="s">
        <v>219</v>
      </c>
      <c r="H274">
        <v>378.55974551563276</v>
      </c>
      <c r="I274">
        <v>54</v>
      </c>
      <c r="J274">
        <v>1632872.1793465365</v>
      </c>
      <c r="K274">
        <v>100656000</v>
      </c>
      <c r="L274">
        <v>272</v>
      </c>
      <c r="M274">
        <v>-20.992076241192876</v>
      </c>
      <c r="N274">
        <v>-3.8461538461538463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155</v>
      </c>
      <c r="G275" t="s">
        <v>219</v>
      </c>
      <c r="H275">
        <v>378.55974551563276</v>
      </c>
      <c r="I275">
        <v>54</v>
      </c>
      <c r="J275">
        <v>1632872.1793465365</v>
      </c>
      <c r="K275">
        <v>100656000</v>
      </c>
      <c r="L275">
        <v>273</v>
      </c>
      <c r="M275">
        <v>-20.992076241192876</v>
      </c>
      <c r="N275">
        <v>-3.8461538461538463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155</v>
      </c>
      <c r="G276" t="s">
        <v>219</v>
      </c>
      <c r="H276">
        <v>378.55974551563276</v>
      </c>
      <c r="I276">
        <v>54</v>
      </c>
      <c r="J276">
        <v>1632872.1793465365</v>
      </c>
      <c r="K276">
        <v>100656000</v>
      </c>
      <c r="L276">
        <v>274</v>
      </c>
      <c r="M276">
        <v>-20.992076241192876</v>
      </c>
      <c r="N276">
        <v>-3.8461538461538463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155</v>
      </c>
      <c r="G277" t="s">
        <v>219</v>
      </c>
      <c r="H277">
        <v>378.55974551563276</v>
      </c>
      <c r="I277">
        <v>54</v>
      </c>
      <c r="J277">
        <v>1632872.1793465365</v>
      </c>
      <c r="K277">
        <v>100656000</v>
      </c>
      <c r="L277">
        <v>275</v>
      </c>
      <c r="M277">
        <v>-20.992076241192876</v>
      </c>
      <c r="N277">
        <v>-3.8461538461538463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155</v>
      </c>
      <c r="G278" t="s">
        <v>219</v>
      </c>
      <c r="H278">
        <v>378.55974551563276</v>
      </c>
      <c r="I278">
        <v>54</v>
      </c>
      <c r="J278">
        <v>1632872.1793465365</v>
      </c>
      <c r="K278">
        <v>100656000</v>
      </c>
      <c r="L278">
        <v>276</v>
      </c>
      <c r="M278">
        <v>-20.992076241192876</v>
      </c>
      <c r="N278">
        <v>-3.8461538461538463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155</v>
      </c>
      <c r="G279" t="s">
        <v>219</v>
      </c>
      <c r="H279">
        <v>378.55974551563276</v>
      </c>
      <c r="I279">
        <v>54</v>
      </c>
      <c r="J279">
        <v>1632872.1793465365</v>
      </c>
      <c r="K279">
        <v>100656000</v>
      </c>
      <c r="L279">
        <v>277</v>
      </c>
      <c r="M279">
        <v>-20.992076241192876</v>
      </c>
      <c r="N279">
        <v>-3.8461538461538463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155</v>
      </c>
      <c r="G280" t="s">
        <v>219</v>
      </c>
      <c r="H280">
        <v>378.55974551563276</v>
      </c>
      <c r="I280">
        <v>54</v>
      </c>
      <c r="J280">
        <v>1632872.1793465365</v>
      </c>
      <c r="K280">
        <v>100656000</v>
      </c>
      <c r="L280">
        <v>278</v>
      </c>
      <c r="M280">
        <v>-20.992076241192876</v>
      </c>
      <c r="N280">
        <v>-3.8461538461538463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155</v>
      </c>
      <c r="G281" t="s">
        <v>219</v>
      </c>
      <c r="H281">
        <v>378.55974551563276</v>
      </c>
      <c r="I281">
        <v>54</v>
      </c>
      <c r="J281">
        <v>1632872.1793465365</v>
      </c>
      <c r="K281">
        <v>100656000</v>
      </c>
      <c r="L281">
        <v>279</v>
      </c>
      <c r="M281">
        <v>-20.992076241192876</v>
      </c>
      <c r="N281">
        <v>-3.8461538461538463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155</v>
      </c>
      <c r="G282" t="s">
        <v>219</v>
      </c>
      <c r="H282">
        <v>378.55974551563276</v>
      </c>
      <c r="I282">
        <v>54</v>
      </c>
      <c r="J282">
        <v>1632872.1793465365</v>
      </c>
      <c r="K282">
        <v>100656000</v>
      </c>
      <c r="L282">
        <v>280</v>
      </c>
      <c r="M282">
        <v>-20.992076241192876</v>
      </c>
      <c r="N282">
        <v>-3.8461538461538463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155</v>
      </c>
      <c r="G283" t="s">
        <v>219</v>
      </c>
      <c r="H283">
        <v>378.55974551563276</v>
      </c>
      <c r="I283">
        <v>54</v>
      </c>
      <c r="J283">
        <v>1632872.1793465365</v>
      </c>
      <c r="K283">
        <v>100656000</v>
      </c>
      <c r="L283">
        <v>281</v>
      </c>
      <c r="M283">
        <v>-20.992076241192876</v>
      </c>
      <c r="N283">
        <v>-3.8461538461538463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155</v>
      </c>
      <c r="G284" t="s">
        <v>219</v>
      </c>
      <c r="H284">
        <v>378.55974551563276</v>
      </c>
      <c r="I284">
        <v>54</v>
      </c>
      <c r="J284">
        <v>1632872.1793465365</v>
      </c>
      <c r="K284">
        <v>100656000</v>
      </c>
      <c r="L284">
        <v>282</v>
      </c>
      <c r="M284">
        <v>-20.992076241192876</v>
      </c>
      <c r="N284">
        <v>-3.8461538461538463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155</v>
      </c>
      <c r="G285" t="s">
        <v>219</v>
      </c>
      <c r="H285">
        <v>378.55974551563276</v>
      </c>
      <c r="I285">
        <v>54</v>
      </c>
      <c r="J285">
        <v>1632872.1793465365</v>
      </c>
      <c r="K285">
        <v>100656000</v>
      </c>
      <c r="L285">
        <v>283</v>
      </c>
      <c r="M285">
        <v>-20.992076241192876</v>
      </c>
      <c r="N285">
        <v>-3.8461538461538463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155</v>
      </c>
      <c r="G286" t="s">
        <v>219</v>
      </c>
      <c r="H286">
        <v>378.55974551563276</v>
      </c>
      <c r="I286">
        <v>54</v>
      </c>
      <c r="J286">
        <v>1632872.1793465365</v>
      </c>
      <c r="K286">
        <v>100656000</v>
      </c>
      <c r="L286">
        <v>284</v>
      </c>
      <c r="M286">
        <v>-20.992076241192876</v>
      </c>
      <c r="N286">
        <v>-3.8461538461538463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155</v>
      </c>
      <c r="G287" t="s">
        <v>219</v>
      </c>
      <c r="H287">
        <v>378.55974551563276</v>
      </c>
      <c r="I287">
        <v>54</v>
      </c>
      <c r="J287">
        <v>1632872.1793465365</v>
      </c>
      <c r="K287">
        <v>100656000</v>
      </c>
      <c r="L287">
        <v>285</v>
      </c>
      <c r="M287">
        <v>-20.992076241192876</v>
      </c>
      <c r="N287">
        <v>-3.8461538461538463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155</v>
      </c>
      <c r="G288" t="s">
        <v>219</v>
      </c>
      <c r="H288">
        <v>378.55974551563276</v>
      </c>
      <c r="I288">
        <v>54</v>
      </c>
      <c r="J288">
        <v>1632872.1793465365</v>
      </c>
      <c r="K288">
        <v>100656000</v>
      </c>
      <c r="L288">
        <v>286</v>
      </c>
      <c r="M288">
        <v>-20.992076241192876</v>
      </c>
      <c r="N288">
        <v>-3.8461538461538463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155</v>
      </c>
      <c r="G289" t="s">
        <v>219</v>
      </c>
      <c r="H289">
        <v>378.55974551563276</v>
      </c>
      <c r="I289">
        <v>54</v>
      </c>
      <c r="J289">
        <v>1632872.1793465365</v>
      </c>
      <c r="K289">
        <v>100656000</v>
      </c>
      <c r="L289">
        <v>287</v>
      </c>
      <c r="M289">
        <v>-20.992076241192876</v>
      </c>
      <c r="N289">
        <v>-3.8461538461538463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155</v>
      </c>
      <c r="G290" t="s">
        <v>219</v>
      </c>
      <c r="H290">
        <v>378.55974551563276</v>
      </c>
      <c r="I290">
        <v>54</v>
      </c>
      <c r="J290">
        <v>1632872.1793465365</v>
      </c>
      <c r="K290">
        <v>100656000</v>
      </c>
      <c r="L290">
        <v>288</v>
      </c>
      <c r="M290">
        <v>-20.992076241192876</v>
      </c>
      <c r="N290">
        <v>-3.8461538461538463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155</v>
      </c>
      <c r="G291" t="s">
        <v>219</v>
      </c>
      <c r="H291">
        <v>378.55974551563276</v>
      </c>
      <c r="I291">
        <v>54</v>
      </c>
      <c r="J291">
        <v>1632872.1793465365</v>
      </c>
      <c r="K291">
        <v>100656000</v>
      </c>
      <c r="L291">
        <v>289</v>
      </c>
      <c r="M291">
        <v>-20.992076241192876</v>
      </c>
      <c r="N291">
        <v>-3.8461538461538463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155</v>
      </c>
      <c r="G292" t="s">
        <v>219</v>
      </c>
      <c r="H292">
        <v>378.55974551563276</v>
      </c>
      <c r="I292">
        <v>54</v>
      </c>
      <c r="J292">
        <v>1632872.1793465365</v>
      </c>
      <c r="K292">
        <v>100656000</v>
      </c>
      <c r="L292">
        <v>290</v>
      </c>
      <c r="M292">
        <v>-20.992076241192876</v>
      </c>
      <c r="N292">
        <v>-3.8461538461538463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155</v>
      </c>
      <c r="G293" t="s">
        <v>219</v>
      </c>
      <c r="H293">
        <v>378.55974551563276</v>
      </c>
      <c r="I293">
        <v>54</v>
      </c>
      <c r="J293">
        <v>1632872.1793465365</v>
      </c>
      <c r="K293">
        <v>100656000</v>
      </c>
      <c r="L293">
        <v>291</v>
      </c>
      <c r="M293">
        <v>-20.992076241192876</v>
      </c>
      <c r="N293">
        <v>-3.8461538461538463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155</v>
      </c>
      <c r="G294" t="s">
        <v>219</v>
      </c>
      <c r="H294">
        <v>378.55974551563276</v>
      </c>
      <c r="I294">
        <v>54</v>
      </c>
      <c r="J294">
        <v>1632872.1793465365</v>
      </c>
      <c r="K294">
        <v>100656000</v>
      </c>
      <c r="L294">
        <v>292</v>
      </c>
      <c r="M294">
        <v>-20.992076241192876</v>
      </c>
      <c r="N294">
        <v>-3.8461538461538463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155</v>
      </c>
      <c r="G295" t="s">
        <v>219</v>
      </c>
      <c r="H295">
        <v>353.58236479576379</v>
      </c>
      <c r="I295">
        <v>51</v>
      </c>
      <c r="J295">
        <v>1491632.7662961546</v>
      </c>
      <c r="K295">
        <v>95064000</v>
      </c>
      <c r="L295">
        <v>293</v>
      </c>
      <c r="M295">
        <v>-10.526560294383142</v>
      </c>
      <c r="N295">
        <v>1.9230769230769231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155</v>
      </c>
      <c r="G296" t="s">
        <v>219</v>
      </c>
      <c r="H296">
        <v>353.58236479576379</v>
      </c>
      <c r="I296">
        <v>51</v>
      </c>
      <c r="J296">
        <v>1491632.7662961546</v>
      </c>
      <c r="K296">
        <v>95064000</v>
      </c>
      <c r="L296">
        <v>294</v>
      </c>
      <c r="M296">
        <v>-10.526560294383142</v>
      </c>
      <c r="N296">
        <v>1.9230769230769231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155</v>
      </c>
      <c r="G297" t="s">
        <v>219</v>
      </c>
      <c r="H297">
        <v>353.58236479576379</v>
      </c>
      <c r="I297">
        <v>51</v>
      </c>
      <c r="J297">
        <v>1491632.7662961546</v>
      </c>
      <c r="K297">
        <v>95064000</v>
      </c>
      <c r="L297">
        <v>295</v>
      </c>
      <c r="M297">
        <v>-10.526560294383142</v>
      </c>
      <c r="N297">
        <v>1.9230769230769231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155</v>
      </c>
      <c r="G298" t="s">
        <v>219</v>
      </c>
      <c r="H298">
        <v>353.58236479576379</v>
      </c>
      <c r="I298">
        <v>51</v>
      </c>
      <c r="J298">
        <v>1491632.7662961546</v>
      </c>
      <c r="K298">
        <v>95064000</v>
      </c>
      <c r="L298">
        <v>296</v>
      </c>
      <c r="M298">
        <v>-10.526560294383142</v>
      </c>
      <c r="N298">
        <v>1.9230769230769231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155</v>
      </c>
      <c r="G299" t="s">
        <v>219</v>
      </c>
      <c r="H299">
        <v>353.58236479576379</v>
      </c>
      <c r="I299">
        <v>51</v>
      </c>
      <c r="J299">
        <v>1491632.7662961546</v>
      </c>
      <c r="K299">
        <v>95064000</v>
      </c>
      <c r="L299">
        <v>297</v>
      </c>
      <c r="M299">
        <v>-10.526560294383142</v>
      </c>
      <c r="N299">
        <v>1.9230769230769231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155</v>
      </c>
      <c r="G300" t="s">
        <v>219</v>
      </c>
      <c r="H300">
        <v>353.58236479576379</v>
      </c>
      <c r="I300">
        <v>51</v>
      </c>
      <c r="J300">
        <v>1491632.7662961546</v>
      </c>
      <c r="K300">
        <v>95064000</v>
      </c>
      <c r="L300">
        <v>298</v>
      </c>
      <c r="M300">
        <v>-10.526560294383142</v>
      </c>
      <c r="N300">
        <v>1.9230769230769231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155</v>
      </c>
      <c r="G301" t="s">
        <v>219</v>
      </c>
      <c r="H301">
        <v>353.58236479576379</v>
      </c>
      <c r="I301">
        <v>51</v>
      </c>
      <c r="J301">
        <v>1491632.7662961546</v>
      </c>
      <c r="K301">
        <v>95064000</v>
      </c>
      <c r="L301">
        <v>299</v>
      </c>
      <c r="M301">
        <v>-10.526560294383142</v>
      </c>
      <c r="N301">
        <v>1.9230769230769231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155</v>
      </c>
      <c r="G302" t="s">
        <v>219</v>
      </c>
      <c r="H302">
        <v>353.58236479576379</v>
      </c>
      <c r="I302">
        <v>51</v>
      </c>
      <c r="J302">
        <v>1491632.7662961546</v>
      </c>
      <c r="K302">
        <v>95064000</v>
      </c>
      <c r="L302">
        <v>300</v>
      </c>
      <c r="M302">
        <v>-10.526560294383142</v>
      </c>
      <c r="N302">
        <v>1.9230769230769231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155</v>
      </c>
      <c r="G303" t="s">
        <v>219</v>
      </c>
      <c r="H303">
        <v>353.58236479576379</v>
      </c>
      <c r="I303">
        <v>51</v>
      </c>
      <c r="J303">
        <v>1491632.7662961546</v>
      </c>
      <c r="K303">
        <v>95064000</v>
      </c>
      <c r="L303">
        <v>301</v>
      </c>
      <c r="M303">
        <v>-10.526560294383142</v>
      </c>
      <c r="N303">
        <v>1.9230769230769231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155</v>
      </c>
      <c r="G304" t="s">
        <v>219</v>
      </c>
      <c r="H304">
        <v>353.58236479576379</v>
      </c>
      <c r="I304">
        <v>51</v>
      </c>
      <c r="J304">
        <v>1491632.7662961546</v>
      </c>
      <c r="K304">
        <v>95064000</v>
      </c>
      <c r="L304">
        <v>302</v>
      </c>
      <c r="M304">
        <v>-10.526560294383142</v>
      </c>
      <c r="N304">
        <v>1.9230769230769231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155</v>
      </c>
      <c r="G305" t="s">
        <v>219</v>
      </c>
      <c r="H305">
        <v>353.58236479576379</v>
      </c>
      <c r="I305">
        <v>51</v>
      </c>
      <c r="J305">
        <v>1491632.7662961546</v>
      </c>
      <c r="K305">
        <v>95064000</v>
      </c>
      <c r="L305">
        <v>303</v>
      </c>
      <c r="M305">
        <v>-10.526560294383142</v>
      </c>
      <c r="N305">
        <v>1.9230769230769231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155</v>
      </c>
      <c r="G306" t="s">
        <v>219</v>
      </c>
      <c r="H306">
        <v>353.58236479576379</v>
      </c>
      <c r="I306">
        <v>51</v>
      </c>
      <c r="J306">
        <v>1491632.7662961546</v>
      </c>
      <c r="K306">
        <v>95064000</v>
      </c>
      <c r="L306">
        <v>304</v>
      </c>
      <c r="M306">
        <v>-10.526560294383142</v>
      </c>
      <c r="N306">
        <v>1.9230769230769231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155</v>
      </c>
      <c r="G307" t="s">
        <v>219</v>
      </c>
      <c r="H307">
        <v>353.58236479576379</v>
      </c>
      <c r="I307">
        <v>51</v>
      </c>
      <c r="J307">
        <v>1491632.7662961546</v>
      </c>
      <c r="K307">
        <v>95064000</v>
      </c>
      <c r="L307">
        <v>305</v>
      </c>
      <c r="M307">
        <v>-10.526560294383142</v>
      </c>
      <c r="N307">
        <v>1.9230769230769231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155</v>
      </c>
      <c r="G308" t="s">
        <v>219</v>
      </c>
      <c r="H308">
        <v>353.58236479576379</v>
      </c>
      <c r="I308">
        <v>51</v>
      </c>
      <c r="J308">
        <v>1491632.7662961546</v>
      </c>
      <c r="K308">
        <v>95064000</v>
      </c>
      <c r="L308">
        <v>306</v>
      </c>
      <c r="M308">
        <v>-10.526560294383142</v>
      </c>
      <c r="N308">
        <v>1.9230769230769231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155</v>
      </c>
      <c r="G309" t="s">
        <v>219</v>
      </c>
      <c r="H309">
        <v>353.58236479576379</v>
      </c>
      <c r="I309">
        <v>51</v>
      </c>
      <c r="J309">
        <v>1491632.7662961546</v>
      </c>
      <c r="K309">
        <v>95064000</v>
      </c>
      <c r="L309">
        <v>307</v>
      </c>
      <c r="M309">
        <v>-10.526560294383142</v>
      </c>
      <c r="N309">
        <v>1.9230769230769231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155</v>
      </c>
      <c r="G310" t="s">
        <v>219</v>
      </c>
      <c r="H310">
        <v>353.58236479576379</v>
      </c>
      <c r="I310">
        <v>51</v>
      </c>
      <c r="J310">
        <v>1491632.7662961546</v>
      </c>
      <c r="K310">
        <v>95064000</v>
      </c>
      <c r="L310">
        <v>308</v>
      </c>
      <c r="M310">
        <v>-10.526560294383142</v>
      </c>
      <c r="N310">
        <v>1.9230769230769231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155</v>
      </c>
      <c r="G311" t="s">
        <v>219</v>
      </c>
      <c r="H311">
        <v>353.58236479576379</v>
      </c>
      <c r="I311">
        <v>51</v>
      </c>
      <c r="J311">
        <v>1491632.7662961546</v>
      </c>
      <c r="K311">
        <v>95064000</v>
      </c>
      <c r="L311">
        <v>309</v>
      </c>
      <c r="M311">
        <v>-10.526560294383142</v>
      </c>
      <c r="N311">
        <v>1.9230769230769231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155</v>
      </c>
      <c r="G312" t="s">
        <v>219</v>
      </c>
      <c r="H312">
        <v>353.58236479576379</v>
      </c>
      <c r="I312">
        <v>51</v>
      </c>
      <c r="J312">
        <v>1491632.7662961546</v>
      </c>
      <c r="K312">
        <v>95064000</v>
      </c>
      <c r="L312">
        <v>310</v>
      </c>
      <c r="M312">
        <v>-10.526560294383142</v>
      </c>
      <c r="N312">
        <v>1.9230769230769231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155</v>
      </c>
      <c r="G313" t="s">
        <v>219</v>
      </c>
      <c r="H313">
        <v>353.58236479576379</v>
      </c>
      <c r="I313">
        <v>51</v>
      </c>
      <c r="J313">
        <v>1491632.7662961546</v>
      </c>
      <c r="K313">
        <v>95064000</v>
      </c>
      <c r="L313">
        <v>311</v>
      </c>
      <c r="M313">
        <v>-10.526560294383142</v>
      </c>
      <c r="N313">
        <v>1.9230769230769231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155</v>
      </c>
      <c r="G314" t="s">
        <v>219</v>
      </c>
      <c r="H314">
        <v>353.58236479576379</v>
      </c>
      <c r="I314">
        <v>51</v>
      </c>
      <c r="J314">
        <v>1491632.7662961546</v>
      </c>
      <c r="K314">
        <v>95064000</v>
      </c>
      <c r="L314">
        <v>312</v>
      </c>
      <c r="M314">
        <v>-10.526560294383142</v>
      </c>
      <c r="N314">
        <v>1.9230769230769231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155</v>
      </c>
      <c r="G315" t="s">
        <v>219</v>
      </c>
      <c r="H315">
        <v>353.58236479576379</v>
      </c>
      <c r="I315">
        <v>51</v>
      </c>
      <c r="J315">
        <v>1491632.7662961546</v>
      </c>
      <c r="K315">
        <v>95064000</v>
      </c>
      <c r="L315">
        <v>313</v>
      </c>
      <c r="M315">
        <v>-10.526560294383142</v>
      </c>
      <c r="N315">
        <v>1.9230769230769231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155</v>
      </c>
      <c r="G316" t="s">
        <v>219</v>
      </c>
      <c r="H316">
        <v>353.58236479576379</v>
      </c>
      <c r="I316">
        <v>51</v>
      </c>
      <c r="J316">
        <v>1491632.7662961546</v>
      </c>
      <c r="K316">
        <v>95064000</v>
      </c>
      <c r="L316">
        <v>314</v>
      </c>
      <c r="M316">
        <v>-10.526560294383142</v>
      </c>
      <c r="N316">
        <v>1.9230769230769231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155</v>
      </c>
      <c r="G317" t="s">
        <v>219</v>
      </c>
      <c r="H317">
        <v>353.58236479576379</v>
      </c>
      <c r="I317">
        <v>51</v>
      </c>
      <c r="J317">
        <v>1491632.7662961546</v>
      </c>
      <c r="K317">
        <v>95064000</v>
      </c>
      <c r="L317">
        <v>315</v>
      </c>
      <c r="M317">
        <v>-10.526560294383142</v>
      </c>
      <c r="N317">
        <v>1.9230769230769231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155</v>
      </c>
      <c r="G318" t="s">
        <v>219</v>
      </c>
      <c r="H318">
        <v>353.58236479576379</v>
      </c>
      <c r="I318">
        <v>51</v>
      </c>
      <c r="J318">
        <v>1491632.7662961546</v>
      </c>
      <c r="K318">
        <v>95064000</v>
      </c>
      <c r="L318">
        <v>316</v>
      </c>
      <c r="M318">
        <v>-10.526560294383142</v>
      </c>
      <c r="N318">
        <v>1.9230769230769231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155</v>
      </c>
      <c r="G319" t="s">
        <v>219</v>
      </c>
      <c r="H319">
        <v>353.58236479576379</v>
      </c>
      <c r="I319">
        <v>51</v>
      </c>
      <c r="J319">
        <v>1491632.7662961546</v>
      </c>
      <c r="K319">
        <v>95064000</v>
      </c>
      <c r="L319">
        <v>317</v>
      </c>
      <c r="M319">
        <v>-10.526560294383142</v>
      </c>
      <c r="N319">
        <v>1.9230769230769231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155</v>
      </c>
      <c r="G320" t="s">
        <v>219</v>
      </c>
      <c r="H320">
        <v>353.58236479576379</v>
      </c>
      <c r="I320">
        <v>51</v>
      </c>
      <c r="J320">
        <v>1491632.7662961546</v>
      </c>
      <c r="K320">
        <v>95064000</v>
      </c>
      <c r="L320">
        <v>318</v>
      </c>
      <c r="M320">
        <v>-10.526560294383142</v>
      </c>
      <c r="N320">
        <v>1.9230769230769231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155</v>
      </c>
      <c r="G321" t="s">
        <v>219</v>
      </c>
      <c r="H321">
        <v>353.58236479576379</v>
      </c>
      <c r="I321">
        <v>51</v>
      </c>
      <c r="J321">
        <v>1491632.7662961546</v>
      </c>
      <c r="K321">
        <v>95064000</v>
      </c>
      <c r="L321">
        <v>319</v>
      </c>
      <c r="M321">
        <v>-10.526560294383142</v>
      </c>
      <c r="N321">
        <v>1.9230769230769231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155</v>
      </c>
      <c r="G322" t="s">
        <v>219</v>
      </c>
      <c r="H322">
        <v>353.58236479576379</v>
      </c>
      <c r="I322">
        <v>51</v>
      </c>
      <c r="J322">
        <v>1491632.7662961546</v>
      </c>
      <c r="K322">
        <v>95064000</v>
      </c>
      <c r="L322">
        <v>320</v>
      </c>
      <c r="M322">
        <v>-10.526560294383142</v>
      </c>
      <c r="N322">
        <v>1.9230769230769231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155</v>
      </c>
      <c r="G323" t="s">
        <v>219</v>
      </c>
      <c r="H323">
        <v>353.58236479576379</v>
      </c>
      <c r="I323">
        <v>51</v>
      </c>
      <c r="J323">
        <v>1491632.7662961546</v>
      </c>
      <c r="K323">
        <v>95064000</v>
      </c>
      <c r="L323">
        <v>321</v>
      </c>
      <c r="M323">
        <v>-10.526560294383142</v>
      </c>
      <c r="N323">
        <v>1.9230769230769231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155</v>
      </c>
      <c r="G324" t="s">
        <v>219</v>
      </c>
      <c r="H324">
        <v>353.58236479576379</v>
      </c>
      <c r="I324">
        <v>51</v>
      </c>
      <c r="J324">
        <v>1491632.7662961546</v>
      </c>
      <c r="K324">
        <v>95064000</v>
      </c>
      <c r="L324">
        <v>322</v>
      </c>
      <c r="M324">
        <v>-10.526560294383142</v>
      </c>
      <c r="N324">
        <v>1.9230769230769231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155</v>
      </c>
      <c r="G325" t="s">
        <v>219</v>
      </c>
      <c r="H325">
        <v>353.58236479576379</v>
      </c>
      <c r="I325">
        <v>51</v>
      </c>
      <c r="J325">
        <v>1491632.7662961546</v>
      </c>
      <c r="K325">
        <v>95064000</v>
      </c>
      <c r="L325">
        <v>323</v>
      </c>
      <c r="M325">
        <v>-10.526560294383142</v>
      </c>
      <c r="N325">
        <v>1.9230769230769231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155</v>
      </c>
      <c r="G326" t="s">
        <v>219</v>
      </c>
      <c r="H326">
        <v>353.58236479576379</v>
      </c>
      <c r="I326">
        <v>51</v>
      </c>
      <c r="J326">
        <v>1491632.7662961546</v>
      </c>
      <c r="K326">
        <v>95064000</v>
      </c>
      <c r="L326">
        <v>324</v>
      </c>
      <c r="M326">
        <v>-10.526560294383142</v>
      </c>
      <c r="N326">
        <v>1.9230769230769231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155</v>
      </c>
      <c r="G327" t="s">
        <v>219</v>
      </c>
      <c r="H327">
        <v>353.58236479576379</v>
      </c>
      <c r="I327">
        <v>51</v>
      </c>
      <c r="J327">
        <v>1491632.7662961546</v>
      </c>
      <c r="K327">
        <v>95064000</v>
      </c>
      <c r="L327">
        <v>325</v>
      </c>
      <c r="M327">
        <v>-10.526560294383142</v>
      </c>
      <c r="N327">
        <v>1.9230769230769231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155</v>
      </c>
      <c r="G328" t="s">
        <v>219</v>
      </c>
      <c r="H328">
        <v>353.58236479576379</v>
      </c>
      <c r="I328">
        <v>51</v>
      </c>
      <c r="J328">
        <v>1491632.7662961546</v>
      </c>
      <c r="K328">
        <v>95064000</v>
      </c>
      <c r="L328">
        <v>326</v>
      </c>
      <c r="M328">
        <v>-10.526560294383142</v>
      </c>
      <c r="N328">
        <v>1.9230769230769231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353.58236479576379</v>
      </c>
      <c r="I329">
        <v>51</v>
      </c>
      <c r="J329">
        <v>1491632.7662961546</v>
      </c>
      <c r="K329">
        <v>95064000</v>
      </c>
      <c r="L329">
        <v>327</v>
      </c>
      <c r="M329">
        <v>-10.526560294383142</v>
      </c>
      <c r="N329">
        <v>1.9230769230769231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155</v>
      </c>
      <c r="G330" t="s">
        <v>219</v>
      </c>
      <c r="H330">
        <v>353.58236479576379</v>
      </c>
      <c r="I330">
        <v>51</v>
      </c>
      <c r="J330">
        <v>1491632.7662961546</v>
      </c>
      <c r="K330">
        <v>95064000</v>
      </c>
      <c r="L330">
        <v>328</v>
      </c>
      <c r="M330">
        <v>-10.526560294383142</v>
      </c>
      <c r="N330">
        <v>1.9230769230769231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155</v>
      </c>
      <c r="G331" t="s">
        <v>219</v>
      </c>
      <c r="H331">
        <v>353.58236479576379</v>
      </c>
      <c r="I331">
        <v>51</v>
      </c>
      <c r="J331">
        <v>1491632.7662961546</v>
      </c>
      <c r="K331">
        <v>95064000</v>
      </c>
      <c r="L331">
        <v>329</v>
      </c>
      <c r="M331">
        <v>-10.526560294383142</v>
      </c>
      <c r="N331">
        <v>1.9230769230769231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155</v>
      </c>
      <c r="G332" t="s">
        <v>219</v>
      </c>
      <c r="H332">
        <v>353.58236479576379</v>
      </c>
      <c r="I332">
        <v>51</v>
      </c>
      <c r="J332">
        <v>1491632.7662961546</v>
      </c>
      <c r="K332">
        <v>95064000</v>
      </c>
      <c r="L332">
        <v>330</v>
      </c>
      <c r="M332">
        <v>-10.526560294383142</v>
      </c>
      <c r="N332">
        <v>1.9230769230769231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155</v>
      </c>
      <c r="G333" t="s">
        <v>219</v>
      </c>
      <c r="H333">
        <v>353.58236479576379</v>
      </c>
      <c r="I333">
        <v>51</v>
      </c>
      <c r="J333">
        <v>1491632.7662961546</v>
      </c>
      <c r="K333">
        <v>95064000</v>
      </c>
      <c r="L333">
        <v>331</v>
      </c>
      <c r="M333">
        <v>-10.526560294383142</v>
      </c>
      <c r="N333">
        <v>1.9230769230769231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155</v>
      </c>
      <c r="G334" t="s">
        <v>219</v>
      </c>
      <c r="H334">
        <v>353.58236479576379</v>
      </c>
      <c r="I334">
        <v>51</v>
      </c>
      <c r="J334">
        <v>1491632.7662961546</v>
      </c>
      <c r="K334">
        <v>95064000</v>
      </c>
      <c r="L334">
        <v>332</v>
      </c>
      <c r="M334">
        <v>-10.526560294383142</v>
      </c>
      <c r="N334">
        <v>1.9230769230769231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155</v>
      </c>
      <c r="G335" t="s">
        <v>219</v>
      </c>
      <c r="H335">
        <v>353.58236479576379</v>
      </c>
      <c r="I335">
        <v>51</v>
      </c>
      <c r="J335">
        <v>1491632.7662961546</v>
      </c>
      <c r="K335">
        <v>95064000</v>
      </c>
      <c r="L335">
        <v>333</v>
      </c>
      <c r="M335">
        <v>-10.526560294383142</v>
      </c>
      <c r="N335">
        <v>1.9230769230769231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155</v>
      </c>
      <c r="G336" t="s">
        <v>219</v>
      </c>
      <c r="H336">
        <v>353.58236479576379</v>
      </c>
      <c r="I336">
        <v>51</v>
      </c>
      <c r="J336">
        <v>1491632.7662961546</v>
      </c>
      <c r="K336">
        <v>95064000</v>
      </c>
      <c r="L336">
        <v>334</v>
      </c>
      <c r="M336">
        <v>-10.526560294383142</v>
      </c>
      <c r="N336">
        <v>1.9230769230769231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155</v>
      </c>
      <c r="G337" t="s">
        <v>219</v>
      </c>
      <c r="H337">
        <v>353.58236479576379</v>
      </c>
      <c r="I337">
        <v>51</v>
      </c>
      <c r="J337">
        <v>1491632.7662961546</v>
      </c>
      <c r="K337">
        <v>95064000</v>
      </c>
      <c r="L337">
        <v>335</v>
      </c>
      <c r="M337">
        <v>-10.526560294383142</v>
      </c>
      <c r="N337">
        <v>1.9230769230769231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155</v>
      </c>
      <c r="G338" t="s">
        <v>219</v>
      </c>
      <c r="H338">
        <v>353.58236479576379</v>
      </c>
      <c r="I338">
        <v>51</v>
      </c>
      <c r="J338">
        <v>1491632.7662961546</v>
      </c>
      <c r="K338">
        <v>95064000</v>
      </c>
      <c r="L338">
        <v>336</v>
      </c>
      <c r="M338">
        <v>-10.526560294383142</v>
      </c>
      <c r="N338">
        <v>1.9230769230769231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155</v>
      </c>
      <c r="G339" t="s">
        <v>219</v>
      </c>
      <c r="H339">
        <v>353.58236479576379</v>
      </c>
      <c r="I339">
        <v>51</v>
      </c>
      <c r="J339">
        <v>1491632.7662961546</v>
      </c>
      <c r="K339">
        <v>95064000</v>
      </c>
      <c r="L339">
        <v>337</v>
      </c>
      <c r="M339">
        <v>-10.526560294383142</v>
      </c>
      <c r="N339">
        <v>1.9230769230769231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155</v>
      </c>
      <c r="G340" t="s">
        <v>219</v>
      </c>
      <c r="H340">
        <v>365.1855776520278</v>
      </c>
      <c r="I340">
        <v>52</v>
      </c>
      <c r="J340">
        <v>1349569.5173388636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155</v>
      </c>
      <c r="G341" t="s">
        <v>219</v>
      </c>
      <c r="H341">
        <v>365.1855776520278</v>
      </c>
      <c r="I341">
        <v>52</v>
      </c>
      <c r="J341">
        <v>1349569.5173388636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155</v>
      </c>
      <c r="G342" t="s">
        <v>219</v>
      </c>
      <c r="H342">
        <v>365.1855776520278</v>
      </c>
      <c r="I342">
        <v>52</v>
      </c>
      <c r="J342">
        <v>1349569.5173388636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155</v>
      </c>
      <c r="G343" t="s">
        <v>219</v>
      </c>
      <c r="H343">
        <v>365.1855776520278</v>
      </c>
      <c r="I343">
        <v>52</v>
      </c>
      <c r="J343">
        <v>1349569.5173388636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155</v>
      </c>
      <c r="G344" t="s">
        <v>219</v>
      </c>
      <c r="H344">
        <v>365.1855776520278</v>
      </c>
      <c r="I344">
        <v>52</v>
      </c>
      <c r="J344">
        <v>1349569.5173388636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155</v>
      </c>
      <c r="G345" t="s">
        <v>219</v>
      </c>
      <c r="H345">
        <v>365.1855776520278</v>
      </c>
      <c r="I345">
        <v>52</v>
      </c>
      <c r="J345">
        <v>1349569.5173388636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155</v>
      </c>
      <c r="G346" t="s">
        <v>219</v>
      </c>
      <c r="H346">
        <v>365.1855776520278</v>
      </c>
      <c r="I346">
        <v>52</v>
      </c>
      <c r="J346">
        <v>1349569.5173388636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155</v>
      </c>
      <c r="G347" t="s">
        <v>219</v>
      </c>
      <c r="H347">
        <v>365.1855776520278</v>
      </c>
      <c r="I347">
        <v>52</v>
      </c>
      <c r="J347">
        <v>1349569.5173388636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155</v>
      </c>
      <c r="G348" t="s">
        <v>219</v>
      </c>
      <c r="H348">
        <v>365.1855776520278</v>
      </c>
      <c r="I348">
        <v>52</v>
      </c>
      <c r="J348">
        <v>1349569.5173388636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155</v>
      </c>
      <c r="G349" t="s">
        <v>219</v>
      </c>
      <c r="H349">
        <v>365.1855776520278</v>
      </c>
      <c r="I349">
        <v>52</v>
      </c>
      <c r="J349">
        <v>1349569.5173388636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155</v>
      </c>
      <c r="G350" t="s">
        <v>219</v>
      </c>
      <c r="H350">
        <v>365.1855776520278</v>
      </c>
      <c r="I350">
        <v>52</v>
      </c>
      <c r="J350">
        <v>1349569.5173388636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155</v>
      </c>
      <c r="G351" t="s">
        <v>219</v>
      </c>
      <c r="H351">
        <v>365.1855776520278</v>
      </c>
      <c r="I351">
        <v>52</v>
      </c>
      <c r="J351">
        <v>1349569.5173388636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155</v>
      </c>
      <c r="G352" t="s">
        <v>219</v>
      </c>
      <c r="H352">
        <v>365.1855776520278</v>
      </c>
      <c r="I352">
        <v>52</v>
      </c>
      <c r="J352">
        <v>1349569.5173388636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155</v>
      </c>
      <c r="G353" t="s">
        <v>219</v>
      </c>
      <c r="H353">
        <v>365.1855776520278</v>
      </c>
      <c r="I353">
        <v>52</v>
      </c>
      <c r="J353">
        <v>1349569.5173388636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155</v>
      </c>
      <c r="G354" t="s">
        <v>219</v>
      </c>
      <c r="H354">
        <v>365.1855776520278</v>
      </c>
      <c r="I354">
        <v>52</v>
      </c>
      <c r="J354">
        <v>1349569.5173388636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155</v>
      </c>
      <c r="G355" t="s">
        <v>219</v>
      </c>
      <c r="H355">
        <v>365.1855776520278</v>
      </c>
      <c r="I355">
        <v>52</v>
      </c>
      <c r="J355">
        <v>1349569.5173388636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155</v>
      </c>
      <c r="G356" t="s">
        <v>219</v>
      </c>
      <c r="H356">
        <v>365.1855776520278</v>
      </c>
      <c r="I356">
        <v>52</v>
      </c>
      <c r="J356">
        <v>1349569.5173388636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155</v>
      </c>
      <c r="G357" t="s">
        <v>219</v>
      </c>
      <c r="H357">
        <v>365.1855776520278</v>
      </c>
      <c r="I357">
        <v>52</v>
      </c>
      <c r="J357">
        <v>1349569.5173388636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155</v>
      </c>
      <c r="G358" t="s">
        <v>219</v>
      </c>
      <c r="H358">
        <v>365.1855776520278</v>
      </c>
      <c r="I358">
        <v>52</v>
      </c>
      <c r="J358">
        <v>1349569.5173388636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155</v>
      </c>
      <c r="G359" t="s">
        <v>219</v>
      </c>
      <c r="H359">
        <v>365.1855776520278</v>
      </c>
      <c r="I359">
        <v>52</v>
      </c>
      <c r="J359">
        <v>1349569.5173388636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155</v>
      </c>
      <c r="G360" t="s">
        <v>219</v>
      </c>
      <c r="H360">
        <v>365.1855776520278</v>
      </c>
      <c r="I360">
        <v>52</v>
      </c>
      <c r="J360">
        <v>1349569.5173388636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155</v>
      </c>
      <c r="G361" t="s">
        <v>219</v>
      </c>
      <c r="H361">
        <v>365.1855776520278</v>
      </c>
      <c r="I361">
        <v>52</v>
      </c>
      <c r="J361">
        <v>1349569.5173388636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D72D0-DB74-42DE-8147-65DB0A422892}">
  <sheetPr codeName="Sheet20"/>
  <dimension ref="A1:N361"/>
  <sheetViews>
    <sheetView topLeftCell="H1" workbookViewId="0">
      <selection activeCell="M2" sqref="M2:M361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147</v>
      </c>
      <c r="D2" t="s">
        <v>151</v>
      </c>
      <c r="E2" t="s">
        <v>152</v>
      </c>
      <c r="F2" t="s">
        <v>155</v>
      </c>
      <c r="G2" t="s">
        <v>219</v>
      </c>
      <c r="H2">
        <v>365.1855776520278</v>
      </c>
      <c r="I2">
        <v>52</v>
      </c>
      <c r="J2">
        <v>1349569.5173388636</v>
      </c>
      <c r="K2">
        <v>96928000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147</v>
      </c>
      <c r="D3" t="s">
        <v>151</v>
      </c>
      <c r="E3" t="s">
        <v>152</v>
      </c>
      <c r="F3" t="s">
        <v>155</v>
      </c>
      <c r="G3" t="s">
        <v>219</v>
      </c>
      <c r="H3">
        <v>365.1855776520278</v>
      </c>
      <c r="I3">
        <v>52</v>
      </c>
      <c r="J3">
        <v>1349569.5173388636</v>
      </c>
      <c r="K3">
        <v>96928000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147</v>
      </c>
      <c r="D4" t="s">
        <v>151</v>
      </c>
      <c r="E4" t="s">
        <v>152</v>
      </c>
      <c r="F4" t="s">
        <v>155</v>
      </c>
      <c r="G4" t="s">
        <v>219</v>
      </c>
      <c r="H4">
        <v>365.1855776520278</v>
      </c>
      <c r="I4">
        <v>52</v>
      </c>
      <c r="J4">
        <v>1349569.5173388636</v>
      </c>
      <c r="K4">
        <v>96928000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147</v>
      </c>
      <c r="D5" t="s">
        <v>151</v>
      </c>
      <c r="E5" t="s">
        <v>152</v>
      </c>
      <c r="F5" t="s">
        <v>155</v>
      </c>
      <c r="G5" t="s">
        <v>219</v>
      </c>
      <c r="H5">
        <v>365.1855776520278</v>
      </c>
      <c r="I5">
        <v>52</v>
      </c>
      <c r="J5">
        <v>1349569.5173388636</v>
      </c>
      <c r="K5">
        <v>96928000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147</v>
      </c>
      <c r="D6" t="s">
        <v>151</v>
      </c>
      <c r="E6" t="s">
        <v>152</v>
      </c>
      <c r="F6" t="s">
        <v>155</v>
      </c>
      <c r="G6" t="s">
        <v>219</v>
      </c>
      <c r="H6">
        <v>365.1855776520278</v>
      </c>
      <c r="I6">
        <v>52</v>
      </c>
      <c r="J6">
        <v>1349569.5173388636</v>
      </c>
      <c r="K6">
        <v>96928000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147</v>
      </c>
      <c r="D7" t="s">
        <v>151</v>
      </c>
      <c r="E7" t="s">
        <v>152</v>
      </c>
      <c r="F7" t="s">
        <v>155</v>
      </c>
      <c r="G7" t="s">
        <v>219</v>
      </c>
      <c r="H7">
        <v>365.1855776520278</v>
      </c>
      <c r="I7">
        <v>52</v>
      </c>
      <c r="J7">
        <v>1349569.5173388636</v>
      </c>
      <c r="K7">
        <v>96928000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147</v>
      </c>
      <c r="D8" t="s">
        <v>151</v>
      </c>
      <c r="E8" t="s">
        <v>152</v>
      </c>
      <c r="F8" t="s">
        <v>155</v>
      </c>
      <c r="G8" t="s">
        <v>219</v>
      </c>
      <c r="H8">
        <v>365.1855776520278</v>
      </c>
      <c r="I8">
        <v>52</v>
      </c>
      <c r="J8">
        <v>1349569.5173388636</v>
      </c>
      <c r="K8">
        <v>96928000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147</v>
      </c>
      <c r="D9" t="s">
        <v>151</v>
      </c>
      <c r="E9" t="s">
        <v>152</v>
      </c>
      <c r="F9" t="s">
        <v>155</v>
      </c>
      <c r="G9" t="s">
        <v>219</v>
      </c>
      <c r="H9">
        <v>365.1855776520278</v>
      </c>
      <c r="I9">
        <v>52</v>
      </c>
      <c r="J9">
        <v>1349569.5173388636</v>
      </c>
      <c r="K9">
        <v>96928000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147</v>
      </c>
      <c r="D10" t="s">
        <v>151</v>
      </c>
      <c r="E10" t="s">
        <v>152</v>
      </c>
      <c r="F10" t="s">
        <v>155</v>
      </c>
      <c r="G10" t="s">
        <v>219</v>
      </c>
      <c r="H10">
        <v>365.1855776520278</v>
      </c>
      <c r="I10">
        <v>52</v>
      </c>
      <c r="J10">
        <v>1349569.5173388636</v>
      </c>
      <c r="K10">
        <v>96928000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147</v>
      </c>
      <c r="D11" t="s">
        <v>151</v>
      </c>
      <c r="E11" t="s">
        <v>152</v>
      </c>
      <c r="F11" t="s">
        <v>155</v>
      </c>
      <c r="G11" t="s">
        <v>219</v>
      </c>
      <c r="H11">
        <v>365.1855776520278</v>
      </c>
      <c r="I11">
        <v>52</v>
      </c>
      <c r="J11">
        <v>1349569.5173388636</v>
      </c>
      <c r="K11">
        <v>96928000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147</v>
      </c>
      <c r="D12" t="s">
        <v>151</v>
      </c>
      <c r="E12" t="s">
        <v>152</v>
      </c>
      <c r="F12" t="s">
        <v>155</v>
      </c>
      <c r="G12" t="s">
        <v>219</v>
      </c>
      <c r="H12">
        <v>365.1855776520278</v>
      </c>
      <c r="I12">
        <v>52</v>
      </c>
      <c r="J12">
        <v>1349569.5173388636</v>
      </c>
      <c r="K12">
        <v>96928000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147</v>
      </c>
      <c r="D13" t="s">
        <v>151</v>
      </c>
      <c r="E13" t="s">
        <v>152</v>
      </c>
      <c r="F13" t="s">
        <v>155</v>
      </c>
      <c r="G13" t="s">
        <v>219</v>
      </c>
      <c r="H13">
        <v>365.1855776520278</v>
      </c>
      <c r="I13">
        <v>52</v>
      </c>
      <c r="J13">
        <v>1349569.5173388636</v>
      </c>
      <c r="K13">
        <v>96928000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147</v>
      </c>
      <c r="D14" t="s">
        <v>151</v>
      </c>
      <c r="E14" t="s">
        <v>152</v>
      </c>
      <c r="F14" t="s">
        <v>155</v>
      </c>
      <c r="G14" t="s">
        <v>219</v>
      </c>
      <c r="H14">
        <v>365.1855776520278</v>
      </c>
      <c r="I14">
        <v>52</v>
      </c>
      <c r="J14">
        <v>1349569.5173388636</v>
      </c>
      <c r="K14">
        <v>96928000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147</v>
      </c>
      <c r="D15" t="s">
        <v>151</v>
      </c>
      <c r="E15" t="s">
        <v>152</v>
      </c>
      <c r="F15" t="s">
        <v>155</v>
      </c>
      <c r="G15" t="s">
        <v>219</v>
      </c>
      <c r="H15">
        <v>365.1855776520278</v>
      </c>
      <c r="I15">
        <v>52</v>
      </c>
      <c r="J15">
        <v>1349569.5173388636</v>
      </c>
      <c r="K15">
        <v>96928000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147</v>
      </c>
      <c r="D16" t="s">
        <v>151</v>
      </c>
      <c r="E16" t="s">
        <v>152</v>
      </c>
      <c r="F16" t="s">
        <v>155</v>
      </c>
      <c r="G16" t="s">
        <v>219</v>
      </c>
      <c r="H16">
        <v>365.1855776520278</v>
      </c>
      <c r="I16">
        <v>52</v>
      </c>
      <c r="J16">
        <v>1349569.5173388636</v>
      </c>
      <c r="K16">
        <v>96928000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147</v>
      </c>
      <c r="D17" t="s">
        <v>151</v>
      </c>
      <c r="E17" t="s">
        <v>152</v>
      </c>
      <c r="F17" t="s">
        <v>155</v>
      </c>
      <c r="G17" t="s">
        <v>219</v>
      </c>
      <c r="H17">
        <v>365.1855776520278</v>
      </c>
      <c r="I17">
        <v>52</v>
      </c>
      <c r="J17">
        <v>1349569.5173388636</v>
      </c>
      <c r="K17">
        <v>96928000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147</v>
      </c>
      <c r="D18" t="s">
        <v>151</v>
      </c>
      <c r="E18" t="s">
        <v>152</v>
      </c>
      <c r="F18" t="s">
        <v>155</v>
      </c>
      <c r="G18" t="s">
        <v>219</v>
      </c>
      <c r="H18">
        <v>365.1855776520278</v>
      </c>
      <c r="I18">
        <v>52</v>
      </c>
      <c r="J18">
        <v>1349569.5173388636</v>
      </c>
      <c r="K18">
        <v>96928000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147</v>
      </c>
      <c r="D19" t="s">
        <v>151</v>
      </c>
      <c r="E19" t="s">
        <v>152</v>
      </c>
      <c r="F19" t="s">
        <v>155</v>
      </c>
      <c r="G19" t="s">
        <v>219</v>
      </c>
      <c r="H19">
        <v>365.1855776520278</v>
      </c>
      <c r="I19">
        <v>52</v>
      </c>
      <c r="J19">
        <v>1349569.5173388636</v>
      </c>
      <c r="K19">
        <v>96928000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147</v>
      </c>
      <c r="D20" t="s">
        <v>151</v>
      </c>
      <c r="E20" t="s">
        <v>152</v>
      </c>
      <c r="F20" t="s">
        <v>155</v>
      </c>
      <c r="G20" t="s">
        <v>219</v>
      </c>
      <c r="H20">
        <v>365.1855776520278</v>
      </c>
      <c r="I20">
        <v>52</v>
      </c>
      <c r="J20">
        <v>1349569.5173388636</v>
      </c>
      <c r="K20">
        <v>96928000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147</v>
      </c>
      <c r="D21" t="s">
        <v>151</v>
      </c>
      <c r="E21" t="s">
        <v>152</v>
      </c>
      <c r="F21" t="s">
        <v>155</v>
      </c>
      <c r="G21" t="s">
        <v>219</v>
      </c>
      <c r="H21">
        <v>365.1855776520278</v>
      </c>
      <c r="I21">
        <v>52</v>
      </c>
      <c r="J21">
        <v>1349569.5173388636</v>
      </c>
      <c r="K21">
        <v>96928000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147</v>
      </c>
      <c r="D22" t="s">
        <v>151</v>
      </c>
      <c r="E22" t="s">
        <v>152</v>
      </c>
      <c r="F22" t="s">
        <v>155</v>
      </c>
      <c r="G22" t="s">
        <v>219</v>
      </c>
      <c r="H22">
        <v>365.1855776520278</v>
      </c>
      <c r="I22">
        <v>52</v>
      </c>
      <c r="J22">
        <v>1349569.5173388636</v>
      </c>
      <c r="K22">
        <v>96928000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147</v>
      </c>
      <c r="D23" t="s">
        <v>151</v>
      </c>
      <c r="E23" t="s">
        <v>152</v>
      </c>
      <c r="F23" t="s">
        <v>155</v>
      </c>
      <c r="G23" t="s">
        <v>219</v>
      </c>
      <c r="H23">
        <v>365.1855776520278</v>
      </c>
      <c r="I23">
        <v>52</v>
      </c>
      <c r="J23">
        <v>1349569.5173388636</v>
      </c>
      <c r="K23">
        <v>96928000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147</v>
      </c>
      <c r="D24" t="s">
        <v>151</v>
      </c>
      <c r="E24" t="s">
        <v>152</v>
      </c>
      <c r="F24" t="s">
        <v>155</v>
      </c>
      <c r="G24" t="s">
        <v>219</v>
      </c>
      <c r="H24">
        <v>365.1855776520278</v>
      </c>
      <c r="I24">
        <v>52</v>
      </c>
      <c r="J24">
        <v>1349569.5173388636</v>
      </c>
      <c r="K24">
        <v>96928000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147</v>
      </c>
      <c r="D25" t="s">
        <v>151</v>
      </c>
      <c r="E25" t="s">
        <v>152</v>
      </c>
      <c r="F25" t="s">
        <v>155</v>
      </c>
      <c r="G25" t="s">
        <v>219</v>
      </c>
      <c r="H25">
        <v>377.26141372673982</v>
      </c>
      <c r="I25">
        <v>54</v>
      </c>
      <c r="J25">
        <v>1510816.4669632635</v>
      </c>
      <c r="K25">
        <v>100656000</v>
      </c>
      <c r="L25">
        <v>23</v>
      </c>
      <c r="M25">
        <v>-11.948028430751252</v>
      </c>
      <c r="N25">
        <v>-3.8461538461538463</v>
      </c>
    </row>
    <row r="26" spans="1:14" x14ac:dyDescent="0.3">
      <c r="A26">
        <v>25</v>
      </c>
      <c r="B26" t="s">
        <v>139</v>
      </c>
      <c r="C26" t="s">
        <v>147</v>
      </c>
      <c r="D26" t="s">
        <v>151</v>
      </c>
      <c r="E26" t="s">
        <v>152</v>
      </c>
      <c r="F26" t="s">
        <v>155</v>
      </c>
      <c r="G26" t="s">
        <v>219</v>
      </c>
      <c r="H26">
        <v>377.26141372673982</v>
      </c>
      <c r="I26">
        <v>54</v>
      </c>
      <c r="J26">
        <v>1510816.4669632635</v>
      </c>
      <c r="K26">
        <v>100656000</v>
      </c>
      <c r="L26">
        <v>24</v>
      </c>
      <c r="M26">
        <v>-11.948028430751252</v>
      </c>
      <c r="N26">
        <v>-3.8461538461538463</v>
      </c>
    </row>
    <row r="27" spans="1:14" x14ac:dyDescent="0.3">
      <c r="A27">
        <v>26</v>
      </c>
      <c r="B27" t="s">
        <v>139</v>
      </c>
      <c r="C27" t="s">
        <v>147</v>
      </c>
      <c r="D27" t="s">
        <v>151</v>
      </c>
      <c r="E27" t="s">
        <v>152</v>
      </c>
      <c r="F27" t="s">
        <v>155</v>
      </c>
      <c r="G27" t="s">
        <v>219</v>
      </c>
      <c r="H27">
        <v>377.26141372673982</v>
      </c>
      <c r="I27">
        <v>54</v>
      </c>
      <c r="J27">
        <v>1510816.4669632635</v>
      </c>
      <c r="K27">
        <v>100656000</v>
      </c>
      <c r="L27">
        <v>25</v>
      </c>
      <c r="M27">
        <v>-11.948028430751252</v>
      </c>
      <c r="N27">
        <v>-3.8461538461538463</v>
      </c>
    </row>
    <row r="28" spans="1:14" x14ac:dyDescent="0.3">
      <c r="A28">
        <v>27</v>
      </c>
      <c r="B28" t="s">
        <v>139</v>
      </c>
      <c r="C28" t="s">
        <v>147</v>
      </c>
      <c r="D28" t="s">
        <v>151</v>
      </c>
      <c r="E28" t="s">
        <v>152</v>
      </c>
      <c r="F28" t="s">
        <v>155</v>
      </c>
      <c r="G28" t="s">
        <v>219</v>
      </c>
      <c r="H28">
        <v>377.26141372673982</v>
      </c>
      <c r="I28">
        <v>54</v>
      </c>
      <c r="J28">
        <v>1510816.4669632635</v>
      </c>
      <c r="K28">
        <v>100656000</v>
      </c>
      <c r="L28">
        <v>26</v>
      </c>
      <c r="M28">
        <v>-11.948028430751252</v>
      </c>
      <c r="N28">
        <v>-3.8461538461538463</v>
      </c>
    </row>
    <row r="29" spans="1:14" x14ac:dyDescent="0.3">
      <c r="A29">
        <v>28</v>
      </c>
      <c r="B29" t="s">
        <v>139</v>
      </c>
      <c r="C29" t="s">
        <v>147</v>
      </c>
      <c r="D29" t="s">
        <v>151</v>
      </c>
      <c r="E29" t="s">
        <v>152</v>
      </c>
      <c r="F29" t="s">
        <v>155</v>
      </c>
      <c r="G29" t="s">
        <v>219</v>
      </c>
      <c r="H29">
        <v>377.26141372673982</v>
      </c>
      <c r="I29">
        <v>54</v>
      </c>
      <c r="J29">
        <v>1510816.4669632635</v>
      </c>
      <c r="K29">
        <v>100656000</v>
      </c>
      <c r="L29">
        <v>27</v>
      </c>
      <c r="M29">
        <v>-11.948028430751252</v>
      </c>
      <c r="N29">
        <v>-3.8461538461538463</v>
      </c>
    </row>
    <row r="30" spans="1:14" x14ac:dyDescent="0.3">
      <c r="A30">
        <v>29</v>
      </c>
      <c r="B30" t="s">
        <v>139</v>
      </c>
      <c r="C30" t="s">
        <v>147</v>
      </c>
      <c r="D30" t="s">
        <v>151</v>
      </c>
      <c r="E30" t="s">
        <v>152</v>
      </c>
      <c r="F30" t="s">
        <v>155</v>
      </c>
      <c r="G30" t="s">
        <v>219</v>
      </c>
      <c r="H30">
        <v>377.26141372673982</v>
      </c>
      <c r="I30">
        <v>54</v>
      </c>
      <c r="J30">
        <v>1510816.4669632635</v>
      </c>
      <c r="K30">
        <v>100656000</v>
      </c>
      <c r="L30">
        <v>28</v>
      </c>
      <c r="M30">
        <v>-11.948028430751252</v>
      </c>
      <c r="N30">
        <v>-3.8461538461538463</v>
      </c>
    </row>
    <row r="31" spans="1:14" x14ac:dyDescent="0.3">
      <c r="A31">
        <v>30</v>
      </c>
      <c r="B31" t="s">
        <v>139</v>
      </c>
      <c r="C31" t="s">
        <v>147</v>
      </c>
      <c r="D31" t="s">
        <v>151</v>
      </c>
      <c r="E31" t="s">
        <v>152</v>
      </c>
      <c r="F31" t="s">
        <v>155</v>
      </c>
      <c r="G31" t="s">
        <v>219</v>
      </c>
      <c r="H31">
        <v>377.26141372673982</v>
      </c>
      <c r="I31">
        <v>54</v>
      </c>
      <c r="J31">
        <v>1510816.4669632635</v>
      </c>
      <c r="K31">
        <v>100656000</v>
      </c>
      <c r="L31">
        <v>29</v>
      </c>
      <c r="M31">
        <v>-11.948028430751252</v>
      </c>
      <c r="N31">
        <v>-3.8461538461538463</v>
      </c>
    </row>
    <row r="32" spans="1:14" x14ac:dyDescent="0.3">
      <c r="A32">
        <v>31</v>
      </c>
      <c r="B32" t="s">
        <v>139</v>
      </c>
      <c r="C32" t="s">
        <v>147</v>
      </c>
      <c r="D32" t="s">
        <v>151</v>
      </c>
      <c r="E32" t="s">
        <v>152</v>
      </c>
      <c r="F32" t="s">
        <v>155</v>
      </c>
      <c r="G32" t="s">
        <v>219</v>
      </c>
      <c r="H32">
        <v>377.26141372673982</v>
      </c>
      <c r="I32">
        <v>54</v>
      </c>
      <c r="J32">
        <v>1510816.4669632635</v>
      </c>
      <c r="K32">
        <v>100656000</v>
      </c>
      <c r="L32">
        <v>30</v>
      </c>
      <c r="M32">
        <v>-11.948028430751252</v>
      </c>
      <c r="N32">
        <v>-3.8461538461538463</v>
      </c>
    </row>
    <row r="33" spans="1:14" x14ac:dyDescent="0.3">
      <c r="A33">
        <v>32</v>
      </c>
      <c r="B33" t="s">
        <v>139</v>
      </c>
      <c r="C33" t="s">
        <v>147</v>
      </c>
      <c r="D33" t="s">
        <v>151</v>
      </c>
      <c r="E33" t="s">
        <v>152</v>
      </c>
      <c r="F33" t="s">
        <v>155</v>
      </c>
      <c r="G33" t="s">
        <v>219</v>
      </c>
      <c r="H33">
        <v>377.26141372673982</v>
      </c>
      <c r="I33">
        <v>54</v>
      </c>
      <c r="J33">
        <v>1510816.4669632635</v>
      </c>
      <c r="K33">
        <v>100656000</v>
      </c>
      <c r="L33">
        <v>31</v>
      </c>
      <c r="M33">
        <v>-11.948028430751252</v>
      </c>
      <c r="N33">
        <v>-3.8461538461538463</v>
      </c>
    </row>
    <row r="34" spans="1:14" x14ac:dyDescent="0.3">
      <c r="A34">
        <v>33</v>
      </c>
      <c r="B34" t="s">
        <v>139</v>
      </c>
      <c r="C34" t="s">
        <v>147</v>
      </c>
      <c r="D34" t="s">
        <v>151</v>
      </c>
      <c r="E34" t="s">
        <v>152</v>
      </c>
      <c r="F34" t="s">
        <v>155</v>
      </c>
      <c r="G34" t="s">
        <v>219</v>
      </c>
      <c r="H34">
        <v>377.26141372673982</v>
      </c>
      <c r="I34">
        <v>54</v>
      </c>
      <c r="J34">
        <v>1510816.4669632635</v>
      </c>
      <c r="K34">
        <v>100656000</v>
      </c>
      <c r="L34">
        <v>32</v>
      </c>
      <c r="M34">
        <v>-11.948028430751252</v>
      </c>
      <c r="N34">
        <v>-3.8461538461538463</v>
      </c>
    </row>
    <row r="35" spans="1:14" x14ac:dyDescent="0.3">
      <c r="A35">
        <v>34</v>
      </c>
      <c r="B35" t="s">
        <v>139</v>
      </c>
      <c r="C35" t="s">
        <v>147</v>
      </c>
      <c r="D35" t="s">
        <v>151</v>
      </c>
      <c r="E35" t="s">
        <v>152</v>
      </c>
      <c r="F35" t="s">
        <v>155</v>
      </c>
      <c r="G35" t="s">
        <v>219</v>
      </c>
      <c r="H35">
        <v>377.26141372673982</v>
      </c>
      <c r="I35">
        <v>54</v>
      </c>
      <c r="J35">
        <v>1510816.4669632635</v>
      </c>
      <c r="K35">
        <v>100656000</v>
      </c>
      <c r="L35">
        <v>33</v>
      </c>
      <c r="M35">
        <v>-11.948028430751252</v>
      </c>
      <c r="N35">
        <v>-3.8461538461538463</v>
      </c>
    </row>
    <row r="36" spans="1:14" x14ac:dyDescent="0.3">
      <c r="A36">
        <v>35</v>
      </c>
      <c r="B36" t="s">
        <v>139</v>
      </c>
      <c r="C36" t="s">
        <v>147</v>
      </c>
      <c r="D36" t="s">
        <v>151</v>
      </c>
      <c r="E36" t="s">
        <v>152</v>
      </c>
      <c r="F36" t="s">
        <v>155</v>
      </c>
      <c r="G36" t="s">
        <v>219</v>
      </c>
      <c r="H36">
        <v>377.26141372673982</v>
      </c>
      <c r="I36">
        <v>54</v>
      </c>
      <c r="J36">
        <v>1510816.4669632635</v>
      </c>
      <c r="K36">
        <v>100656000</v>
      </c>
      <c r="L36">
        <v>34</v>
      </c>
      <c r="M36">
        <v>-11.948028430751252</v>
      </c>
      <c r="N36">
        <v>-3.8461538461538463</v>
      </c>
    </row>
    <row r="37" spans="1:14" x14ac:dyDescent="0.3">
      <c r="A37">
        <v>36</v>
      </c>
      <c r="B37" t="s">
        <v>139</v>
      </c>
      <c r="C37" t="s">
        <v>147</v>
      </c>
      <c r="D37" t="s">
        <v>151</v>
      </c>
      <c r="E37" t="s">
        <v>152</v>
      </c>
      <c r="F37" t="s">
        <v>155</v>
      </c>
      <c r="G37" t="s">
        <v>219</v>
      </c>
      <c r="H37">
        <v>377.26141372673982</v>
      </c>
      <c r="I37">
        <v>54</v>
      </c>
      <c r="J37">
        <v>1510816.4669632635</v>
      </c>
      <c r="K37">
        <v>100656000</v>
      </c>
      <c r="L37">
        <v>35</v>
      </c>
      <c r="M37">
        <v>-11.948028430751252</v>
      </c>
      <c r="N37">
        <v>-3.8461538461538463</v>
      </c>
    </row>
    <row r="38" spans="1:14" x14ac:dyDescent="0.3">
      <c r="A38">
        <v>37</v>
      </c>
      <c r="B38" t="s">
        <v>139</v>
      </c>
      <c r="C38" t="s">
        <v>147</v>
      </c>
      <c r="D38" t="s">
        <v>151</v>
      </c>
      <c r="E38" t="s">
        <v>152</v>
      </c>
      <c r="F38" t="s">
        <v>155</v>
      </c>
      <c r="G38" t="s">
        <v>219</v>
      </c>
      <c r="H38">
        <v>377.26141372673982</v>
      </c>
      <c r="I38">
        <v>54</v>
      </c>
      <c r="J38">
        <v>1510816.4669632635</v>
      </c>
      <c r="K38">
        <v>100656000</v>
      </c>
      <c r="L38">
        <v>36</v>
      </c>
      <c r="M38">
        <v>-11.948028430751252</v>
      </c>
      <c r="N38">
        <v>-3.8461538461538463</v>
      </c>
    </row>
    <row r="39" spans="1:14" x14ac:dyDescent="0.3">
      <c r="A39">
        <v>38</v>
      </c>
      <c r="B39" t="s">
        <v>139</v>
      </c>
      <c r="C39" t="s">
        <v>147</v>
      </c>
      <c r="D39" t="s">
        <v>151</v>
      </c>
      <c r="E39" t="s">
        <v>152</v>
      </c>
      <c r="F39" t="s">
        <v>155</v>
      </c>
      <c r="G39" t="s">
        <v>219</v>
      </c>
      <c r="H39">
        <v>377.26141372673982</v>
      </c>
      <c r="I39">
        <v>54</v>
      </c>
      <c r="J39">
        <v>1510816.4669632635</v>
      </c>
      <c r="K39">
        <v>100656000</v>
      </c>
      <c r="L39">
        <v>37</v>
      </c>
      <c r="M39">
        <v>-11.948028430751252</v>
      </c>
      <c r="N39">
        <v>-3.8461538461538463</v>
      </c>
    </row>
    <row r="40" spans="1:14" x14ac:dyDescent="0.3">
      <c r="A40">
        <v>39</v>
      </c>
      <c r="B40" t="s">
        <v>139</v>
      </c>
      <c r="C40" t="s">
        <v>147</v>
      </c>
      <c r="D40" t="s">
        <v>151</v>
      </c>
      <c r="E40" t="s">
        <v>152</v>
      </c>
      <c r="F40" t="s">
        <v>155</v>
      </c>
      <c r="G40" t="s">
        <v>219</v>
      </c>
      <c r="H40">
        <v>377.26141372673982</v>
      </c>
      <c r="I40">
        <v>54</v>
      </c>
      <c r="J40">
        <v>1510816.4669632635</v>
      </c>
      <c r="K40">
        <v>100656000</v>
      </c>
      <c r="L40">
        <v>38</v>
      </c>
      <c r="M40">
        <v>-11.948028430751252</v>
      </c>
      <c r="N40">
        <v>-3.8461538461538463</v>
      </c>
    </row>
    <row r="41" spans="1:14" x14ac:dyDescent="0.3">
      <c r="A41">
        <v>40</v>
      </c>
      <c r="B41" t="s">
        <v>139</v>
      </c>
      <c r="C41" t="s">
        <v>147</v>
      </c>
      <c r="D41" t="s">
        <v>151</v>
      </c>
      <c r="E41" t="s">
        <v>152</v>
      </c>
      <c r="F41" t="s">
        <v>155</v>
      </c>
      <c r="G41" t="s">
        <v>219</v>
      </c>
      <c r="H41">
        <v>377.26141372673982</v>
      </c>
      <c r="I41">
        <v>54</v>
      </c>
      <c r="J41">
        <v>1510816.4669632635</v>
      </c>
      <c r="K41">
        <v>100656000</v>
      </c>
      <c r="L41">
        <v>39</v>
      </c>
      <c r="M41">
        <v>-11.948028430751252</v>
      </c>
      <c r="N41">
        <v>-3.8461538461538463</v>
      </c>
    </row>
    <row r="42" spans="1:14" x14ac:dyDescent="0.3">
      <c r="A42">
        <v>41</v>
      </c>
      <c r="B42" t="s">
        <v>139</v>
      </c>
      <c r="C42" t="s">
        <v>147</v>
      </c>
      <c r="D42" t="s">
        <v>151</v>
      </c>
      <c r="E42" t="s">
        <v>152</v>
      </c>
      <c r="F42" t="s">
        <v>155</v>
      </c>
      <c r="G42" t="s">
        <v>219</v>
      </c>
      <c r="H42">
        <v>377.26141372673982</v>
      </c>
      <c r="I42">
        <v>54</v>
      </c>
      <c r="J42">
        <v>1510816.4669632635</v>
      </c>
      <c r="K42">
        <v>100656000</v>
      </c>
      <c r="L42">
        <v>40</v>
      </c>
      <c r="M42">
        <v>-11.948028430751252</v>
      </c>
      <c r="N42">
        <v>-3.8461538461538463</v>
      </c>
    </row>
    <row r="43" spans="1:14" x14ac:dyDescent="0.3">
      <c r="A43">
        <v>42</v>
      </c>
      <c r="B43" t="s">
        <v>139</v>
      </c>
      <c r="C43" t="s">
        <v>147</v>
      </c>
      <c r="D43" t="s">
        <v>151</v>
      </c>
      <c r="E43" t="s">
        <v>152</v>
      </c>
      <c r="F43" t="s">
        <v>155</v>
      </c>
      <c r="G43" t="s">
        <v>219</v>
      </c>
      <c r="H43">
        <v>377.26141372673982</v>
      </c>
      <c r="I43">
        <v>54</v>
      </c>
      <c r="J43">
        <v>1510816.4669632635</v>
      </c>
      <c r="K43">
        <v>100656000</v>
      </c>
      <c r="L43">
        <v>41</v>
      </c>
      <c r="M43">
        <v>-11.948028430751252</v>
      </c>
      <c r="N43">
        <v>-3.8461538461538463</v>
      </c>
    </row>
    <row r="44" spans="1:14" x14ac:dyDescent="0.3">
      <c r="A44">
        <v>43</v>
      </c>
      <c r="B44" t="s">
        <v>139</v>
      </c>
      <c r="C44" t="s">
        <v>147</v>
      </c>
      <c r="D44" t="s">
        <v>151</v>
      </c>
      <c r="E44" t="s">
        <v>152</v>
      </c>
      <c r="F44" t="s">
        <v>155</v>
      </c>
      <c r="G44" t="s">
        <v>219</v>
      </c>
      <c r="H44">
        <v>377.26141372673982</v>
      </c>
      <c r="I44">
        <v>54</v>
      </c>
      <c r="J44">
        <v>1510816.4669632635</v>
      </c>
      <c r="K44">
        <v>100656000</v>
      </c>
      <c r="L44">
        <v>42</v>
      </c>
      <c r="M44">
        <v>-11.948028430751252</v>
      </c>
      <c r="N44">
        <v>-3.8461538461538463</v>
      </c>
    </row>
    <row r="45" spans="1:14" x14ac:dyDescent="0.3">
      <c r="A45">
        <v>44</v>
      </c>
      <c r="B45" t="s">
        <v>139</v>
      </c>
      <c r="C45" t="s">
        <v>147</v>
      </c>
      <c r="D45" t="s">
        <v>151</v>
      </c>
      <c r="E45" t="s">
        <v>152</v>
      </c>
      <c r="F45" t="s">
        <v>155</v>
      </c>
      <c r="G45" t="s">
        <v>219</v>
      </c>
      <c r="H45">
        <v>377.26141372673982</v>
      </c>
      <c r="I45">
        <v>54</v>
      </c>
      <c r="J45">
        <v>1510816.4669632635</v>
      </c>
      <c r="K45">
        <v>100656000</v>
      </c>
      <c r="L45">
        <v>43</v>
      </c>
      <c r="M45">
        <v>-11.948028430751252</v>
      </c>
      <c r="N45">
        <v>-3.8461538461538463</v>
      </c>
    </row>
    <row r="46" spans="1:14" x14ac:dyDescent="0.3">
      <c r="A46">
        <v>45</v>
      </c>
      <c r="B46" t="s">
        <v>139</v>
      </c>
      <c r="C46" t="s">
        <v>147</v>
      </c>
      <c r="D46" t="s">
        <v>151</v>
      </c>
      <c r="E46" t="s">
        <v>152</v>
      </c>
      <c r="F46" t="s">
        <v>155</v>
      </c>
      <c r="G46" t="s">
        <v>219</v>
      </c>
      <c r="H46">
        <v>377.26141372673982</v>
      </c>
      <c r="I46">
        <v>54</v>
      </c>
      <c r="J46">
        <v>1510816.4669632635</v>
      </c>
      <c r="K46">
        <v>100656000</v>
      </c>
      <c r="L46">
        <v>44</v>
      </c>
      <c r="M46">
        <v>-11.948028430751252</v>
      </c>
      <c r="N46">
        <v>-3.8461538461538463</v>
      </c>
    </row>
    <row r="47" spans="1:14" x14ac:dyDescent="0.3">
      <c r="A47">
        <v>46</v>
      </c>
      <c r="B47" t="s">
        <v>139</v>
      </c>
      <c r="C47" t="s">
        <v>147</v>
      </c>
      <c r="D47" t="s">
        <v>151</v>
      </c>
      <c r="E47" t="s">
        <v>152</v>
      </c>
      <c r="F47" t="s">
        <v>155</v>
      </c>
      <c r="G47" t="s">
        <v>219</v>
      </c>
      <c r="H47">
        <v>377.26141372673982</v>
      </c>
      <c r="I47">
        <v>54</v>
      </c>
      <c r="J47">
        <v>1510816.4669632635</v>
      </c>
      <c r="K47">
        <v>100656000</v>
      </c>
      <c r="L47">
        <v>45</v>
      </c>
      <c r="M47">
        <v>-11.948028430751252</v>
      </c>
      <c r="N47">
        <v>-3.8461538461538463</v>
      </c>
    </row>
    <row r="48" spans="1:14" x14ac:dyDescent="0.3">
      <c r="A48">
        <v>47</v>
      </c>
      <c r="B48" t="s">
        <v>139</v>
      </c>
      <c r="C48" t="s">
        <v>147</v>
      </c>
      <c r="D48" t="s">
        <v>151</v>
      </c>
      <c r="E48" t="s">
        <v>152</v>
      </c>
      <c r="F48" t="s">
        <v>155</v>
      </c>
      <c r="G48" t="s">
        <v>219</v>
      </c>
      <c r="H48">
        <v>377.26141372673982</v>
      </c>
      <c r="I48">
        <v>54</v>
      </c>
      <c r="J48">
        <v>1510816.4669632635</v>
      </c>
      <c r="K48">
        <v>100656000</v>
      </c>
      <c r="L48">
        <v>46</v>
      </c>
      <c r="M48">
        <v>-11.948028430751252</v>
      </c>
      <c r="N48">
        <v>-3.8461538461538463</v>
      </c>
    </row>
    <row r="49" spans="1:14" x14ac:dyDescent="0.3">
      <c r="A49">
        <v>48</v>
      </c>
      <c r="B49" t="s">
        <v>139</v>
      </c>
      <c r="C49" t="s">
        <v>147</v>
      </c>
      <c r="D49" t="s">
        <v>151</v>
      </c>
      <c r="E49" t="s">
        <v>152</v>
      </c>
      <c r="F49" t="s">
        <v>155</v>
      </c>
      <c r="G49" t="s">
        <v>219</v>
      </c>
      <c r="H49">
        <v>377.26141372673982</v>
      </c>
      <c r="I49">
        <v>54</v>
      </c>
      <c r="J49">
        <v>1510816.4669632635</v>
      </c>
      <c r="K49">
        <v>100656000</v>
      </c>
      <c r="L49">
        <v>47</v>
      </c>
      <c r="M49">
        <v>-11.948028430751252</v>
      </c>
      <c r="N49">
        <v>-3.8461538461538463</v>
      </c>
    </row>
    <row r="50" spans="1:14" x14ac:dyDescent="0.3">
      <c r="A50">
        <v>49</v>
      </c>
      <c r="B50" t="s">
        <v>139</v>
      </c>
      <c r="C50" t="s">
        <v>147</v>
      </c>
      <c r="D50" t="s">
        <v>151</v>
      </c>
      <c r="E50" t="s">
        <v>152</v>
      </c>
      <c r="F50" t="s">
        <v>155</v>
      </c>
      <c r="G50" t="s">
        <v>219</v>
      </c>
      <c r="H50">
        <v>377.26141372673982</v>
      </c>
      <c r="I50">
        <v>54</v>
      </c>
      <c r="J50">
        <v>1510816.4669632635</v>
      </c>
      <c r="K50">
        <v>100656000</v>
      </c>
      <c r="L50">
        <v>48</v>
      </c>
      <c r="M50">
        <v>-11.948028430751252</v>
      </c>
      <c r="N50">
        <v>-3.8461538461538463</v>
      </c>
    </row>
    <row r="51" spans="1:14" x14ac:dyDescent="0.3">
      <c r="A51">
        <v>50</v>
      </c>
      <c r="B51" t="s">
        <v>139</v>
      </c>
      <c r="C51" t="s">
        <v>147</v>
      </c>
      <c r="D51" t="s">
        <v>151</v>
      </c>
      <c r="E51" t="s">
        <v>152</v>
      </c>
      <c r="F51" t="s">
        <v>155</v>
      </c>
      <c r="G51" t="s">
        <v>219</v>
      </c>
      <c r="H51">
        <v>377.26141372673982</v>
      </c>
      <c r="I51">
        <v>54</v>
      </c>
      <c r="J51">
        <v>1510816.4669632635</v>
      </c>
      <c r="K51">
        <v>100656000</v>
      </c>
      <c r="L51">
        <v>49</v>
      </c>
      <c r="M51">
        <v>-11.948028430751252</v>
      </c>
      <c r="N51">
        <v>-3.8461538461538463</v>
      </c>
    </row>
    <row r="52" spans="1:14" x14ac:dyDescent="0.3">
      <c r="A52">
        <v>51</v>
      </c>
      <c r="B52" t="s">
        <v>139</v>
      </c>
      <c r="C52" t="s">
        <v>147</v>
      </c>
      <c r="D52" t="s">
        <v>151</v>
      </c>
      <c r="E52" t="s">
        <v>152</v>
      </c>
      <c r="F52" t="s">
        <v>155</v>
      </c>
      <c r="G52" t="s">
        <v>219</v>
      </c>
      <c r="H52">
        <v>377.26141372673982</v>
      </c>
      <c r="I52">
        <v>54</v>
      </c>
      <c r="J52">
        <v>1510816.4669632635</v>
      </c>
      <c r="K52">
        <v>100656000</v>
      </c>
      <c r="L52">
        <v>50</v>
      </c>
      <c r="M52">
        <v>-11.948028430751252</v>
      </c>
      <c r="N52">
        <v>-3.8461538461538463</v>
      </c>
    </row>
    <row r="53" spans="1:14" x14ac:dyDescent="0.3">
      <c r="A53">
        <v>52</v>
      </c>
      <c r="B53" t="s">
        <v>139</v>
      </c>
      <c r="C53" t="s">
        <v>147</v>
      </c>
      <c r="D53" t="s">
        <v>151</v>
      </c>
      <c r="E53" t="s">
        <v>152</v>
      </c>
      <c r="F53" t="s">
        <v>155</v>
      </c>
      <c r="G53" t="s">
        <v>219</v>
      </c>
      <c r="H53">
        <v>377.26141372673982</v>
      </c>
      <c r="I53">
        <v>54</v>
      </c>
      <c r="J53">
        <v>1510816.4669632635</v>
      </c>
      <c r="K53">
        <v>100656000</v>
      </c>
      <c r="L53">
        <v>51</v>
      </c>
      <c r="M53">
        <v>-11.948028430751252</v>
      </c>
      <c r="N53">
        <v>-3.8461538461538463</v>
      </c>
    </row>
    <row r="54" spans="1:14" x14ac:dyDescent="0.3">
      <c r="A54">
        <v>53</v>
      </c>
      <c r="B54" t="s">
        <v>139</v>
      </c>
      <c r="C54" t="s">
        <v>147</v>
      </c>
      <c r="D54" t="s">
        <v>151</v>
      </c>
      <c r="E54" t="s">
        <v>152</v>
      </c>
      <c r="F54" t="s">
        <v>155</v>
      </c>
      <c r="G54" t="s">
        <v>219</v>
      </c>
      <c r="H54">
        <v>377.26141372673982</v>
      </c>
      <c r="I54">
        <v>54</v>
      </c>
      <c r="J54">
        <v>1510816.4669632635</v>
      </c>
      <c r="K54">
        <v>100656000</v>
      </c>
      <c r="L54">
        <v>52</v>
      </c>
      <c r="M54">
        <v>-11.948028430751252</v>
      </c>
      <c r="N54">
        <v>-3.8461538461538463</v>
      </c>
    </row>
    <row r="55" spans="1:14" x14ac:dyDescent="0.3">
      <c r="A55">
        <v>54</v>
      </c>
      <c r="B55" t="s">
        <v>139</v>
      </c>
      <c r="C55" t="s">
        <v>147</v>
      </c>
      <c r="D55" t="s">
        <v>151</v>
      </c>
      <c r="E55" t="s">
        <v>152</v>
      </c>
      <c r="F55" t="s">
        <v>155</v>
      </c>
      <c r="G55" t="s">
        <v>219</v>
      </c>
      <c r="H55">
        <v>377.26141372673982</v>
      </c>
      <c r="I55">
        <v>54</v>
      </c>
      <c r="J55">
        <v>1510816.4669632635</v>
      </c>
      <c r="K55">
        <v>100656000</v>
      </c>
      <c r="L55">
        <v>53</v>
      </c>
      <c r="M55">
        <v>-11.948028430751252</v>
      </c>
      <c r="N55">
        <v>-3.8461538461538463</v>
      </c>
    </row>
    <row r="56" spans="1:14" x14ac:dyDescent="0.3">
      <c r="A56">
        <v>55</v>
      </c>
      <c r="B56" t="s">
        <v>139</v>
      </c>
      <c r="C56" t="s">
        <v>147</v>
      </c>
      <c r="D56" t="s">
        <v>151</v>
      </c>
      <c r="E56" t="s">
        <v>152</v>
      </c>
      <c r="F56" t="s">
        <v>155</v>
      </c>
      <c r="G56" t="s">
        <v>219</v>
      </c>
      <c r="H56">
        <v>377.26141372673982</v>
      </c>
      <c r="I56">
        <v>54</v>
      </c>
      <c r="J56">
        <v>1510816.4669632635</v>
      </c>
      <c r="K56">
        <v>100656000</v>
      </c>
      <c r="L56">
        <v>54</v>
      </c>
      <c r="M56">
        <v>-11.948028430751252</v>
      </c>
      <c r="N56">
        <v>-3.8461538461538463</v>
      </c>
    </row>
    <row r="57" spans="1:14" x14ac:dyDescent="0.3">
      <c r="A57">
        <v>56</v>
      </c>
      <c r="B57" t="s">
        <v>139</v>
      </c>
      <c r="C57" t="s">
        <v>147</v>
      </c>
      <c r="D57" t="s">
        <v>151</v>
      </c>
      <c r="E57" t="s">
        <v>152</v>
      </c>
      <c r="F57" t="s">
        <v>155</v>
      </c>
      <c r="G57" t="s">
        <v>219</v>
      </c>
      <c r="H57">
        <v>377.26141372673982</v>
      </c>
      <c r="I57">
        <v>54</v>
      </c>
      <c r="J57">
        <v>1510816.4669632635</v>
      </c>
      <c r="K57">
        <v>100656000</v>
      </c>
      <c r="L57">
        <v>55</v>
      </c>
      <c r="M57">
        <v>-11.948028430751252</v>
      </c>
      <c r="N57">
        <v>-3.8461538461538463</v>
      </c>
    </row>
    <row r="58" spans="1:14" x14ac:dyDescent="0.3">
      <c r="A58">
        <v>57</v>
      </c>
      <c r="B58" t="s">
        <v>139</v>
      </c>
      <c r="C58" t="s">
        <v>147</v>
      </c>
      <c r="D58" t="s">
        <v>151</v>
      </c>
      <c r="E58" t="s">
        <v>152</v>
      </c>
      <c r="F58" t="s">
        <v>155</v>
      </c>
      <c r="G58" t="s">
        <v>219</v>
      </c>
      <c r="H58">
        <v>377.26141372673982</v>
      </c>
      <c r="I58">
        <v>54</v>
      </c>
      <c r="J58">
        <v>1510816.4669632635</v>
      </c>
      <c r="K58">
        <v>100656000</v>
      </c>
      <c r="L58">
        <v>56</v>
      </c>
      <c r="M58">
        <v>-11.948028430751252</v>
      </c>
      <c r="N58">
        <v>-3.8461538461538463</v>
      </c>
    </row>
    <row r="59" spans="1:14" x14ac:dyDescent="0.3">
      <c r="A59">
        <v>58</v>
      </c>
      <c r="B59" t="s">
        <v>139</v>
      </c>
      <c r="C59" t="s">
        <v>147</v>
      </c>
      <c r="D59" t="s">
        <v>151</v>
      </c>
      <c r="E59" t="s">
        <v>152</v>
      </c>
      <c r="F59" t="s">
        <v>155</v>
      </c>
      <c r="G59" t="s">
        <v>219</v>
      </c>
      <c r="H59">
        <v>377.26141372673982</v>
      </c>
      <c r="I59">
        <v>54</v>
      </c>
      <c r="J59">
        <v>1510816.4669632635</v>
      </c>
      <c r="K59">
        <v>100656000</v>
      </c>
      <c r="L59">
        <v>57</v>
      </c>
      <c r="M59">
        <v>-11.948028430751252</v>
      </c>
      <c r="N59">
        <v>-3.8461538461538463</v>
      </c>
    </row>
    <row r="60" spans="1:14" x14ac:dyDescent="0.3">
      <c r="A60">
        <v>59</v>
      </c>
      <c r="B60" t="s">
        <v>139</v>
      </c>
      <c r="C60" t="s">
        <v>147</v>
      </c>
      <c r="D60" t="s">
        <v>151</v>
      </c>
      <c r="E60" t="s">
        <v>152</v>
      </c>
      <c r="F60" t="s">
        <v>155</v>
      </c>
      <c r="G60" t="s">
        <v>219</v>
      </c>
      <c r="H60">
        <v>377.26141372673982</v>
      </c>
      <c r="I60">
        <v>54</v>
      </c>
      <c r="J60">
        <v>1510816.4669632635</v>
      </c>
      <c r="K60">
        <v>100656000</v>
      </c>
      <c r="L60">
        <v>58</v>
      </c>
      <c r="M60">
        <v>-11.948028430751252</v>
      </c>
      <c r="N60">
        <v>-3.8461538461538463</v>
      </c>
    </row>
    <row r="61" spans="1:14" x14ac:dyDescent="0.3">
      <c r="A61">
        <v>60</v>
      </c>
      <c r="B61" t="s">
        <v>139</v>
      </c>
      <c r="C61" t="s">
        <v>147</v>
      </c>
      <c r="D61" t="s">
        <v>151</v>
      </c>
      <c r="E61" t="s">
        <v>152</v>
      </c>
      <c r="F61" t="s">
        <v>155</v>
      </c>
      <c r="G61" t="s">
        <v>219</v>
      </c>
      <c r="H61">
        <v>377.26141372673982</v>
      </c>
      <c r="I61">
        <v>54</v>
      </c>
      <c r="J61">
        <v>1510816.4669632635</v>
      </c>
      <c r="K61">
        <v>100656000</v>
      </c>
      <c r="L61">
        <v>59</v>
      </c>
      <c r="M61">
        <v>-11.948028430751252</v>
      </c>
      <c r="N61">
        <v>-3.8461538461538463</v>
      </c>
    </row>
    <row r="62" spans="1:14" x14ac:dyDescent="0.3">
      <c r="A62">
        <v>61</v>
      </c>
      <c r="B62" t="s">
        <v>139</v>
      </c>
      <c r="C62" t="s">
        <v>147</v>
      </c>
      <c r="D62" t="s">
        <v>151</v>
      </c>
      <c r="E62" t="s">
        <v>152</v>
      </c>
      <c r="F62" t="s">
        <v>155</v>
      </c>
      <c r="G62" t="s">
        <v>219</v>
      </c>
      <c r="H62">
        <v>377.26141372673982</v>
      </c>
      <c r="I62">
        <v>54</v>
      </c>
      <c r="J62">
        <v>1510816.4669632635</v>
      </c>
      <c r="K62">
        <v>100656000</v>
      </c>
      <c r="L62">
        <v>60</v>
      </c>
      <c r="M62">
        <v>-11.948028430751252</v>
      </c>
      <c r="N62">
        <v>-3.8461538461538463</v>
      </c>
    </row>
    <row r="63" spans="1:14" x14ac:dyDescent="0.3">
      <c r="A63">
        <v>62</v>
      </c>
      <c r="B63" t="s">
        <v>139</v>
      </c>
      <c r="C63" t="s">
        <v>147</v>
      </c>
      <c r="D63" t="s">
        <v>151</v>
      </c>
      <c r="E63" t="s">
        <v>152</v>
      </c>
      <c r="F63" t="s">
        <v>155</v>
      </c>
      <c r="G63" t="s">
        <v>219</v>
      </c>
      <c r="H63">
        <v>377.26141372673982</v>
      </c>
      <c r="I63">
        <v>54</v>
      </c>
      <c r="J63">
        <v>1510816.4669632635</v>
      </c>
      <c r="K63">
        <v>100656000</v>
      </c>
      <c r="L63">
        <v>61</v>
      </c>
      <c r="M63">
        <v>-11.948028430751252</v>
      </c>
      <c r="N63">
        <v>-3.8461538461538463</v>
      </c>
    </row>
    <row r="64" spans="1:14" x14ac:dyDescent="0.3">
      <c r="A64">
        <v>63</v>
      </c>
      <c r="B64" t="s">
        <v>139</v>
      </c>
      <c r="C64" t="s">
        <v>147</v>
      </c>
      <c r="D64" t="s">
        <v>151</v>
      </c>
      <c r="E64" t="s">
        <v>152</v>
      </c>
      <c r="F64" t="s">
        <v>155</v>
      </c>
      <c r="G64" t="s">
        <v>219</v>
      </c>
      <c r="H64">
        <v>377.26141372673982</v>
      </c>
      <c r="I64">
        <v>54</v>
      </c>
      <c r="J64">
        <v>1510816.4669632635</v>
      </c>
      <c r="K64">
        <v>100656000</v>
      </c>
      <c r="L64">
        <v>62</v>
      </c>
      <c r="M64">
        <v>-11.948028430751252</v>
      </c>
      <c r="N64">
        <v>-3.8461538461538463</v>
      </c>
    </row>
    <row r="65" spans="1:14" x14ac:dyDescent="0.3">
      <c r="A65">
        <v>64</v>
      </c>
      <c r="B65" t="s">
        <v>139</v>
      </c>
      <c r="C65" t="s">
        <v>147</v>
      </c>
      <c r="D65" t="s">
        <v>151</v>
      </c>
      <c r="E65" t="s">
        <v>152</v>
      </c>
      <c r="F65" t="s">
        <v>155</v>
      </c>
      <c r="G65" t="s">
        <v>219</v>
      </c>
      <c r="H65">
        <v>377.26141372673982</v>
      </c>
      <c r="I65">
        <v>54</v>
      </c>
      <c r="J65">
        <v>1510816.4669632635</v>
      </c>
      <c r="K65">
        <v>100656000</v>
      </c>
      <c r="L65">
        <v>63</v>
      </c>
      <c r="M65">
        <v>-11.948028430751252</v>
      </c>
      <c r="N65">
        <v>-3.8461538461538463</v>
      </c>
    </row>
    <row r="66" spans="1:14" x14ac:dyDescent="0.3">
      <c r="A66">
        <v>65</v>
      </c>
      <c r="B66" t="s">
        <v>139</v>
      </c>
      <c r="C66" t="s">
        <v>147</v>
      </c>
      <c r="D66" t="s">
        <v>151</v>
      </c>
      <c r="E66" t="s">
        <v>152</v>
      </c>
      <c r="F66" t="s">
        <v>155</v>
      </c>
      <c r="G66" t="s">
        <v>219</v>
      </c>
      <c r="H66">
        <v>377.26141372673982</v>
      </c>
      <c r="I66">
        <v>54</v>
      </c>
      <c r="J66">
        <v>1510816.4669632635</v>
      </c>
      <c r="K66">
        <v>100656000</v>
      </c>
      <c r="L66">
        <v>64</v>
      </c>
      <c r="M66">
        <v>-11.948028430751252</v>
      </c>
      <c r="N66">
        <v>-3.8461538461538463</v>
      </c>
    </row>
    <row r="67" spans="1:14" x14ac:dyDescent="0.3">
      <c r="A67">
        <v>66</v>
      </c>
      <c r="B67" t="s">
        <v>139</v>
      </c>
      <c r="C67" t="s">
        <v>147</v>
      </c>
      <c r="D67" t="s">
        <v>151</v>
      </c>
      <c r="E67" t="s">
        <v>152</v>
      </c>
      <c r="F67" t="s">
        <v>155</v>
      </c>
      <c r="G67" t="s">
        <v>219</v>
      </c>
      <c r="H67">
        <v>377.26141372673982</v>
      </c>
      <c r="I67">
        <v>54</v>
      </c>
      <c r="J67">
        <v>1510816.4669632635</v>
      </c>
      <c r="K67">
        <v>100656000</v>
      </c>
      <c r="L67">
        <v>65</v>
      </c>
      <c r="M67">
        <v>-11.948028430751252</v>
      </c>
      <c r="N67">
        <v>-3.8461538461538463</v>
      </c>
    </row>
    <row r="68" spans="1:14" x14ac:dyDescent="0.3">
      <c r="A68">
        <v>67</v>
      </c>
      <c r="B68" t="s">
        <v>139</v>
      </c>
      <c r="C68" t="s">
        <v>147</v>
      </c>
      <c r="D68" t="s">
        <v>151</v>
      </c>
      <c r="E68" t="s">
        <v>152</v>
      </c>
      <c r="F68" t="s">
        <v>155</v>
      </c>
      <c r="G68" t="s">
        <v>219</v>
      </c>
      <c r="H68">
        <v>377.26141372673982</v>
      </c>
      <c r="I68">
        <v>54</v>
      </c>
      <c r="J68">
        <v>1510816.4669632635</v>
      </c>
      <c r="K68">
        <v>100656000</v>
      </c>
      <c r="L68">
        <v>66</v>
      </c>
      <c r="M68">
        <v>-11.948028430751252</v>
      </c>
      <c r="N68">
        <v>-3.8461538461538463</v>
      </c>
    </row>
    <row r="69" spans="1:14" x14ac:dyDescent="0.3">
      <c r="A69">
        <v>68</v>
      </c>
      <c r="B69" t="s">
        <v>139</v>
      </c>
      <c r="C69" t="s">
        <v>147</v>
      </c>
      <c r="D69" t="s">
        <v>151</v>
      </c>
      <c r="E69" t="s">
        <v>152</v>
      </c>
      <c r="F69" t="s">
        <v>155</v>
      </c>
      <c r="G69" t="s">
        <v>219</v>
      </c>
      <c r="H69">
        <v>377.26141372673982</v>
      </c>
      <c r="I69">
        <v>54</v>
      </c>
      <c r="J69">
        <v>1510816.4669632635</v>
      </c>
      <c r="K69">
        <v>100656000</v>
      </c>
      <c r="L69">
        <v>67</v>
      </c>
      <c r="M69">
        <v>-11.948028430751252</v>
      </c>
      <c r="N69">
        <v>-3.8461538461538463</v>
      </c>
    </row>
    <row r="70" spans="1:14" x14ac:dyDescent="0.3">
      <c r="A70">
        <v>69</v>
      </c>
      <c r="B70" t="s">
        <v>139</v>
      </c>
      <c r="C70" t="s">
        <v>147</v>
      </c>
      <c r="D70" t="s">
        <v>151</v>
      </c>
      <c r="E70" t="s">
        <v>152</v>
      </c>
      <c r="F70" t="s">
        <v>155</v>
      </c>
      <c r="G70" t="s">
        <v>219</v>
      </c>
      <c r="H70">
        <v>384.24451754939332</v>
      </c>
      <c r="I70">
        <v>55</v>
      </c>
      <c r="J70">
        <v>1634636.077402286</v>
      </c>
      <c r="K70">
        <v>102520000</v>
      </c>
      <c r="L70">
        <v>68</v>
      </c>
      <c r="M70">
        <v>-21.122777033785436</v>
      </c>
      <c r="N70">
        <v>-5.7692307692307692</v>
      </c>
    </row>
    <row r="71" spans="1:14" x14ac:dyDescent="0.3">
      <c r="A71">
        <v>70</v>
      </c>
      <c r="B71" t="s">
        <v>139</v>
      </c>
      <c r="C71" t="s">
        <v>147</v>
      </c>
      <c r="D71" t="s">
        <v>151</v>
      </c>
      <c r="E71" t="s">
        <v>152</v>
      </c>
      <c r="F71" t="s">
        <v>155</v>
      </c>
      <c r="G71" t="s">
        <v>219</v>
      </c>
      <c r="H71">
        <v>384.24451754939332</v>
      </c>
      <c r="I71">
        <v>55</v>
      </c>
      <c r="J71">
        <v>1634636.077402286</v>
      </c>
      <c r="K71">
        <v>102520000</v>
      </c>
      <c r="L71">
        <v>69</v>
      </c>
      <c r="M71">
        <v>-21.122777033785436</v>
      </c>
      <c r="N71">
        <v>-5.7692307692307692</v>
      </c>
    </row>
    <row r="72" spans="1:14" x14ac:dyDescent="0.3">
      <c r="A72">
        <v>71</v>
      </c>
      <c r="B72" t="s">
        <v>139</v>
      </c>
      <c r="C72" t="s">
        <v>147</v>
      </c>
      <c r="D72" t="s">
        <v>151</v>
      </c>
      <c r="E72" t="s">
        <v>152</v>
      </c>
      <c r="F72" t="s">
        <v>155</v>
      </c>
      <c r="G72" t="s">
        <v>219</v>
      </c>
      <c r="H72">
        <v>384.24451754939332</v>
      </c>
      <c r="I72">
        <v>55</v>
      </c>
      <c r="J72">
        <v>1634636.077402286</v>
      </c>
      <c r="K72">
        <v>102520000</v>
      </c>
      <c r="L72">
        <v>70</v>
      </c>
      <c r="M72">
        <v>-21.122777033785436</v>
      </c>
      <c r="N72">
        <v>-5.7692307692307692</v>
      </c>
    </row>
    <row r="73" spans="1:14" x14ac:dyDescent="0.3">
      <c r="A73">
        <v>72</v>
      </c>
      <c r="B73" t="s">
        <v>139</v>
      </c>
      <c r="C73" t="s">
        <v>147</v>
      </c>
      <c r="D73" t="s">
        <v>151</v>
      </c>
      <c r="E73" t="s">
        <v>152</v>
      </c>
      <c r="F73" t="s">
        <v>155</v>
      </c>
      <c r="G73" t="s">
        <v>219</v>
      </c>
      <c r="H73">
        <v>384.24451754939332</v>
      </c>
      <c r="I73">
        <v>55</v>
      </c>
      <c r="J73">
        <v>1634636.077402286</v>
      </c>
      <c r="K73">
        <v>102520000</v>
      </c>
      <c r="L73">
        <v>71</v>
      </c>
      <c r="M73">
        <v>-21.122777033785436</v>
      </c>
      <c r="N73">
        <v>-5.7692307692307692</v>
      </c>
    </row>
    <row r="74" spans="1:14" x14ac:dyDescent="0.3">
      <c r="A74">
        <v>73</v>
      </c>
      <c r="B74" t="s">
        <v>139</v>
      </c>
      <c r="C74" t="s">
        <v>147</v>
      </c>
      <c r="D74" t="s">
        <v>151</v>
      </c>
      <c r="E74" t="s">
        <v>152</v>
      </c>
      <c r="F74" t="s">
        <v>155</v>
      </c>
      <c r="G74" t="s">
        <v>219</v>
      </c>
      <c r="H74">
        <v>384.24451754939332</v>
      </c>
      <c r="I74">
        <v>55</v>
      </c>
      <c r="J74">
        <v>1634636.077402286</v>
      </c>
      <c r="K74">
        <v>102520000</v>
      </c>
      <c r="L74">
        <v>72</v>
      </c>
      <c r="M74">
        <v>-21.122777033785436</v>
      </c>
      <c r="N74">
        <v>-5.7692307692307692</v>
      </c>
    </row>
    <row r="75" spans="1:14" x14ac:dyDescent="0.3">
      <c r="A75">
        <v>74</v>
      </c>
      <c r="B75" t="s">
        <v>139</v>
      </c>
      <c r="C75" t="s">
        <v>147</v>
      </c>
      <c r="D75" t="s">
        <v>151</v>
      </c>
      <c r="E75" t="s">
        <v>152</v>
      </c>
      <c r="F75" t="s">
        <v>155</v>
      </c>
      <c r="G75" t="s">
        <v>219</v>
      </c>
      <c r="H75">
        <v>384.24451754939332</v>
      </c>
      <c r="I75">
        <v>55</v>
      </c>
      <c r="J75">
        <v>1634636.077402286</v>
      </c>
      <c r="K75">
        <v>102520000</v>
      </c>
      <c r="L75">
        <v>73</v>
      </c>
      <c r="M75">
        <v>-21.122777033785436</v>
      </c>
      <c r="N75">
        <v>-5.7692307692307692</v>
      </c>
    </row>
    <row r="76" spans="1:14" x14ac:dyDescent="0.3">
      <c r="A76">
        <v>75</v>
      </c>
      <c r="B76" t="s">
        <v>139</v>
      </c>
      <c r="C76" t="s">
        <v>147</v>
      </c>
      <c r="D76" t="s">
        <v>151</v>
      </c>
      <c r="E76" t="s">
        <v>152</v>
      </c>
      <c r="F76" t="s">
        <v>155</v>
      </c>
      <c r="G76" t="s">
        <v>219</v>
      </c>
      <c r="H76">
        <v>384.24451754939332</v>
      </c>
      <c r="I76">
        <v>55</v>
      </c>
      <c r="J76">
        <v>1634636.077402286</v>
      </c>
      <c r="K76">
        <v>102520000</v>
      </c>
      <c r="L76">
        <v>74</v>
      </c>
      <c r="M76">
        <v>-21.122777033785436</v>
      </c>
      <c r="N76">
        <v>-5.7692307692307692</v>
      </c>
    </row>
    <row r="77" spans="1:14" x14ac:dyDescent="0.3">
      <c r="A77">
        <v>76</v>
      </c>
      <c r="B77" t="s">
        <v>139</v>
      </c>
      <c r="C77" t="s">
        <v>147</v>
      </c>
      <c r="D77" t="s">
        <v>151</v>
      </c>
      <c r="E77" t="s">
        <v>152</v>
      </c>
      <c r="F77" t="s">
        <v>155</v>
      </c>
      <c r="G77" t="s">
        <v>219</v>
      </c>
      <c r="H77">
        <v>384.24451754939332</v>
      </c>
      <c r="I77">
        <v>55</v>
      </c>
      <c r="J77">
        <v>1634636.077402286</v>
      </c>
      <c r="K77">
        <v>102520000</v>
      </c>
      <c r="L77">
        <v>75</v>
      </c>
      <c r="M77">
        <v>-21.122777033785436</v>
      </c>
      <c r="N77">
        <v>-5.7692307692307692</v>
      </c>
    </row>
    <row r="78" spans="1:14" x14ac:dyDescent="0.3">
      <c r="A78">
        <v>77</v>
      </c>
      <c r="B78" t="s">
        <v>139</v>
      </c>
      <c r="C78" t="s">
        <v>147</v>
      </c>
      <c r="D78" t="s">
        <v>151</v>
      </c>
      <c r="E78" t="s">
        <v>152</v>
      </c>
      <c r="F78" t="s">
        <v>155</v>
      </c>
      <c r="G78" t="s">
        <v>219</v>
      </c>
      <c r="H78">
        <v>384.24451754939332</v>
      </c>
      <c r="I78">
        <v>55</v>
      </c>
      <c r="J78">
        <v>1634636.077402286</v>
      </c>
      <c r="K78">
        <v>102520000</v>
      </c>
      <c r="L78">
        <v>76</v>
      </c>
      <c r="M78">
        <v>-21.122777033785436</v>
      </c>
      <c r="N78">
        <v>-5.7692307692307692</v>
      </c>
    </row>
    <row r="79" spans="1:14" x14ac:dyDescent="0.3">
      <c r="A79">
        <v>78</v>
      </c>
      <c r="B79" t="s">
        <v>139</v>
      </c>
      <c r="C79" t="s">
        <v>147</v>
      </c>
      <c r="D79" t="s">
        <v>151</v>
      </c>
      <c r="E79" t="s">
        <v>152</v>
      </c>
      <c r="F79" t="s">
        <v>155</v>
      </c>
      <c r="G79" t="s">
        <v>219</v>
      </c>
      <c r="H79">
        <v>384.24451754939332</v>
      </c>
      <c r="I79">
        <v>55</v>
      </c>
      <c r="J79">
        <v>1634636.077402286</v>
      </c>
      <c r="K79">
        <v>102520000</v>
      </c>
      <c r="L79">
        <v>77</v>
      </c>
      <c r="M79">
        <v>-21.122777033785436</v>
      </c>
      <c r="N79">
        <v>-5.7692307692307692</v>
      </c>
    </row>
    <row r="80" spans="1:14" x14ac:dyDescent="0.3">
      <c r="A80">
        <v>79</v>
      </c>
      <c r="B80" t="s">
        <v>139</v>
      </c>
      <c r="C80" t="s">
        <v>147</v>
      </c>
      <c r="D80" t="s">
        <v>151</v>
      </c>
      <c r="E80" t="s">
        <v>152</v>
      </c>
      <c r="F80" t="s">
        <v>155</v>
      </c>
      <c r="G80" t="s">
        <v>219</v>
      </c>
      <c r="H80">
        <v>384.24451754939332</v>
      </c>
      <c r="I80">
        <v>55</v>
      </c>
      <c r="J80">
        <v>1634636.077402286</v>
      </c>
      <c r="K80">
        <v>102520000</v>
      </c>
      <c r="L80">
        <v>78</v>
      </c>
      <c r="M80">
        <v>-21.122777033785436</v>
      </c>
      <c r="N80">
        <v>-5.7692307692307692</v>
      </c>
    </row>
    <row r="81" spans="1:14" x14ac:dyDescent="0.3">
      <c r="A81">
        <v>80</v>
      </c>
      <c r="B81" t="s">
        <v>139</v>
      </c>
      <c r="C81" t="s">
        <v>147</v>
      </c>
      <c r="D81" t="s">
        <v>151</v>
      </c>
      <c r="E81" t="s">
        <v>152</v>
      </c>
      <c r="F81" t="s">
        <v>155</v>
      </c>
      <c r="G81" t="s">
        <v>219</v>
      </c>
      <c r="H81">
        <v>384.24451754939332</v>
      </c>
      <c r="I81">
        <v>55</v>
      </c>
      <c r="J81">
        <v>1634636.077402286</v>
      </c>
      <c r="K81">
        <v>102520000</v>
      </c>
      <c r="L81">
        <v>79</v>
      </c>
      <c r="M81">
        <v>-21.122777033785436</v>
      </c>
      <c r="N81">
        <v>-5.7692307692307692</v>
      </c>
    </row>
    <row r="82" spans="1:14" x14ac:dyDescent="0.3">
      <c r="A82">
        <v>81</v>
      </c>
      <c r="B82" t="s">
        <v>139</v>
      </c>
      <c r="C82" t="s">
        <v>147</v>
      </c>
      <c r="D82" t="s">
        <v>151</v>
      </c>
      <c r="E82" t="s">
        <v>152</v>
      </c>
      <c r="F82" t="s">
        <v>155</v>
      </c>
      <c r="G82" t="s">
        <v>219</v>
      </c>
      <c r="H82">
        <v>384.24451754939332</v>
      </c>
      <c r="I82">
        <v>55</v>
      </c>
      <c r="J82">
        <v>1634636.077402286</v>
      </c>
      <c r="K82">
        <v>102520000</v>
      </c>
      <c r="L82">
        <v>80</v>
      </c>
      <c r="M82">
        <v>-21.122777033785436</v>
      </c>
      <c r="N82">
        <v>-5.7692307692307692</v>
      </c>
    </row>
    <row r="83" spans="1:14" x14ac:dyDescent="0.3">
      <c r="A83">
        <v>82</v>
      </c>
      <c r="B83" t="s">
        <v>139</v>
      </c>
      <c r="C83" t="s">
        <v>147</v>
      </c>
      <c r="D83" t="s">
        <v>151</v>
      </c>
      <c r="E83" t="s">
        <v>152</v>
      </c>
      <c r="F83" t="s">
        <v>155</v>
      </c>
      <c r="G83" t="s">
        <v>219</v>
      </c>
      <c r="H83">
        <v>384.24451754939332</v>
      </c>
      <c r="I83">
        <v>55</v>
      </c>
      <c r="J83">
        <v>1634636.077402286</v>
      </c>
      <c r="K83">
        <v>102520000</v>
      </c>
      <c r="L83">
        <v>81</v>
      </c>
      <c r="M83">
        <v>-21.122777033785436</v>
      </c>
      <c r="N83">
        <v>-5.7692307692307692</v>
      </c>
    </row>
    <row r="84" spans="1:14" x14ac:dyDescent="0.3">
      <c r="A84">
        <v>83</v>
      </c>
      <c r="B84" t="s">
        <v>139</v>
      </c>
      <c r="C84" t="s">
        <v>147</v>
      </c>
      <c r="D84" t="s">
        <v>151</v>
      </c>
      <c r="E84" t="s">
        <v>152</v>
      </c>
      <c r="F84" t="s">
        <v>155</v>
      </c>
      <c r="G84" t="s">
        <v>219</v>
      </c>
      <c r="H84">
        <v>384.24451754939332</v>
      </c>
      <c r="I84">
        <v>55</v>
      </c>
      <c r="J84">
        <v>1634636.077402286</v>
      </c>
      <c r="K84">
        <v>102520000</v>
      </c>
      <c r="L84">
        <v>82</v>
      </c>
      <c r="M84">
        <v>-21.122777033785436</v>
      </c>
      <c r="N84">
        <v>-5.7692307692307692</v>
      </c>
    </row>
    <row r="85" spans="1:14" x14ac:dyDescent="0.3">
      <c r="A85">
        <v>84</v>
      </c>
      <c r="B85" t="s">
        <v>139</v>
      </c>
      <c r="C85" t="s">
        <v>147</v>
      </c>
      <c r="D85" t="s">
        <v>151</v>
      </c>
      <c r="E85" t="s">
        <v>152</v>
      </c>
      <c r="F85" t="s">
        <v>155</v>
      </c>
      <c r="G85" t="s">
        <v>219</v>
      </c>
      <c r="H85">
        <v>384.24451754939332</v>
      </c>
      <c r="I85">
        <v>55</v>
      </c>
      <c r="J85">
        <v>1634636.077402286</v>
      </c>
      <c r="K85">
        <v>102520000</v>
      </c>
      <c r="L85">
        <v>83</v>
      </c>
      <c r="M85">
        <v>-21.122777033785436</v>
      </c>
      <c r="N85">
        <v>-5.7692307692307692</v>
      </c>
    </row>
    <row r="86" spans="1:14" x14ac:dyDescent="0.3">
      <c r="A86">
        <v>85</v>
      </c>
      <c r="B86" t="s">
        <v>139</v>
      </c>
      <c r="C86" t="s">
        <v>147</v>
      </c>
      <c r="D86" t="s">
        <v>151</v>
      </c>
      <c r="E86" t="s">
        <v>152</v>
      </c>
      <c r="F86" t="s">
        <v>155</v>
      </c>
      <c r="G86" t="s">
        <v>219</v>
      </c>
      <c r="H86">
        <v>384.24451754939332</v>
      </c>
      <c r="I86">
        <v>55</v>
      </c>
      <c r="J86">
        <v>1634636.077402286</v>
      </c>
      <c r="K86">
        <v>102520000</v>
      </c>
      <c r="L86">
        <v>84</v>
      </c>
      <c r="M86">
        <v>-21.122777033785436</v>
      </c>
      <c r="N86">
        <v>-5.7692307692307692</v>
      </c>
    </row>
    <row r="87" spans="1:14" x14ac:dyDescent="0.3">
      <c r="A87">
        <v>86</v>
      </c>
      <c r="B87" t="s">
        <v>139</v>
      </c>
      <c r="C87" t="s">
        <v>147</v>
      </c>
      <c r="D87" t="s">
        <v>151</v>
      </c>
      <c r="E87" t="s">
        <v>152</v>
      </c>
      <c r="F87" t="s">
        <v>155</v>
      </c>
      <c r="G87" t="s">
        <v>219</v>
      </c>
      <c r="H87">
        <v>384.24451754939332</v>
      </c>
      <c r="I87">
        <v>55</v>
      </c>
      <c r="J87">
        <v>1634636.077402286</v>
      </c>
      <c r="K87">
        <v>102520000</v>
      </c>
      <c r="L87">
        <v>85</v>
      </c>
      <c r="M87">
        <v>-21.122777033785436</v>
      </c>
      <c r="N87">
        <v>-5.7692307692307692</v>
      </c>
    </row>
    <row r="88" spans="1:14" x14ac:dyDescent="0.3">
      <c r="A88">
        <v>87</v>
      </c>
      <c r="B88" t="s">
        <v>139</v>
      </c>
      <c r="C88" t="s">
        <v>147</v>
      </c>
      <c r="D88" t="s">
        <v>151</v>
      </c>
      <c r="E88" t="s">
        <v>152</v>
      </c>
      <c r="F88" t="s">
        <v>155</v>
      </c>
      <c r="G88" t="s">
        <v>219</v>
      </c>
      <c r="H88">
        <v>384.24451754939332</v>
      </c>
      <c r="I88">
        <v>55</v>
      </c>
      <c r="J88">
        <v>1634636.077402286</v>
      </c>
      <c r="K88">
        <v>102520000</v>
      </c>
      <c r="L88">
        <v>86</v>
      </c>
      <c r="M88">
        <v>-21.122777033785436</v>
      </c>
      <c r="N88">
        <v>-5.7692307692307692</v>
      </c>
    </row>
    <row r="89" spans="1:14" x14ac:dyDescent="0.3">
      <c r="A89">
        <v>88</v>
      </c>
      <c r="B89" t="s">
        <v>139</v>
      </c>
      <c r="C89" t="s">
        <v>147</v>
      </c>
      <c r="D89" t="s">
        <v>151</v>
      </c>
      <c r="E89" t="s">
        <v>152</v>
      </c>
      <c r="F89" t="s">
        <v>155</v>
      </c>
      <c r="G89" t="s">
        <v>219</v>
      </c>
      <c r="H89">
        <v>384.24451754939332</v>
      </c>
      <c r="I89">
        <v>55</v>
      </c>
      <c r="J89">
        <v>1634636.077402286</v>
      </c>
      <c r="K89">
        <v>102520000</v>
      </c>
      <c r="L89">
        <v>87</v>
      </c>
      <c r="M89">
        <v>-21.122777033785436</v>
      </c>
      <c r="N89">
        <v>-5.7692307692307692</v>
      </c>
    </row>
    <row r="90" spans="1:14" x14ac:dyDescent="0.3">
      <c r="A90">
        <v>89</v>
      </c>
      <c r="B90" t="s">
        <v>139</v>
      </c>
      <c r="C90" t="s">
        <v>147</v>
      </c>
      <c r="D90" t="s">
        <v>151</v>
      </c>
      <c r="E90" t="s">
        <v>152</v>
      </c>
      <c r="F90" t="s">
        <v>155</v>
      </c>
      <c r="G90" t="s">
        <v>219</v>
      </c>
      <c r="H90">
        <v>384.24451754939332</v>
      </c>
      <c r="I90">
        <v>55</v>
      </c>
      <c r="J90">
        <v>1634636.077402286</v>
      </c>
      <c r="K90">
        <v>102520000</v>
      </c>
      <c r="L90">
        <v>88</v>
      </c>
      <c r="M90">
        <v>-21.122777033785436</v>
      </c>
      <c r="N90">
        <v>-5.7692307692307692</v>
      </c>
    </row>
    <row r="91" spans="1:14" x14ac:dyDescent="0.3">
      <c r="A91">
        <v>90</v>
      </c>
      <c r="B91" t="s">
        <v>139</v>
      </c>
      <c r="C91" t="s">
        <v>147</v>
      </c>
      <c r="D91" t="s">
        <v>151</v>
      </c>
      <c r="E91" t="s">
        <v>152</v>
      </c>
      <c r="F91" t="s">
        <v>155</v>
      </c>
      <c r="G91" t="s">
        <v>219</v>
      </c>
      <c r="H91">
        <v>384.24451754939332</v>
      </c>
      <c r="I91">
        <v>55</v>
      </c>
      <c r="J91">
        <v>1634636.077402286</v>
      </c>
      <c r="K91">
        <v>102520000</v>
      </c>
      <c r="L91">
        <v>89</v>
      </c>
      <c r="M91">
        <v>-21.122777033785436</v>
      </c>
      <c r="N91">
        <v>-5.7692307692307692</v>
      </c>
    </row>
    <row r="92" spans="1:14" x14ac:dyDescent="0.3">
      <c r="A92">
        <v>91</v>
      </c>
      <c r="B92" t="s">
        <v>139</v>
      </c>
      <c r="C92" t="s">
        <v>147</v>
      </c>
      <c r="D92" t="s">
        <v>151</v>
      </c>
      <c r="E92" t="s">
        <v>152</v>
      </c>
      <c r="F92" t="s">
        <v>155</v>
      </c>
      <c r="G92" t="s">
        <v>219</v>
      </c>
      <c r="H92">
        <v>384.24451754939332</v>
      </c>
      <c r="I92">
        <v>55</v>
      </c>
      <c r="J92">
        <v>1634636.077402286</v>
      </c>
      <c r="K92">
        <v>102520000</v>
      </c>
      <c r="L92">
        <v>90</v>
      </c>
      <c r="M92">
        <v>-21.122777033785436</v>
      </c>
      <c r="N92">
        <v>-5.7692307692307692</v>
      </c>
    </row>
    <row r="93" spans="1:14" x14ac:dyDescent="0.3">
      <c r="A93">
        <v>92</v>
      </c>
      <c r="B93" t="s">
        <v>139</v>
      </c>
      <c r="C93" t="s">
        <v>147</v>
      </c>
      <c r="D93" t="s">
        <v>151</v>
      </c>
      <c r="E93" t="s">
        <v>152</v>
      </c>
      <c r="F93" t="s">
        <v>155</v>
      </c>
      <c r="G93" t="s">
        <v>219</v>
      </c>
      <c r="H93">
        <v>384.24451754939332</v>
      </c>
      <c r="I93">
        <v>55</v>
      </c>
      <c r="J93">
        <v>1634636.077402286</v>
      </c>
      <c r="K93">
        <v>102520000</v>
      </c>
      <c r="L93">
        <v>91</v>
      </c>
      <c r="M93">
        <v>-21.122777033785436</v>
      </c>
      <c r="N93">
        <v>-5.7692307692307692</v>
      </c>
    </row>
    <row r="94" spans="1:14" x14ac:dyDescent="0.3">
      <c r="A94">
        <v>93</v>
      </c>
      <c r="B94" t="s">
        <v>139</v>
      </c>
      <c r="C94" t="s">
        <v>147</v>
      </c>
      <c r="D94" t="s">
        <v>151</v>
      </c>
      <c r="E94" t="s">
        <v>152</v>
      </c>
      <c r="F94" t="s">
        <v>155</v>
      </c>
      <c r="G94" t="s">
        <v>219</v>
      </c>
      <c r="H94">
        <v>384.24451754939332</v>
      </c>
      <c r="I94">
        <v>55</v>
      </c>
      <c r="J94">
        <v>1634636.077402286</v>
      </c>
      <c r="K94">
        <v>102520000</v>
      </c>
      <c r="L94">
        <v>92</v>
      </c>
      <c r="M94">
        <v>-21.122777033785436</v>
      </c>
      <c r="N94">
        <v>-5.7692307692307692</v>
      </c>
    </row>
    <row r="95" spans="1:14" x14ac:dyDescent="0.3">
      <c r="A95">
        <v>94</v>
      </c>
      <c r="B95" t="s">
        <v>139</v>
      </c>
      <c r="C95" t="s">
        <v>147</v>
      </c>
      <c r="D95" t="s">
        <v>151</v>
      </c>
      <c r="E95" t="s">
        <v>152</v>
      </c>
      <c r="F95" t="s">
        <v>155</v>
      </c>
      <c r="G95" t="s">
        <v>219</v>
      </c>
      <c r="H95">
        <v>384.24451754939332</v>
      </c>
      <c r="I95">
        <v>55</v>
      </c>
      <c r="J95">
        <v>1634636.077402286</v>
      </c>
      <c r="K95">
        <v>102520000</v>
      </c>
      <c r="L95">
        <v>93</v>
      </c>
      <c r="M95">
        <v>-21.122777033785436</v>
      </c>
      <c r="N95">
        <v>-5.7692307692307692</v>
      </c>
    </row>
    <row r="96" spans="1:14" x14ac:dyDescent="0.3">
      <c r="A96">
        <v>95</v>
      </c>
      <c r="B96" t="s">
        <v>139</v>
      </c>
      <c r="C96" t="s">
        <v>147</v>
      </c>
      <c r="D96" t="s">
        <v>151</v>
      </c>
      <c r="E96" t="s">
        <v>152</v>
      </c>
      <c r="F96" t="s">
        <v>155</v>
      </c>
      <c r="G96" t="s">
        <v>219</v>
      </c>
      <c r="H96">
        <v>384.24451754939332</v>
      </c>
      <c r="I96">
        <v>55</v>
      </c>
      <c r="J96">
        <v>1634636.077402286</v>
      </c>
      <c r="K96">
        <v>102520000</v>
      </c>
      <c r="L96">
        <v>94</v>
      </c>
      <c r="M96">
        <v>-21.122777033785436</v>
      </c>
      <c r="N96">
        <v>-5.7692307692307692</v>
      </c>
    </row>
    <row r="97" spans="1:14" x14ac:dyDescent="0.3">
      <c r="A97">
        <v>96</v>
      </c>
      <c r="B97" t="s">
        <v>139</v>
      </c>
      <c r="C97" t="s">
        <v>147</v>
      </c>
      <c r="D97" t="s">
        <v>151</v>
      </c>
      <c r="E97" t="s">
        <v>152</v>
      </c>
      <c r="F97" t="s">
        <v>155</v>
      </c>
      <c r="G97" t="s">
        <v>219</v>
      </c>
      <c r="H97">
        <v>384.24451754939332</v>
      </c>
      <c r="I97">
        <v>55</v>
      </c>
      <c r="J97">
        <v>1634636.077402286</v>
      </c>
      <c r="K97">
        <v>102520000</v>
      </c>
      <c r="L97">
        <v>95</v>
      </c>
      <c r="M97">
        <v>-21.122777033785436</v>
      </c>
      <c r="N97">
        <v>-5.7692307692307692</v>
      </c>
    </row>
    <row r="98" spans="1:14" x14ac:dyDescent="0.3">
      <c r="A98">
        <v>97</v>
      </c>
      <c r="B98" t="s">
        <v>139</v>
      </c>
      <c r="C98" t="s">
        <v>147</v>
      </c>
      <c r="D98" t="s">
        <v>151</v>
      </c>
      <c r="E98" t="s">
        <v>152</v>
      </c>
      <c r="F98" t="s">
        <v>155</v>
      </c>
      <c r="G98" t="s">
        <v>219</v>
      </c>
      <c r="H98">
        <v>384.24451754939332</v>
      </c>
      <c r="I98">
        <v>55</v>
      </c>
      <c r="J98">
        <v>1634636.077402286</v>
      </c>
      <c r="K98">
        <v>102520000</v>
      </c>
      <c r="L98">
        <v>96</v>
      </c>
      <c r="M98">
        <v>-21.122777033785436</v>
      </c>
      <c r="N98">
        <v>-5.7692307692307692</v>
      </c>
    </row>
    <row r="99" spans="1:14" x14ac:dyDescent="0.3">
      <c r="A99">
        <v>98</v>
      </c>
      <c r="B99" t="s">
        <v>139</v>
      </c>
      <c r="C99" t="s">
        <v>147</v>
      </c>
      <c r="D99" t="s">
        <v>151</v>
      </c>
      <c r="E99" t="s">
        <v>152</v>
      </c>
      <c r="F99" t="s">
        <v>155</v>
      </c>
      <c r="G99" t="s">
        <v>219</v>
      </c>
      <c r="H99">
        <v>384.24451754939332</v>
      </c>
      <c r="I99">
        <v>55</v>
      </c>
      <c r="J99">
        <v>1634636.077402286</v>
      </c>
      <c r="K99">
        <v>102520000</v>
      </c>
      <c r="L99">
        <v>97</v>
      </c>
      <c r="M99">
        <v>-21.122777033785436</v>
      </c>
      <c r="N99">
        <v>-5.7692307692307692</v>
      </c>
    </row>
    <row r="100" spans="1:14" x14ac:dyDescent="0.3">
      <c r="A100">
        <v>99</v>
      </c>
      <c r="B100" t="s">
        <v>139</v>
      </c>
      <c r="C100" t="s">
        <v>147</v>
      </c>
      <c r="D100" t="s">
        <v>151</v>
      </c>
      <c r="E100" t="s">
        <v>152</v>
      </c>
      <c r="F100" t="s">
        <v>155</v>
      </c>
      <c r="G100" t="s">
        <v>219</v>
      </c>
      <c r="H100">
        <v>384.24451754939332</v>
      </c>
      <c r="I100">
        <v>55</v>
      </c>
      <c r="J100">
        <v>1634636.077402286</v>
      </c>
      <c r="K100">
        <v>102520000</v>
      </c>
      <c r="L100">
        <v>98</v>
      </c>
      <c r="M100">
        <v>-21.122777033785436</v>
      </c>
      <c r="N100">
        <v>-5.7692307692307692</v>
      </c>
    </row>
    <row r="101" spans="1:14" x14ac:dyDescent="0.3">
      <c r="A101">
        <v>100</v>
      </c>
      <c r="B101" t="s">
        <v>139</v>
      </c>
      <c r="C101" t="s">
        <v>147</v>
      </c>
      <c r="D101" t="s">
        <v>151</v>
      </c>
      <c r="E101" t="s">
        <v>152</v>
      </c>
      <c r="F101" t="s">
        <v>155</v>
      </c>
      <c r="G101" t="s">
        <v>219</v>
      </c>
      <c r="H101">
        <v>384.24451754939332</v>
      </c>
      <c r="I101">
        <v>55</v>
      </c>
      <c r="J101">
        <v>1634636.077402286</v>
      </c>
      <c r="K101">
        <v>102520000</v>
      </c>
      <c r="L101">
        <v>99</v>
      </c>
      <c r="M101">
        <v>-21.122777033785436</v>
      </c>
      <c r="N101">
        <v>-5.7692307692307692</v>
      </c>
    </row>
    <row r="102" spans="1:14" x14ac:dyDescent="0.3">
      <c r="A102">
        <v>101</v>
      </c>
      <c r="B102" t="s">
        <v>139</v>
      </c>
      <c r="C102" t="s">
        <v>147</v>
      </c>
      <c r="D102" t="s">
        <v>151</v>
      </c>
      <c r="E102" t="s">
        <v>152</v>
      </c>
      <c r="F102" t="s">
        <v>155</v>
      </c>
      <c r="G102" t="s">
        <v>219</v>
      </c>
      <c r="H102">
        <v>384.24451754939332</v>
      </c>
      <c r="I102">
        <v>55</v>
      </c>
      <c r="J102">
        <v>1634636.077402286</v>
      </c>
      <c r="K102">
        <v>102520000</v>
      </c>
      <c r="L102">
        <v>100</v>
      </c>
      <c r="M102">
        <v>-21.122777033785436</v>
      </c>
      <c r="N102">
        <v>-5.7692307692307692</v>
      </c>
    </row>
    <row r="103" spans="1:14" x14ac:dyDescent="0.3">
      <c r="A103">
        <v>102</v>
      </c>
      <c r="B103" t="s">
        <v>139</v>
      </c>
      <c r="C103" t="s">
        <v>147</v>
      </c>
      <c r="D103" t="s">
        <v>151</v>
      </c>
      <c r="E103" t="s">
        <v>152</v>
      </c>
      <c r="F103" t="s">
        <v>155</v>
      </c>
      <c r="G103" t="s">
        <v>219</v>
      </c>
      <c r="H103">
        <v>384.24451754939332</v>
      </c>
      <c r="I103">
        <v>55</v>
      </c>
      <c r="J103">
        <v>1634636.077402286</v>
      </c>
      <c r="K103">
        <v>102520000</v>
      </c>
      <c r="L103">
        <v>101</v>
      </c>
      <c r="M103">
        <v>-21.122777033785436</v>
      </c>
      <c r="N103">
        <v>-5.7692307692307692</v>
      </c>
    </row>
    <row r="104" spans="1:14" x14ac:dyDescent="0.3">
      <c r="A104">
        <v>103</v>
      </c>
      <c r="B104" t="s">
        <v>139</v>
      </c>
      <c r="C104" t="s">
        <v>147</v>
      </c>
      <c r="D104" t="s">
        <v>151</v>
      </c>
      <c r="E104" t="s">
        <v>152</v>
      </c>
      <c r="F104" t="s">
        <v>155</v>
      </c>
      <c r="G104" t="s">
        <v>219</v>
      </c>
      <c r="H104">
        <v>384.24451754939332</v>
      </c>
      <c r="I104">
        <v>55</v>
      </c>
      <c r="J104">
        <v>1634636.077402286</v>
      </c>
      <c r="K104">
        <v>102520000</v>
      </c>
      <c r="L104">
        <v>102</v>
      </c>
      <c r="M104">
        <v>-21.122777033785436</v>
      </c>
      <c r="N104">
        <v>-5.7692307692307692</v>
      </c>
    </row>
    <row r="105" spans="1:14" x14ac:dyDescent="0.3">
      <c r="A105">
        <v>104</v>
      </c>
      <c r="B105" t="s">
        <v>139</v>
      </c>
      <c r="C105" t="s">
        <v>147</v>
      </c>
      <c r="D105" t="s">
        <v>151</v>
      </c>
      <c r="E105" t="s">
        <v>152</v>
      </c>
      <c r="F105" t="s">
        <v>155</v>
      </c>
      <c r="G105" t="s">
        <v>219</v>
      </c>
      <c r="H105">
        <v>384.24451754939332</v>
      </c>
      <c r="I105">
        <v>55</v>
      </c>
      <c r="J105">
        <v>1634636.077402286</v>
      </c>
      <c r="K105">
        <v>102520000</v>
      </c>
      <c r="L105">
        <v>103</v>
      </c>
      <c r="M105">
        <v>-21.122777033785436</v>
      </c>
      <c r="N105">
        <v>-5.7692307692307692</v>
      </c>
    </row>
    <row r="106" spans="1:14" x14ac:dyDescent="0.3">
      <c r="A106">
        <v>105</v>
      </c>
      <c r="B106" t="s">
        <v>139</v>
      </c>
      <c r="C106" t="s">
        <v>147</v>
      </c>
      <c r="D106" t="s">
        <v>151</v>
      </c>
      <c r="E106" t="s">
        <v>152</v>
      </c>
      <c r="F106" t="s">
        <v>155</v>
      </c>
      <c r="G106" t="s">
        <v>219</v>
      </c>
      <c r="H106">
        <v>384.24451754939332</v>
      </c>
      <c r="I106">
        <v>55</v>
      </c>
      <c r="J106">
        <v>1634636.077402286</v>
      </c>
      <c r="K106">
        <v>102520000</v>
      </c>
      <c r="L106">
        <v>104</v>
      </c>
      <c r="M106">
        <v>-21.122777033785436</v>
      </c>
      <c r="N106">
        <v>-5.7692307692307692</v>
      </c>
    </row>
    <row r="107" spans="1:14" x14ac:dyDescent="0.3">
      <c r="A107">
        <v>106</v>
      </c>
      <c r="B107" t="s">
        <v>139</v>
      </c>
      <c r="C107" t="s">
        <v>147</v>
      </c>
      <c r="D107" t="s">
        <v>151</v>
      </c>
      <c r="E107" t="s">
        <v>152</v>
      </c>
      <c r="F107" t="s">
        <v>155</v>
      </c>
      <c r="G107" t="s">
        <v>219</v>
      </c>
      <c r="H107">
        <v>384.24451754939332</v>
      </c>
      <c r="I107">
        <v>55</v>
      </c>
      <c r="J107">
        <v>1634636.077402286</v>
      </c>
      <c r="K107">
        <v>102520000</v>
      </c>
      <c r="L107">
        <v>105</v>
      </c>
      <c r="M107">
        <v>-21.122777033785436</v>
      </c>
      <c r="N107">
        <v>-5.7692307692307692</v>
      </c>
    </row>
    <row r="108" spans="1:14" x14ac:dyDescent="0.3">
      <c r="A108">
        <v>107</v>
      </c>
      <c r="B108" t="s">
        <v>139</v>
      </c>
      <c r="C108" t="s">
        <v>147</v>
      </c>
      <c r="D108" t="s">
        <v>151</v>
      </c>
      <c r="E108" t="s">
        <v>152</v>
      </c>
      <c r="F108" t="s">
        <v>155</v>
      </c>
      <c r="G108" t="s">
        <v>219</v>
      </c>
      <c r="H108">
        <v>384.24451754939332</v>
      </c>
      <c r="I108">
        <v>55</v>
      </c>
      <c r="J108">
        <v>1634636.077402286</v>
      </c>
      <c r="K108">
        <v>102520000</v>
      </c>
      <c r="L108">
        <v>106</v>
      </c>
      <c r="M108">
        <v>-21.122777033785436</v>
      </c>
      <c r="N108">
        <v>-5.7692307692307692</v>
      </c>
    </row>
    <row r="109" spans="1:14" x14ac:dyDescent="0.3">
      <c r="A109">
        <v>108</v>
      </c>
      <c r="B109" t="s">
        <v>139</v>
      </c>
      <c r="C109" t="s">
        <v>147</v>
      </c>
      <c r="D109" t="s">
        <v>151</v>
      </c>
      <c r="E109" t="s">
        <v>152</v>
      </c>
      <c r="F109" t="s">
        <v>155</v>
      </c>
      <c r="G109" t="s">
        <v>219</v>
      </c>
      <c r="H109">
        <v>384.24451754939332</v>
      </c>
      <c r="I109">
        <v>55</v>
      </c>
      <c r="J109">
        <v>1634636.077402286</v>
      </c>
      <c r="K109">
        <v>102520000</v>
      </c>
      <c r="L109">
        <v>107</v>
      </c>
      <c r="M109">
        <v>-21.122777033785436</v>
      </c>
      <c r="N109">
        <v>-5.7692307692307692</v>
      </c>
    </row>
    <row r="110" spans="1:14" x14ac:dyDescent="0.3">
      <c r="A110">
        <v>109</v>
      </c>
      <c r="B110" t="s">
        <v>139</v>
      </c>
      <c r="C110" t="s">
        <v>147</v>
      </c>
      <c r="D110" t="s">
        <v>151</v>
      </c>
      <c r="E110" t="s">
        <v>152</v>
      </c>
      <c r="F110" t="s">
        <v>155</v>
      </c>
      <c r="G110" t="s">
        <v>219</v>
      </c>
      <c r="H110">
        <v>384.24451754939332</v>
      </c>
      <c r="I110">
        <v>55</v>
      </c>
      <c r="J110">
        <v>1634636.077402286</v>
      </c>
      <c r="K110">
        <v>102520000</v>
      </c>
      <c r="L110">
        <v>108</v>
      </c>
      <c r="M110">
        <v>-21.122777033785436</v>
      </c>
      <c r="N110">
        <v>-5.7692307692307692</v>
      </c>
    </row>
    <row r="111" spans="1:14" x14ac:dyDescent="0.3">
      <c r="A111">
        <v>110</v>
      </c>
      <c r="B111" t="s">
        <v>139</v>
      </c>
      <c r="C111" t="s">
        <v>147</v>
      </c>
      <c r="D111" t="s">
        <v>151</v>
      </c>
      <c r="E111" t="s">
        <v>152</v>
      </c>
      <c r="F111" t="s">
        <v>155</v>
      </c>
      <c r="G111" t="s">
        <v>219</v>
      </c>
      <c r="H111">
        <v>384.24451754939332</v>
      </c>
      <c r="I111">
        <v>55</v>
      </c>
      <c r="J111">
        <v>1634636.077402286</v>
      </c>
      <c r="K111">
        <v>102520000</v>
      </c>
      <c r="L111">
        <v>109</v>
      </c>
      <c r="M111">
        <v>-21.122777033785436</v>
      </c>
      <c r="N111">
        <v>-5.7692307692307692</v>
      </c>
    </row>
    <row r="112" spans="1:14" x14ac:dyDescent="0.3">
      <c r="A112">
        <v>111</v>
      </c>
      <c r="B112" t="s">
        <v>139</v>
      </c>
      <c r="C112" t="s">
        <v>147</v>
      </c>
      <c r="D112" t="s">
        <v>151</v>
      </c>
      <c r="E112" t="s">
        <v>152</v>
      </c>
      <c r="F112" t="s">
        <v>155</v>
      </c>
      <c r="G112" t="s">
        <v>219</v>
      </c>
      <c r="H112">
        <v>384.24451754939332</v>
      </c>
      <c r="I112">
        <v>55</v>
      </c>
      <c r="J112">
        <v>1634636.077402286</v>
      </c>
      <c r="K112">
        <v>102520000</v>
      </c>
      <c r="L112">
        <v>110</v>
      </c>
      <c r="M112">
        <v>-21.122777033785436</v>
      </c>
      <c r="N112">
        <v>-5.7692307692307692</v>
      </c>
    </row>
    <row r="113" spans="1:14" x14ac:dyDescent="0.3">
      <c r="A113">
        <v>112</v>
      </c>
      <c r="B113" t="s">
        <v>139</v>
      </c>
      <c r="C113" t="s">
        <v>147</v>
      </c>
      <c r="D113" t="s">
        <v>151</v>
      </c>
      <c r="E113" t="s">
        <v>152</v>
      </c>
      <c r="F113" t="s">
        <v>155</v>
      </c>
      <c r="G113" t="s">
        <v>219</v>
      </c>
      <c r="H113">
        <v>384.24451754939332</v>
      </c>
      <c r="I113">
        <v>55</v>
      </c>
      <c r="J113">
        <v>1634636.077402286</v>
      </c>
      <c r="K113">
        <v>102520000</v>
      </c>
      <c r="L113">
        <v>111</v>
      </c>
      <c r="M113">
        <v>-21.122777033785436</v>
      </c>
      <c r="N113">
        <v>-5.7692307692307692</v>
      </c>
    </row>
    <row r="114" spans="1:14" x14ac:dyDescent="0.3">
      <c r="A114">
        <v>113</v>
      </c>
      <c r="B114" t="s">
        <v>139</v>
      </c>
      <c r="C114" t="s">
        <v>147</v>
      </c>
      <c r="D114" t="s">
        <v>151</v>
      </c>
      <c r="E114" t="s">
        <v>152</v>
      </c>
      <c r="F114" t="s">
        <v>155</v>
      </c>
      <c r="G114" t="s">
        <v>219</v>
      </c>
      <c r="H114">
        <v>384.24451754939332</v>
      </c>
      <c r="I114">
        <v>55</v>
      </c>
      <c r="J114">
        <v>1634636.077402286</v>
      </c>
      <c r="K114">
        <v>102520000</v>
      </c>
      <c r="L114">
        <v>112</v>
      </c>
      <c r="M114">
        <v>-21.122777033785436</v>
      </c>
      <c r="N114">
        <v>-5.7692307692307692</v>
      </c>
    </row>
    <row r="115" spans="1:14" x14ac:dyDescent="0.3">
      <c r="A115">
        <v>114</v>
      </c>
      <c r="B115" t="s">
        <v>139</v>
      </c>
      <c r="C115" t="s">
        <v>147</v>
      </c>
      <c r="D115" t="s">
        <v>151</v>
      </c>
      <c r="E115" t="s">
        <v>152</v>
      </c>
      <c r="F115" t="s">
        <v>155</v>
      </c>
      <c r="G115" t="s">
        <v>219</v>
      </c>
      <c r="H115">
        <v>367.686431502998</v>
      </c>
      <c r="I115">
        <v>53</v>
      </c>
      <c r="J115">
        <v>1513198.0846284435</v>
      </c>
      <c r="K115">
        <v>98792000</v>
      </c>
      <c r="L115">
        <v>113</v>
      </c>
      <c r="M115">
        <v>-12.124500826917712</v>
      </c>
      <c r="N115">
        <v>-1.9230769230769231</v>
      </c>
    </row>
    <row r="116" spans="1:14" x14ac:dyDescent="0.3">
      <c r="A116">
        <v>115</v>
      </c>
      <c r="B116" t="s">
        <v>139</v>
      </c>
      <c r="C116" t="s">
        <v>147</v>
      </c>
      <c r="D116" t="s">
        <v>151</v>
      </c>
      <c r="E116" t="s">
        <v>152</v>
      </c>
      <c r="F116" t="s">
        <v>155</v>
      </c>
      <c r="G116" t="s">
        <v>219</v>
      </c>
      <c r="H116">
        <v>367.686431502998</v>
      </c>
      <c r="I116">
        <v>53</v>
      </c>
      <c r="J116">
        <v>1513198.0846284435</v>
      </c>
      <c r="K116">
        <v>98792000</v>
      </c>
      <c r="L116">
        <v>114</v>
      </c>
      <c r="M116">
        <v>-12.124500826917712</v>
      </c>
      <c r="N116">
        <v>-1.9230769230769231</v>
      </c>
    </row>
    <row r="117" spans="1:14" x14ac:dyDescent="0.3">
      <c r="A117">
        <v>116</v>
      </c>
      <c r="B117" t="s">
        <v>139</v>
      </c>
      <c r="C117" t="s">
        <v>147</v>
      </c>
      <c r="D117" t="s">
        <v>151</v>
      </c>
      <c r="E117" t="s">
        <v>152</v>
      </c>
      <c r="F117" t="s">
        <v>155</v>
      </c>
      <c r="G117" t="s">
        <v>219</v>
      </c>
      <c r="H117">
        <v>367.686431502998</v>
      </c>
      <c r="I117">
        <v>53</v>
      </c>
      <c r="J117">
        <v>1513198.0846284435</v>
      </c>
      <c r="K117">
        <v>98792000</v>
      </c>
      <c r="L117">
        <v>115</v>
      </c>
      <c r="M117">
        <v>-12.124500826917712</v>
      </c>
      <c r="N117">
        <v>-1.9230769230769231</v>
      </c>
    </row>
    <row r="118" spans="1:14" x14ac:dyDescent="0.3">
      <c r="A118">
        <v>117</v>
      </c>
      <c r="B118" t="s">
        <v>139</v>
      </c>
      <c r="C118" t="s">
        <v>147</v>
      </c>
      <c r="D118" t="s">
        <v>151</v>
      </c>
      <c r="E118" t="s">
        <v>152</v>
      </c>
      <c r="F118" t="s">
        <v>155</v>
      </c>
      <c r="G118" t="s">
        <v>219</v>
      </c>
      <c r="H118">
        <v>367.686431502998</v>
      </c>
      <c r="I118">
        <v>53</v>
      </c>
      <c r="J118">
        <v>1513198.0846284435</v>
      </c>
      <c r="K118">
        <v>98792000</v>
      </c>
      <c r="L118">
        <v>116</v>
      </c>
      <c r="M118">
        <v>-12.124500826917712</v>
      </c>
      <c r="N118">
        <v>-1.9230769230769231</v>
      </c>
    </row>
    <row r="119" spans="1:14" x14ac:dyDescent="0.3">
      <c r="A119">
        <v>118</v>
      </c>
      <c r="B119" t="s">
        <v>139</v>
      </c>
      <c r="C119" t="s">
        <v>147</v>
      </c>
      <c r="D119" t="s">
        <v>151</v>
      </c>
      <c r="E119" t="s">
        <v>152</v>
      </c>
      <c r="F119" t="s">
        <v>155</v>
      </c>
      <c r="G119" t="s">
        <v>219</v>
      </c>
      <c r="H119">
        <v>367.686431502998</v>
      </c>
      <c r="I119">
        <v>53</v>
      </c>
      <c r="J119">
        <v>1513198.0846284435</v>
      </c>
      <c r="K119">
        <v>98792000</v>
      </c>
      <c r="L119">
        <v>117</v>
      </c>
      <c r="M119">
        <v>-12.124500826917712</v>
      </c>
      <c r="N119">
        <v>-1.9230769230769231</v>
      </c>
    </row>
    <row r="120" spans="1:14" x14ac:dyDescent="0.3">
      <c r="A120">
        <v>119</v>
      </c>
      <c r="B120" t="s">
        <v>139</v>
      </c>
      <c r="C120" t="s">
        <v>147</v>
      </c>
      <c r="D120" t="s">
        <v>151</v>
      </c>
      <c r="E120" t="s">
        <v>152</v>
      </c>
      <c r="F120" t="s">
        <v>155</v>
      </c>
      <c r="G120" t="s">
        <v>219</v>
      </c>
      <c r="H120">
        <v>367.686431502998</v>
      </c>
      <c r="I120">
        <v>53</v>
      </c>
      <c r="J120">
        <v>1513198.0846284435</v>
      </c>
      <c r="K120">
        <v>98792000</v>
      </c>
      <c r="L120">
        <v>118</v>
      </c>
      <c r="M120">
        <v>-12.124500826917712</v>
      </c>
      <c r="N120">
        <v>-1.9230769230769231</v>
      </c>
    </row>
    <row r="121" spans="1:14" x14ac:dyDescent="0.3">
      <c r="A121">
        <v>120</v>
      </c>
      <c r="B121" t="s">
        <v>139</v>
      </c>
      <c r="C121" t="s">
        <v>147</v>
      </c>
      <c r="D121" t="s">
        <v>151</v>
      </c>
      <c r="E121" t="s">
        <v>152</v>
      </c>
      <c r="F121" t="s">
        <v>155</v>
      </c>
      <c r="G121" t="s">
        <v>219</v>
      </c>
      <c r="H121">
        <v>367.686431502998</v>
      </c>
      <c r="I121">
        <v>53</v>
      </c>
      <c r="J121">
        <v>1513198.0846284435</v>
      </c>
      <c r="K121">
        <v>98792000</v>
      </c>
      <c r="L121">
        <v>119</v>
      </c>
      <c r="M121">
        <v>-12.124500826917712</v>
      </c>
      <c r="N121">
        <v>-1.9230769230769231</v>
      </c>
    </row>
    <row r="122" spans="1:14" x14ac:dyDescent="0.3">
      <c r="A122">
        <v>121</v>
      </c>
      <c r="B122" t="s">
        <v>139</v>
      </c>
      <c r="C122" t="s">
        <v>147</v>
      </c>
      <c r="D122" t="s">
        <v>151</v>
      </c>
      <c r="E122" t="s">
        <v>152</v>
      </c>
      <c r="F122" t="s">
        <v>155</v>
      </c>
      <c r="G122" t="s">
        <v>219</v>
      </c>
      <c r="H122">
        <v>367.686431502998</v>
      </c>
      <c r="I122">
        <v>53</v>
      </c>
      <c r="J122">
        <v>1513198.0846284435</v>
      </c>
      <c r="K122">
        <v>98792000</v>
      </c>
      <c r="L122">
        <v>120</v>
      </c>
      <c r="M122">
        <v>-12.124500826917712</v>
      </c>
      <c r="N122">
        <v>-1.9230769230769231</v>
      </c>
    </row>
    <row r="123" spans="1:14" x14ac:dyDescent="0.3">
      <c r="A123">
        <v>122</v>
      </c>
      <c r="B123" t="s">
        <v>139</v>
      </c>
      <c r="C123" t="s">
        <v>147</v>
      </c>
      <c r="D123" t="s">
        <v>151</v>
      </c>
      <c r="E123" t="s">
        <v>152</v>
      </c>
      <c r="F123" t="s">
        <v>155</v>
      </c>
      <c r="G123" t="s">
        <v>219</v>
      </c>
      <c r="H123">
        <v>367.686431502998</v>
      </c>
      <c r="I123">
        <v>53</v>
      </c>
      <c r="J123">
        <v>1513198.0846284435</v>
      </c>
      <c r="K123">
        <v>98792000</v>
      </c>
      <c r="L123">
        <v>121</v>
      </c>
      <c r="M123">
        <v>-12.124500826917712</v>
      </c>
      <c r="N123">
        <v>-1.9230769230769231</v>
      </c>
    </row>
    <row r="124" spans="1:14" x14ac:dyDescent="0.3">
      <c r="A124">
        <v>123</v>
      </c>
      <c r="B124" t="s">
        <v>139</v>
      </c>
      <c r="C124" t="s">
        <v>147</v>
      </c>
      <c r="D124" t="s">
        <v>151</v>
      </c>
      <c r="E124" t="s">
        <v>152</v>
      </c>
      <c r="F124" t="s">
        <v>155</v>
      </c>
      <c r="G124" t="s">
        <v>219</v>
      </c>
      <c r="H124">
        <v>367.686431502998</v>
      </c>
      <c r="I124">
        <v>53</v>
      </c>
      <c r="J124">
        <v>1513198.0846284435</v>
      </c>
      <c r="K124">
        <v>98792000</v>
      </c>
      <c r="L124">
        <v>122</v>
      </c>
      <c r="M124">
        <v>-12.124500826917712</v>
      </c>
      <c r="N124">
        <v>-1.9230769230769231</v>
      </c>
    </row>
    <row r="125" spans="1:14" x14ac:dyDescent="0.3">
      <c r="A125">
        <v>124</v>
      </c>
      <c r="B125" t="s">
        <v>139</v>
      </c>
      <c r="C125" t="s">
        <v>147</v>
      </c>
      <c r="D125" t="s">
        <v>151</v>
      </c>
      <c r="E125" t="s">
        <v>152</v>
      </c>
      <c r="F125" t="s">
        <v>155</v>
      </c>
      <c r="G125" t="s">
        <v>219</v>
      </c>
      <c r="H125">
        <v>367.686431502998</v>
      </c>
      <c r="I125">
        <v>53</v>
      </c>
      <c r="J125">
        <v>1513198.0846284435</v>
      </c>
      <c r="K125">
        <v>98792000</v>
      </c>
      <c r="L125">
        <v>123</v>
      </c>
      <c r="M125">
        <v>-12.124500826917712</v>
      </c>
      <c r="N125">
        <v>-1.9230769230769231</v>
      </c>
    </row>
    <row r="126" spans="1:14" x14ac:dyDescent="0.3">
      <c r="A126">
        <v>125</v>
      </c>
      <c r="B126" t="s">
        <v>139</v>
      </c>
      <c r="C126" t="s">
        <v>147</v>
      </c>
      <c r="D126" t="s">
        <v>151</v>
      </c>
      <c r="E126" t="s">
        <v>152</v>
      </c>
      <c r="F126" t="s">
        <v>155</v>
      </c>
      <c r="G126" t="s">
        <v>219</v>
      </c>
      <c r="H126">
        <v>367.686431502998</v>
      </c>
      <c r="I126">
        <v>53</v>
      </c>
      <c r="J126">
        <v>1513198.0846284435</v>
      </c>
      <c r="K126">
        <v>98792000</v>
      </c>
      <c r="L126">
        <v>124</v>
      </c>
      <c r="M126">
        <v>-12.124500826917712</v>
      </c>
      <c r="N126">
        <v>-1.9230769230769231</v>
      </c>
    </row>
    <row r="127" spans="1:14" x14ac:dyDescent="0.3">
      <c r="A127">
        <v>126</v>
      </c>
      <c r="B127" t="s">
        <v>139</v>
      </c>
      <c r="C127" t="s">
        <v>147</v>
      </c>
      <c r="D127" t="s">
        <v>151</v>
      </c>
      <c r="E127" t="s">
        <v>152</v>
      </c>
      <c r="F127" t="s">
        <v>155</v>
      </c>
      <c r="G127" t="s">
        <v>219</v>
      </c>
      <c r="H127">
        <v>367.686431502998</v>
      </c>
      <c r="I127">
        <v>53</v>
      </c>
      <c r="J127">
        <v>1513198.0846284435</v>
      </c>
      <c r="K127">
        <v>98792000</v>
      </c>
      <c r="L127">
        <v>125</v>
      </c>
      <c r="M127">
        <v>-12.124500826917712</v>
      </c>
      <c r="N127">
        <v>-1.9230769230769231</v>
      </c>
    </row>
    <row r="128" spans="1:14" x14ac:dyDescent="0.3">
      <c r="A128">
        <v>127</v>
      </c>
      <c r="B128" t="s">
        <v>139</v>
      </c>
      <c r="C128" t="s">
        <v>147</v>
      </c>
      <c r="D128" t="s">
        <v>151</v>
      </c>
      <c r="E128" t="s">
        <v>152</v>
      </c>
      <c r="F128" t="s">
        <v>155</v>
      </c>
      <c r="G128" t="s">
        <v>219</v>
      </c>
      <c r="H128">
        <v>367.686431502998</v>
      </c>
      <c r="I128">
        <v>53</v>
      </c>
      <c r="J128">
        <v>1513198.0846284435</v>
      </c>
      <c r="K128">
        <v>98792000</v>
      </c>
      <c r="L128">
        <v>126</v>
      </c>
      <c r="M128">
        <v>-12.124500826917712</v>
      </c>
      <c r="N128">
        <v>-1.9230769230769231</v>
      </c>
    </row>
    <row r="129" spans="1:14" x14ac:dyDescent="0.3">
      <c r="A129">
        <v>128</v>
      </c>
      <c r="B129" t="s">
        <v>139</v>
      </c>
      <c r="C129" t="s">
        <v>147</v>
      </c>
      <c r="D129" t="s">
        <v>151</v>
      </c>
      <c r="E129" t="s">
        <v>152</v>
      </c>
      <c r="F129" t="s">
        <v>155</v>
      </c>
      <c r="G129" t="s">
        <v>219</v>
      </c>
      <c r="H129">
        <v>367.686431502998</v>
      </c>
      <c r="I129">
        <v>53</v>
      </c>
      <c r="J129">
        <v>1513198.0846284435</v>
      </c>
      <c r="K129">
        <v>98792000</v>
      </c>
      <c r="L129">
        <v>127</v>
      </c>
      <c r="M129">
        <v>-12.124500826917712</v>
      </c>
      <c r="N129">
        <v>-1.9230769230769231</v>
      </c>
    </row>
    <row r="130" spans="1:14" x14ac:dyDescent="0.3">
      <c r="A130">
        <v>129</v>
      </c>
      <c r="B130" t="s">
        <v>139</v>
      </c>
      <c r="C130" t="s">
        <v>147</v>
      </c>
      <c r="D130" t="s">
        <v>151</v>
      </c>
      <c r="E130" t="s">
        <v>152</v>
      </c>
      <c r="F130" t="s">
        <v>155</v>
      </c>
      <c r="G130" t="s">
        <v>219</v>
      </c>
      <c r="H130">
        <v>367.686431502998</v>
      </c>
      <c r="I130">
        <v>53</v>
      </c>
      <c r="J130">
        <v>1513198.0846284435</v>
      </c>
      <c r="K130">
        <v>98792000</v>
      </c>
      <c r="L130">
        <v>128</v>
      </c>
      <c r="M130">
        <v>-12.124500826917712</v>
      </c>
      <c r="N130">
        <v>-1.9230769230769231</v>
      </c>
    </row>
    <row r="131" spans="1:14" x14ac:dyDescent="0.3">
      <c r="A131">
        <v>130</v>
      </c>
      <c r="B131" t="s">
        <v>139</v>
      </c>
      <c r="C131" t="s">
        <v>147</v>
      </c>
      <c r="D131" t="s">
        <v>151</v>
      </c>
      <c r="E131" t="s">
        <v>152</v>
      </c>
      <c r="F131" t="s">
        <v>155</v>
      </c>
      <c r="G131" t="s">
        <v>219</v>
      </c>
      <c r="H131">
        <v>367.686431502998</v>
      </c>
      <c r="I131">
        <v>53</v>
      </c>
      <c r="J131">
        <v>1513198.0846284435</v>
      </c>
      <c r="K131">
        <v>98792000</v>
      </c>
      <c r="L131">
        <v>129</v>
      </c>
      <c r="M131">
        <v>-12.124500826917712</v>
      </c>
      <c r="N131">
        <v>-1.9230769230769231</v>
      </c>
    </row>
    <row r="132" spans="1:14" x14ac:dyDescent="0.3">
      <c r="A132">
        <v>131</v>
      </c>
      <c r="B132" t="s">
        <v>139</v>
      </c>
      <c r="C132" t="s">
        <v>147</v>
      </c>
      <c r="D132" t="s">
        <v>151</v>
      </c>
      <c r="E132" t="s">
        <v>152</v>
      </c>
      <c r="F132" t="s">
        <v>155</v>
      </c>
      <c r="G132" t="s">
        <v>219</v>
      </c>
      <c r="H132">
        <v>367.686431502998</v>
      </c>
      <c r="I132">
        <v>53</v>
      </c>
      <c r="J132">
        <v>1513198.0846284435</v>
      </c>
      <c r="K132">
        <v>98792000</v>
      </c>
      <c r="L132">
        <v>130</v>
      </c>
      <c r="M132">
        <v>-12.124500826917712</v>
      </c>
      <c r="N132">
        <v>-1.9230769230769231</v>
      </c>
    </row>
    <row r="133" spans="1:14" x14ac:dyDescent="0.3">
      <c r="A133">
        <v>132</v>
      </c>
      <c r="B133" t="s">
        <v>139</v>
      </c>
      <c r="C133" t="s">
        <v>147</v>
      </c>
      <c r="D133" t="s">
        <v>151</v>
      </c>
      <c r="E133" t="s">
        <v>152</v>
      </c>
      <c r="F133" t="s">
        <v>155</v>
      </c>
      <c r="G133" t="s">
        <v>219</v>
      </c>
      <c r="H133">
        <v>367.686431502998</v>
      </c>
      <c r="I133">
        <v>53</v>
      </c>
      <c r="J133">
        <v>1513198.0846284435</v>
      </c>
      <c r="K133">
        <v>98792000</v>
      </c>
      <c r="L133">
        <v>131</v>
      </c>
      <c r="M133">
        <v>-12.124500826917712</v>
      </c>
      <c r="N133">
        <v>-1.9230769230769231</v>
      </c>
    </row>
    <row r="134" spans="1:14" x14ac:dyDescent="0.3">
      <c r="A134">
        <v>133</v>
      </c>
      <c r="B134" t="s">
        <v>139</v>
      </c>
      <c r="C134" t="s">
        <v>147</v>
      </c>
      <c r="D134" t="s">
        <v>151</v>
      </c>
      <c r="E134" t="s">
        <v>152</v>
      </c>
      <c r="F134" t="s">
        <v>155</v>
      </c>
      <c r="G134" t="s">
        <v>219</v>
      </c>
      <c r="H134">
        <v>367.686431502998</v>
      </c>
      <c r="I134">
        <v>53</v>
      </c>
      <c r="J134">
        <v>1513198.0846284435</v>
      </c>
      <c r="K134">
        <v>98792000</v>
      </c>
      <c r="L134">
        <v>132</v>
      </c>
      <c r="M134">
        <v>-12.124500826917712</v>
      </c>
      <c r="N134">
        <v>-1.9230769230769231</v>
      </c>
    </row>
    <row r="135" spans="1:14" x14ac:dyDescent="0.3">
      <c r="A135">
        <v>134</v>
      </c>
      <c r="B135" t="s">
        <v>139</v>
      </c>
      <c r="C135" t="s">
        <v>147</v>
      </c>
      <c r="D135" t="s">
        <v>151</v>
      </c>
      <c r="E135" t="s">
        <v>152</v>
      </c>
      <c r="F135" t="s">
        <v>155</v>
      </c>
      <c r="G135" t="s">
        <v>219</v>
      </c>
      <c r="H135">
        <v>367.686431502998</v>
      </c>
      <c r="I135">
        <v>53</v>
      </c>
      <c r="J135">
        <v>1513198.0846284435</v>
      </c>
      <c r="K135">
        <v>98792000</v>
      </c>
      <c r="L135">
        <v>133</v>
      </c>
      <c r="M135">
        <v>-12.124500826917712</v>
      </c>
      <c r="N135">
        <v>-1.9230769230769231</v>
      </c>
    </row>
    <row r="136" spans="1:14" x14ac:dyDescent="0.3">
      <c r="A136">
        <v>135</v>
      </c>
      <c r="B136" t="s">
        <v>139</v>
      </c>
      <c r="C136" t="s">
        <v>147</v>
      </c>
      <c r="D136" t="s">
        <v>151</v>
      </c>
      <c r="E136" t="s">
        <v>152</v>
      </c>
      <c r="F136" t="s">
        <v>155</v>
      </c>
      <c r="G136" t="s">
        <v>219</v>
      </c>
      <c r="H136">
        <v>367.686431502998</v>
      </c>
      <c r="I136">
        <v>53</v>
      </c>
      <c r="J136">
        <v>1513198.0846284435</v>
      </c>
      <c r="K136">
        <v>98792000</v>
      </c>
      <c r="L136">
        <v>134</v>
      </c>
      <c r="M136">
        <v>-12.124500826917712</v>
      </c>
      <c r="N136">
        <v>-1.9230769230769231</v>
      </c>
    </row>
    <row r="137" spans="1:14" x14ac:dyDescent="0.3">
      <c r="A137">
        <v>136</v>
      </c>
      <c r="B137" t="s">
        <v>139</v>
      </c>
      <c r="C137" t="s">
        <v>147</v>
      </c>
      <c r="D137" t="s">
        <v>151</v>
      </c>
      <c r="E137" t="s">
        <v>152</v>
      </c>
      <c r="F137" t="s">
        <v>155</v>
      </c>
      <c r="G137" t="s">
        <v>219</v>
      </c>
      <c r="H137">
        <v>367.686431502998</v>
      </c>
      <c r="I137">
        <v>53</v>
      </c>
      <c r="J137">
        <v>1513198.0846284435</v>
      </c>
      <c r="K137">
        <v>98792000</v>
      </c>
      <c r="L137">
        <v>135</v>
      </c>
      <c r="M137">
        <v>-12.124500826917712</v>
      </c>
      <c r="N137">
        <v>-1.9230769230769231</v>
      </c>
    </row>
    <row r="138" spans="1:14" x14ac:dyDescent="0.3">
      <c r="A138">
        <v>137</v>
      </c>
      <c r="B138" t="s">
        <v>139</v>
      </c>
      <c r="C138" t="s">
        <v>147</v>
      </c>
      <c r="D138" t="s">
        <v>151</v>
      </c>
      <c r="E138" t="s">
        <v>152</v>
      </c>
      <c r="F138" t="s">
        <v>155</v>
      </c>
      <c r="G138" t="s">
        <v>219</v>
      </c>
      <c r="H138">
        <v>367.686431502998</v>
      </c>
      <c r="I138">
        <v>53</v>
      </c>
      <c r="J138">
        <v>1513198.0846284435</v>
      </c>
      <c r="K138">
        <v>98792000</v>
      </c>
      <c r="L138">
        <v>136</v>
      </c>
      <c r="M138">
        <v>-12.124500826917712</v>
      </c>
      <c r="N138">
        <v>-1.9230769230769231</v>
      </c>
    </row>
    <row r="139" spans="1:14" x14ac:dyDescent="0.3">
      <c r="A139">
        <v>138</v>
      </c>
      <c r="B139" t="s">
        <v>139</v>
      </c>
      <c r="C139" t="s">
        <v>147</v>
      </c>
      <c r="D139" t="s">
        <v>151</v>
      </c>
      <c r="E139" t="s">
        <v>152</v>
      </c>
      <c r="F139" t="s">
        <v>155</v>
      </c>
      <c r="G139" t="s">
        <v>219</v>
      </c>
      <c r="H139">
        <v>367.686431502998</v>
      </c>
      <c r="I139">
        <v>53</v>
      </c>
      <c r="J139">
        <v>1513198.0846284435</v>
      </c>
      <c r="K139">
        <v>98792000</v>
      </c>
      <c r="L139">
        <v>137</v>
      </c>
      <c r="M139">
        <v>-12.124500826917712</v>
      </c>
      <c r="N139">
        <v>-1.9230769230769231</v>
      </c>
    </row>
    <row r="140" spans="1:14" x14ac:dyDescent="0.3">
      <c r="A140">
        <v>139</v>
      </c>
      <c r="B140" t="s">
        <v>139</v>
      </c>
      <c r="C140" t="s">
        <v>147</v>
      </c>
      <c r="D140" t="s">
        <v>151</v>
      </c>
      <c r="E140" t="s">
        <v>152</v>
      </c>
      <c r="F140" t="s">
        <v>155</v>
      </c>
      <c r="G140" t="s">
        <v>219</v>
      </c>
      <c r="H140">
        <v>367.686431502998</v>
      </c>
      <c r="I140">
        <v>53</v>
      </c>
      <c r="J140">
        <v>1513198.0846284435</v>
      </c>
      <c r="K140">
        <v>98792000</v>
      </c>
      <c r="L140">
        <v>138</v>
      </c>
      <c r="M140">
        <v>-12.124500826917712</v>
      </c>
      <c r="N140">
        <v>-1.9230769230769231</v>
      </c>
    </row>
    <row r="141" spans="1:14" x14ac:dyDescent="0.3">
      <c r="A141">
        <v>140</v>
      </c>
      <c r="B141" t="s">
        <v>139</v>
      </c>
      <c r="C141" t="s">
        <v>147</v>
      </c>
      <c r="D141" t="s">
        <v>151</v>
      </c>
      <c r="E141" t="s">
        <v>152</v>
      </c>
      <c r="F141" t="s">
        <v>155</v>
      </c>
      <c r="G141" t="s">
        <v>219</v>
      </c>
      <c r="H141">
        <v>367.686431502998</v>
      </c>
      <c r="I141">
        <v>53</v>
      </c>
      <c r="J141">
        <v>1513198.0846284435</v>
      </c>
      <c r="K141">
        <v>98792000</v>
      </c>
      <c r="L141">
        <v>139</v>
      </c>
      <c r="M141">
        <v>-12.124500826917712</v>
      </c>
      <c r="N141">
        <v>-1.9230769230769231</v>
      </c>
    </row>
    <row r="142" spans="1:14" x14ac:dyDescent="0.3">
      <c r="A142">
        <v>141</v>
      </c>
      <c r="B142" t="s">
        <v>139</v>
      </c>
      <c r="C142" t="s">
        <v>147</v>
      </c>
      <c r="D142" t="s">
        <v>151</v>
      </c>
      <c r="E142" t="s">
        <v>152</v>
      </c>
      <c r="F142" t="s">
        <v>155</v>
      </c>
      <c r="G142" t="s">
        <v>219</v>
      </c>
      <c r="H142">
        <v>367.686431502998</v>
      </c>
      <c r="I142">
        <v>53</v>
      </c>
      <c r="J142">
        <v>1513198.0846284435</v>
      </c>
      <c r="K142">
        <v>98792000</v>
      </c>
      <c r="L142">
        <v>140</v>
      </c>
      <c r="M142">
        <v>-12.124500826917712</v>
      </c>
      <c r="N142">
        <v>-1.9230769230769231</v>
      </c>
    </row>
    <row r="143" spans="1:14" x14ac:dyDescent="0.3">
      <c r="A143">
        <v>142</v>
      </c>
      <c r="B143" t="s">
        <v>139</v>
      </c>
      <c r="C143" t="s">
        <v>147</v>
      </c>
      <c r="D143" t="s">
        <v>151</v>
      </c>
      <c r="E143" t="s">
        <v>152</v>
      </c>
      <c r="F143" t="s">
        <v>155</v>
      </c>
      <c r="G143" t="s">
        <v>219</v>
      </c>
      <c r="H143">
        <v>367.686431502998</v>
      </c>
      <c r="I143">
        <v>53</v>
      </c>
      <c r="J143">
        <v>1513198.0846284435</v>
      </c>
      <c r="K143">
        <v>98792000</v>
      </c>
      <c r="L143">
        <v>141</v>
      </c>
      <c r="M143">
        <v>-12.124500826917712</v>
      </c>
      <c r="N143">
        <v>-1.9230769230769231</v>
      </c>
    </row>
    <row r="144" spans="1:14" x14ac:dyDescent="0.3">
      <c r="A144">
        <v>143</v>
      </c>
      <c r="B144" t="s">
        <v>139</v>
      </c>
      <c r="C144" t="s">
        <v>147</v>
      </c>
      <c r="D144" t="s">
        <v>151</v>
      </c>
      <c r="E144" t="s">
        <v>152</v>
      </c>
      <c r="F144" t="s">
        <v>155</v>
      </c>
      <c r="G144" t="s">
        <v>219</v>
      </c>
      <c r="H144">
        <v>367.686431502998</v>
      </c>
      <c r="I144">
        <v>53</v>
      </c>
      <c r="J144">
        <v>1513198.0846284435</v>
      </c>
      <c r="K144">
        <v>98792000</v>
      </c>
      <c r="L144">
        <v>142</v>
      </c>
      <c r="M144">
        <v>-12.124500826917712</v>
      </c>
      <c r="N144">
        <v>-1.9230769230769231</v>
      </c>
    </row>
    <row r="145" spans="1:14" x14ac:dyDescent="0.3">
      <c r="A145">
        <v>144</v>
      </c>
      <c r="B145" t="s">
        <v>139</v>
      </c>
      <c r="C145" t="s">
        <v>147</v>
      </c>
      <c r="D145" t="s">
        <v>151</v>
      </c>
      <c r="E145" t="s">
        <v>152</v>
      </c>
      <c r="F145" t="s">
        <v>155</v>
      </c>
      <c r="G145" t="s">
        <v>219</v>
      </c>
      <c r="H145">
        <v>367.686431502998</v>
      </c>
      <c r="I145">
        <v>53</v>
      </c>
      <c r="J145">
        <v>1513198.0846284435</v>
      </c>
      <c r="K145">
        <v>98792000</v>
      </c>
      <c r="L145">
        <v>143</v>
      </c>
      <c r="M145">
        <v>-12.124500826917712</v>
      </c>
      <c r="N145">
        <v>-1.9230769230769231</v>
      </c>
    </row>
    <row r="146" spans="1:14" x14ac:dyDescent="0.3">
      <c r="A146">
        <v>145</v>
      </c>
      <c r="B146" t="s">
        <v>139</v>
      </c>
      <c r="C146" t="s">
        <v>147</v>
      </c>
      <c r="D146" t="s">
        <v>151</v>
      </c>
      <c r="E146" t="s">
        <v>152</v>
      </c>
      <c r="F146" t="s">
        <v>155</v>
      </c>
      <c r="G146" t="s">
        <v>219</v>
      </c>
      <c r="H146">
        <v>367.686431502998</v>
      </c>
      <c r="I146">
        <v>53</v>
      </c>
      <c r="J146">
        <v>1513198.0846284435</v>
      </c>
      <c r="K146">
        <v>98792000</v>
      </c>
      <c r="L146">
        <v>144</v>
      </c>
      <c r="M146">
        <v>-12.124500826917712</v>
      </c>
      <c r="N146">
        <v>-1.9230769230769231</v>
      </c>
    </row>
    <row r="147" spans="1:14" x14ac:dyDescent="0.3">
      <c r="A147">
        <v>146</v>
      </c>
      <c r="B147" t="s">
        <v>139</v>
      </c>
      <c r="C147" t="s">
        <v>147</v>
      </c>
      <c r="D147" t="s">
        <v>151</v>
      </c>
      <c r="E147" t="s">
        <v>152</v>
      </c>
      <c r="F147" t="s">
        <v>155</v>
      </c>
      <c r="G147" t="s">
        <v>219</v>
      </c>
      <c r="H147">
        <v>367.686431502998</v>
      </c>
      <c r="I147">
        <v>53</v>
      </c>
      <c r="J147">
        <v>1513198.0846284435</v>
      </c>
      <c r="K147">
        <v>98792000</v>
      </c>
      <c r="L147">
        <v>145</v>
      </c>
      <c r="M147">
        <v>-12.124500826917712</v>
      </c>
      <c r="N147">
        <v>-1.9230769230769231</v>
      </c>
    </row>
    <row r="148" spans="1:14" x14ac:dyDescent="0.3">
      <c r="A148">
        <v>147</v>
      </c>
      <c r="B148" t="s">
        <v>139</v>
      </c>
      <c r="C148" t="s">
        <v>147</v>
      </c>
      <c r="D148" t="s">
        <v>151</v>
      </c>
      <c r="E148" t="s">
        <v>152</v>
      </c>
      <c r="F148" t="s">
        <v>155</v>
      </c>
      <c r="G148" t="s">
        <v>219</v>
      </c>
      <c r="H148">
        <v>367.686431502998</v>
      </c>
      <c r="I148">
        <v>53</v>
      </c>
      <c r="J148">
        <v>1513198.0846284435</v>
      </c>
      <c r="K148">
        <v>98792000</v>
      </c>
      <c r="L148">
        <v>146</v>
      </c>
      <c r="M148">
        <v>-12.124500826917712</v>
      </c>
      <c r="N148">
        <v>-1.9230769230769231</v>
      </c>
    </row>
    <row r="149" spans="1:14" x14ac:dyDescent="0.3">
      <c r="A149">
        <v>148</v>
      </c>
      <c r="B149" t="s">
        <v>139</v>
      </c>
      <c r="C149" t="s">
        <v>147</v>
      </c>
      <c r="D149" t="s">
        <v>151</v>
      </c>
      <c r="E149" t="s">
        <v>152</v>
      </c>
      <c r="F149" t="s">
        <v>155</v>
      </c>
      <c r="G149" t="s">
        <v>219</v>
      </c>
      <c r="H149">
        <v>367.686431502998</v>
      </c>
      <c r="I149">
        <v>53</v>
      </c>
      <c r="J149">
        <v>1513198.0846284435</v>
      </c>
      <c r="K149">
        <v>98792000</v>
      </c>
      <c r="L149">
        <v>147</v>
      </c>
      <c r="M149">
        <v>-12.124500826917712</v>
      </c>
      <c r="N149">
        <v>-1.9230769230769231</v>
      </c>
    </row>
    <row r="150" spans="1:14" x14ac:dyDescent="0.3">
      <c r="A150">
        <v>149</v>
      </c>
      <c r="B150" t="s">
        <v>139</v>
      </c>
      <c r="C150" t="s">
        <v>147</v>
      </c>
      <c r="D150" t="s">
        <v>151</v>
      </c>
      <c r="E150" t="s">
        <v>152</v>
      </c>
      <c r="F150" t="s">
        <v>155</v>
      </c>
      <c r="G150" t="s">
        <v>219</v>
      </c>
      <c r="H150">
        <v>367.686431502998</v>
      </c>
      <c r="I150">
        <v>53</v>
      </c>
      <c r="J150">
        <v>1513198.0846284435</v>
      </c>
      <c r="K150">
        <v>98792000</v>
      </c>
      <c r="L150">
        <v>148</v>
      </c>
      <c r="M150">
        <v>-12.124500826917712</v>
      </c>
      <c r="N150">
        <v>-1.9230769230769231</v>
      </c>
    </row>
    <row r="151" spans="1:14" x14ac:dyDescent="0.3">
      <c r="A151">
        <v>150</v>
      </c>
      <c r="B151" t="s">
        <v>139</v>
      </c>
      <c r="C151" t="s">
        <v>147</v>
      </c>
      <c r="D151" t="s">
        <v>151</v>
      </c>
      <c r="E151" t="s">
        <v>152</v>
      </c>
      <c r="F151" t="s">
        <v>155</v>
      </c>
      <c r="G151" t="s">
        <v>219</v>
      </c>
      <c r="H151">
        <v>367.686431502998</v>
      </c>
      <c r="I151">
        <v>53</v>
      </c>
      <c r="J151">
        <v>1513198.0846284435</v>
      </c>
      <c r="K151">
        <v>98792000</v>
      </c>
      <c r="L151">
        <v>149</v>
      </c>
      <c r="M151">
        <v>-12.124500826917712</v>
      </c>
      <c r="N151">
        <v>-1.9230769230769231</v>
      </c>
    </row>
    <row r="152" spans="1:14" x14ac:dyDescent="0.3">
      <c r="A152">
        <v>151</v>
      </c>
      <c r="B152" t="s">
        <v>139</v>
      </c>
      <c r="C152" t="s">
        <v>147</v>
      </c>
      <c r="D152" t="s">
        <v>151</v>
      </c>
      <c r="E152" t="s">
        <v>152</v>
      </c>
      <c r="F152" t="s">
        <v>155</v>
      </c>
      <c r="G152" t="s">
        <v>219</v>
      </c>
      <c r="H152">
        <v>367.686431502998</v>
      </c>
      <c r="I152">
        <v>53</v>
      </c>
      <c r="J152">
        <v>1513198.0846284435</v>
      </c>
      <c r="K152">
        <v>98792000</v>
      </c>
      <c r="L152">
        <v>150</v>
      </c>
      <c r="M152">
        <v>-12.124500826917712</v>
      </c>
      <c r="N152">
        <v>-1.9230769230769231</v>
      </c>
    </row>
    <row r="153" spans="1:14" x14ac:dyDescent="0.3">
      <c r="A153">
        <v>152</v>
      </c>
      <c r="B153" t="s">
        <v>139</v>
      </c>
      <c r="C153" t="s">
        <v>147</v>
      </c>
      <c r="D153" t="s">
        <v>151</v>
      </c>
      <c r="E153" t="s">
        <v>152</v>
      </c>
      <c r="F153" t="s">
        <v>155</v>
      </c>
      <c r="G153" t="s">
        <v>219</v>
      </c>
      <c r="H153">
        <v>367.686431502998</v>
      </c>
      <c r="I153">
        <v>53</v>
      </c>
      <c r="J153">
        <v>1513198.0846284435</v>
      </c>
      <c r="K153">
        <v>98792000</v>
      </c>
      <c r="L153">
        <v>151</v>
      </c>
      <c r="M153">
        <v>-12.124500826917712</v>
      </c>
      <c r="N153">
        <v>-1.9230769230769231</v>
      </c>
    </row>
    <row r="154" spans="1:14" x14ac:dyDescent="0.3">
      <c r="A154">
        <v>153</v>
      </c>
      <c r="B154" t="s">
        <v>139</v>
      </c>
      <c r="C154" t="s">
        <v>147</v>
      </c>
      <c r="D154" t="s">
        <v>151</v>
      </c>
      <c r="E154" t="s">
        <v>152</v>
      </c>
      <c r="F154" t="s">
        <v>155</v>
      </c>
      <c r="G154" t="s">
        <v>219</v>
      </c>
      <c r="H154">
        <v>367.686431502998</v>
      </c>
      <c r="I154">
        <v>53</v>
      </c>
      <c r="J154">
        <v>1513198.0846284435</v>
      </c>
      <c r="K154">
        <v>98792000</v>
      </c>
      <c r="L154">
        <v>152</v>
      </c>
      <c r="M154">
        <v>-12.124500826917712</v>
      </c>
      <c r="N154">
        <v>-1.9230769230769231</v>
      </c>
    </row>
    <row r="155" spans="1:14" x14ac:dyDescent="0.3">
      <c r="A155">
        <v>154</v>
      </c>
      <c r="B155" t="s">
        <v>139</v>
      </c>
      <c r="C155" t="s">
        <v>147</v>
      </c>
      <c r="D155" t="s">
        <v>151</v>
      </c>
      <c r="E155" t="s">
        <v>152</v>
      </c>
      <c r="F155" t="s">
        <v>155</v>
      </c>
      <c r="G155" t="s">
        <v>219</v>
      </c>
      <c r="H155">
        <v>367.686431502998</v>
      </c>
      <c r="I155">
        <v>53</v>
      </c>
      <c r="J155">
        <v>1513198.0846284435</v>
      </c>
      <c r="K155">
        <v>98792000</v>
      </c>
      <c r="L155">
        <v>153</v>
      </c>
      <c r="M155">
        <v>-12.124500826917712</v>
      </c>
      <c r="N155">
        <v>-1.9230769230769231</v>
      </c>
    </row>
    <row r="156" spans="1:14" x14ac:dyDescent="0.3">
      <c r="A156">
        <v>155</v>
      </c>
      <c r="B156" t="s">
        <v>139</v>
      </c>
      <c r="C156" t="s">
        <v>147</v>
      </c>
      <c r="D156" t="s">
        <v>151</v>
      </c>
      <c r="E156" t="s">
        <v>152</v>
      </c>
      <c r="F156" t="s">
        <v>155</v>
      </c>
      <c r="G156" t="s">
        <v>219</v>
      </c>
      <c r="H156">
        <v>367.686431502998</v>
      </c>
      <c r="I156">
        <v>53</v>
      </c>
      <c r="J156">
        <v>1513198.0846284435</v>
      </c>
      <c r="K156">
        <v>98792000</v>
      </c>
      <c r="L156">
        <v>154</v>
      </c>
      <c r="M156">
        <v>-12.124500826917712</v>
      </c>
      <c r="N156">
        <v>-1.9230769230769231</v>
      </c>
    </row>
    <row r="157" spans="1:14" x14ac:dyDescent="0.3">
      <c r="A157">
        <v>156</v>
      </c>
      <c r="B157" t="s">
        <v>139</v>
      </c>
      <c r="C157" t="s">
        <v>147</v>
      </c>
      <c r="D157" t="s">
        <v>151</v>
      </c>
      <c r="E157" t="s">
        <v>152</v>
      </c>
      <c r="F157" t="s">
        <v>155</v>
      </c>
      <c r="G157" t="s">
        <v>219</v>
      </c>
      <c r="H157">
        <v>367.686431502998</v>
      </c>
      <c r="I157">
        <v>53</v>
      </c>
      <c r="J157">
        <v>1513198.0846284435</v>
      </c>
      <c r="K157">
        <v>98792000</v>
      </c>
      <c r="L157">
        <v>155</v>
      </c>
      <c r="M157">
        <v>-12.124500826917712</v>
      </c>
      <c r="N157">
        <v>-1.9230769230769231</v>
      </c>
    </row>
    <row r="158" spans="1:14" x14ac:dyDescent="0.3">
      <c r="A158">
        <v>157</v>
      </c>
      <c r="B158" t="s">
        <v>139</v>
      </c>
      <c r="C158" t="s">
        <v>147</v>
      </c>
      <c r="D158" t="s">
        <v>151</v>
      </c>
      <c r="E158" t="s">
        <v>152</v>
      </c>
      <c r="F158" t="s">
        <v>155</v>
      </c>
      <c r="G158" t="s">
        <v>219</v>
      </c>
      <c r="H158">
        <v>367.686431502998</v>
      </c>
      <c r="I158">
        <v>53</v>
      </c>
      <c r="J158">
        <v>1513198.0846284435</v>
      </c>
      <c r="K158">
        <v>98792000</v>
      </c>
      <c r="L158">
        <v>156</v>
      </c>
      <c r="M158">
        <v>-12.124500826917712</v>
      </c>
      <c r="N158">
        <v>-1.9230769230769231</v>
      </c>
    </row>
    <row r="159" spans="1:14" x14ac:dyDescent="0.3">
      <c r="A159">
        <v>158</v>
      </c>
      <c r="B159" t="s">
        <v>139</v>
      </c>
      <c r="C159" t="s">
        <v>147</v>
      </c>
      <c r="D159" t="s">
        <v>151</v>
      </c>
      <c r="E159" t="s">
        <v>152</v>
      </c>
      <c r="F159" t="s">
        <v>155</v>
      </c>
      <c r="G159" t="s">
        <v>219</v>
      </c>
      <c r="H159">
        <v>367.686431502998</v>
      </c>
      <c r="I159">
        <v>53</v>
      </c>
      <c r="J159">
        <v>1513198.0846284435</v>
      </c>
      <c r="K159">
        <v>98792000</v>
      </c>
      <c r="L159">
        <v>157</v>
      </c>
      <c r="M159">
        <v>-12.124500826917712</v>
      </c>
      <c r="N159">
        <v>-1.9230769230769231</v>
      </c>
    </row>
    <row r="160" spans="1:14" x14ac:dyDescent="0.3">
      <c r="A160">
        <v>159</v>
      </c>
      <c r="B160" t="s">
        <v>139</v>
      </c>
      <c r="C160" t="s">
        <v>147</v>
      </c>
      <c r="D160" t="s">
        <v>151</v>
      </c>
      <c r="E160" t="s">
        <v>152</v>
      </c>
      <c r="F160" t="s">
        <v>155</v>
      </c>
      <c r="G160" t="s">
        <v>219</v>
      </c>
      <c r="H160">
        <v>368.06414128855721</v>
      </c>
      <c r="I160">
        <v>53</v>
      </c>
      <c r="J160">
        <v>1342413.51137814</v>
      </c>
      <c r="K160">
        <v>98792000</v>
      </c>
      <c r="L160">
        <v>158</v>
      </c>
      <c r="M160">
        <v>0.53024359759059492</v>
      </c>
      <c r="N160">
        <v>-1.9230769230769231</v>
      </c>
    </row>
    <row r="161" spans="1:14" x14ac:dyDescent="0.3">
      <c r="A161">
        <v>160</v>
      </c>
      <c r="B161" t="s">
        <v>139</v>
      </c>
      <c r="C161" t="s">
        <v>147</v>
      </c>
      <c r="D161" t="s">
        <v>151</v>
      </c>
      <c r="E161" t="s">
        <v>152</v>
      </c>
      <c r="F161" t="s">
        <v>155</v>
      </c>
      <c r="G161" t="s">
        <v>219</v>
      </c>
      <c r="H161">
        <v>368.06414128855721</v>
      </c>
      <c r="I161">
        <v>53</v>
      </c>
      <c r="J161">
        <v>1342413.51137814</v>
      </c>
      <c r="K161">
        <v>98792000</v>
      </c>
      <c r="L161">
        <v>159</v>
      </c>
      <c r="M161">
        <v>0.53024359759059492</v>
      </c>
      <c r="N161">
        <v>-1.9230769230769231</v>
      </c>
    </row>
    <row r="162" spans="1:14" x14ac:dyDescent="0.3">
      <c r="A162">
        <v>161</v>
      </c>
      <c r="B162" t="s">
        <v>139</v>
      </c>
      <c r="C162" t="s">
        <v>147</v>
      </c>
      <c r="D162" t="s">
        <v>151</v>
      </c>
      <c r="E162" t="s">
        <v>152</v>
      </c>
      <c r="F162" t="s">
        <v>155</v>
      </c>
      <c r="G162" t="s">
        <v>219</v>
      </c>
      <c r="H162">
        <v>368.06414128855721</v>
      </c>
      <c r="I162">
        <v>53</v>
      </c>
      <c r="J162">
        <v>1342413.51137814</v>
      </c>
      <c r="K162">
        <v>98792000</v>
      </c>
      <c r="L162">
        <v>160</v>
      </c>
      <c r="M162">
        <v>0.53024359759059492</v>
      </c>
      <c r="N162">
        <v>-1.9230769230769231</v>
      </c>
    </row>
    <row r="163" spans="1:14" x14ac:dyDescent="0.3">
      <c r="A163">
        <v>162</v>
      </c>
      <c r="B163" t="s">
        <v>139</v>
      </c>
      <c r="C163" t="s">
        <v>147</v>
      </c>
      <c r="D163" t="s">
        <v>151</v>
      </c>
      <c r="E163" t="s">
        <v>152</v>
      </c>
      <c r="F163" t="s">
        <v>155</v>
      </c>
      <c r="G163" t="s">
        <v>219</v>
      </c>
      <c r="H163">
        <v>368.06414128855721</v>
      </c>
      <c r="I163">
        <v>53</v>
      </c>
      <c r="J163">
        <v>1342413.51137814</v>
      </c>
      <c r="K163">
        <v>98792000</v>
      </c>
      <c r="L163">
        <v>161</v>
      </c>
      <c r="M163">
        <v>0.53024359759059492</v>
      </c>
      <c r="N163">
        <v>-1.9230769230769231</v>
      </c>
    </row>
    <row r="164" spans="1:14" x14ac:dyDescent="0.3">
      <c r="A164">
        <v>163</v>
      </c>
      <c r="B164" t="s">
        <v>139</v>
      </c>
      <c r="C164" t="s">
        <v>147</v>
      </c>
      <c r="D164" t="s">
        <v>151</v>
      </c>
      <c r="E164" t="s">
        <v>152</v>
      </c>
      <c r="F164" t="s">
        <v>155</v>
      </c>
      <c r="G164" t="s">
        <v>219</v>
      </c>
      <c r="H164">
        <v>368.06414128855721</v>
      </c>
      <c r="I164">
        <v>53</v>
      </c>
      <c r="J164">
        <v>1342413.51137814</v>
      </c>
      <c r="K164">
        <v>98792000</v>
      </c>
      <c r="L164">
        <v>162</v>
      </c>
      <c r="M164">
        <v>0.53024359759059492</v>
      </c>
      <c r="N164">
        <v>-1.9230769230769231</v>
      </c>
    </row>
    <row r="165" spans="1:14" x14ac:dyDescent="0.3">
      <c r="A165">
        <v>164</v>
      </c>
      <c r="B165" t="s">
        <v>139</v>
      </c>
      <c r="C165" t="s">
        <v>147</v>
      </c>
      <c r="D165" t="s">
        <v>151</v>
      </c>
      <c r="E165" t="s">
        <v>152</v>
      </c>
      <c r="F165" t="s">
        <v>155</v>
      </c>
      <c r="G165" t="s">
        <v>219</v>
      </c>
      <c r="H165">
        <v>368.06414128855721</v>
      </c>
      <c r="I165">
        <v>53</v>
      </c>
      <c r="J165">
        <v>1342413.51137814</v>
      </c>
      <c r="K165">
        <v>98792000</v>
      </c>
      <c r="L165">
        <v>163</v>
      </c>
      <c r="M165">
        <v>0.53024359759059492</v>
      </c>
      <c r="N165">
        <v>-1.9230769230769231</v>
      </c>
    </row>
    <row r="166" spans="1:14" x14ac:dyDescent="0.3">
      <c r="A166">
        <v>165</v>
      </c>
      <c r="B166" t="s">
        <v>139</v>
      </c>
      <c r="C166" t="s">
        <v>147</v>
      </c>
      <c r="D166" t="s">
        <v>151</v>
      </c>
      <c r="E166" t="s">
        <v>152</v>
      </c>
      <c r="F166" t="s">
        <v>155</v>
      </c>
      <c r="G166" t="s">
        <v>219</v>
      </c>
      <c r="H166">
        <v>368.06414128855721</v>
      </c>
      <c r="I166">
        <v>53</v>
      </c>
      <c r="J166">
        <v>1342413.51137814</v>
      </c>
      <c r="K166">
        <v>98792000</v>
      </c>
      <c r="L166">
        <v>164</v>
      </c>
      <c r="M166">
        <v>0.53024359759059492</v>
      </c>
      <c r="N166">
        <v>-1.9230769230769231</v>
      </c>
    </row>
    <row r="167" spans="1:14" x14ac:dyDescent="0.3">
      <c r="A167">
        <v>166</v>
      </c>
      <c r="B167" t="s">
        <v>139</v>
      </c>
      <c r="C167" t="s">
        <v>147</v>
      </c>
      <c r="D167" t="s">
        <v>151</v>
      </c>
      <c r="E167" t="s">
        <v>152</v>
      </c>
      <c r="F167" t="s">
        <v>155</v>
      </c>
      <c r="G167" t="s">
        <v>219</v>
      </c>
      <c r="H167">
        <v>368.06414128855721</v>
      </c>
      <c r="I167">
        <v>53</v>
      </c>
      <c r="J167">
        <v>1342413.51137814</v>
      </c>
      <c r="K167">
        <v>98792000</v>
      </c>
      <c r="L167">
        <v>165</v>
      </c>
      <c r="M167">
        <v>0.53024359759059492</v>
      </c>
      <c r="N167">
        <v>-1.9230769230769231</v>
      </c>
    </row>
    <row r="168" spans="1:14" x14ac:dyDescent="0.3">
      <c r="A168">
        <v>167</v>
      </c>
      <c r="B168" t="s">
        <v>139</v>
      </c>
      <c r="C168" t="s">
        <v>147</v>
      </c>
      <c r="D168" t="s">
        <v>151</v>
      </c>
      <c r="E168" t="s">
        <v>152</v>
      </c>
      <c r="F168" t="s">
        <v>155</v>
      </c>
      <c r="G168" t="s">
        <v>219</v>
      </c>
      <c r="H168">
        <v>368.06414128855721</v>
      </c>
      <c r="I168">
        <v>53</v>
      </c>
      <c r="J168">
        <v>1342413.51137814</v>
      </c>
      <c r="K168">
        <v>98792000</v>
      </c>
      <c r="L168">
        <v>166</v>
      </c>
      <c r="M168">
        <v>0.53024359759059492</v>
      </c>
      <c r="N168">
        <v>-1.9230769230769231</v>
      </c>
    </row>
    <row r="169" spans="1:14" x14ac:dyDescent="0.3">
      <c r="A169">
        <v>168</v>
      </c>
      <c r="B169" t="s">
        <v>139</v>
      </c>
      <c r="C169" t="s">
        <v>147</v>
      </c>
      <c r="D169" t="s">
        <v>151</v>
      </c>
      <c r="E169" t="s">
        <v>152</v>
      </c>
      <c r="F169" t="s">
        <v>155</v>
      </c>
      <c r="G169" t="s">
        <v>219</v>
      </c>
      <c r="H169">
        <v>368.06414128855721</v>
      </c>
      <c r="I169">
        <v>53</v>
      </c>
      <c r="J169">
        <v>1342413.51137814</v>
      </c>
      <c r="K169">
        <v>98792000</v>
      </c>
      <c r="L169">
        <v>167</v>
      </c>
      <c r="M169">
        <v>0.53024359759059492</v>
      </c>
      <c r="N169">
        <v>-1.9230769230769231</v>
      </c>
    </row>
    <row r="170" spans="1:14" x14ac:dyDescent="0.3">
      <c r="A170">
        <v>169</v>
      </c>
      <c r="B170" t="s">
        <v>139</v>
      </c>
      <c r="C170" t="s">
        <v>147</v>
      </c>
      <c r="D170" t="s">
        <v>151</v>
      </c>
      <c r="E170" t="s">
        <v>152</v>
      </c>
      <c r="F170" t="s">
        <v>155</v>
      </c>
      <c r="G170" t="s">
        <v>219</v>
      </c>
      <c r="H170">
        <v>368.06414128855721</v>
      </c>
      <c r="I170">
        <v>53</v>
      </c>
      <c r="J170">
        <v>1342413.51137814</v>
      </c>
      <c r="K170">
        <v>98792000</v>
      </c>
      <c r="L170">
        <v>168</v>
      </c>
      <c r="M170">
        <v>0.53024359759059492</v>
      </c>
      <c r="N170">
        <v>-1.9230769230769231</v>
      </c>
    </row>
    <row r="171" spans="1:14" x14ac:dyDescent="0.3">
      <c r="A171">
        <v>170</v>
      </c>
      <c r="B171" t="s">
        <v>139</v>
      </c>
      <c r="C171" t="s">
        <v>147</v>
      </c>
      <c r="D171" t="s">
        <v>151</v>
      </c>
      <c r="E171" t="s">
        <v>152</v>
      </c>
      <c r="F171" t="s">
        <v>155</v>
      </c>
      <c r="G171" t="s">
        <v>219</v>
      </c>
      <c r="H171">
        <v>368.06414128855721</v>
      </c>
      <c r="I171">
        <v>53</v>
      </c>
      <c r="J171">
        <v>1342413.51137814</v>
      </c>
      <c r="K171">
        <v>98792000</v>
      </c>
      <c r="L171">
        <v>169</v>
      </c>
      <c r="M171">
        <v>0.53024359759059492</v>
      </c>
      <c r="N171">
        <v>-1.9230769230769231</v>
      </c>
    </row>
    <row r="172" spans="1:14" x14ac:dyDescent="0.3">
      <c r="A172">
        <v>171</v>
      </c>
      <c r="B172" t="s">
        <v>139</v>
      </c>
      <c r="C172" t="s">
        <v>147</v>
      </c>
      <c r="D172" t="s">
        <v>151</v>
      </c>
      <c r="E172" t="s">
        <v>152</v>
      </c>
      <c r="F172" t="s">
        <v>155</v>
      </c>
      <c r="G172" t="s">
        <v>219</v>
      </c>
      <c r="H172">
        <v>368.06414128855721</v>
      </c>
      <c r="I172">
        <v>53</v>
      </c>
      <c r="J172">
        <v>1342413.51137814</v>
      </c>
      <c r="K172">
        <v>98792000</v>
      </c>
      <c r="L172">
        <v>170</v>
      </c>
      <c r="M172">
        <v>0.53024359759059492</v>
      </c>
      <c r="N172">
        <v>-1.9230769230769231</v>
      </c>
    </row>
    <row r="173" spans="1:14" x14ac:dyDescent="0.3">
      <c r="A173">
        <v>172</v>
      </c>
      <c r="B173" t="s">
        <v>139</v>
      </c>
      <c r="C173" t="s">
        <v>147</v>
      </c>
      <c r="D173" t="s">
        <v>151</v>
      </c>
      <c r="E173" t="s">
        <v>152</v>
      </c>
      <c r="F173" t="s">
        <v>155</v>
      </c>
      <c r="G173" t="s">
        <v>219</v>
      </c>
      <c r="H173">
        <v>368.06414128855721</v>
      </c>
      <c r="I173">
        <v>53</v>
      </c>
      <c r="J173">
        <v>1342413.51137814</v>
      </c>
      <c r="K173">
        <v>98792000</v>
      </c>
      <c r="L173">
        <v>171</v>
      </c>
      <c r="M173">
        <v>0.53024359759059492</v>
      </c>
      <c r="N173">
        <v>-1.9230769230769231</v>
      </c>
    </row>
    <row r="174" spans="1:14" x14ac:dyDescent="0.3">
      <c r="A174">
        <v>173</v>
      </c>
      <c r="B174" t="s">
        <v>139</v>
      </c>
      <c r="C174" t="s">
        <v>147</v>
      </c>
      <c r="D174" t="s">
        <v>151</v>
      </c>
      <c r="E174" t="s">
        <v>152</v>
      </c>
      <c r="F174" t="s">
        <v>155</v>
      </c>
      <c r="G174" t="s">
        <v>219</v>
      </c>
      <c r="H174">
        <v>368.06414128855721</v>
      </c>
      <c r="I174">
        <v>53</v>
      </c>
      <c r="J174">
        <v>1342413.51137814</v>
      </c>
      <c r="K174">
        <v>98792000</v>
      </c>
      <c r="L174">
        <v>172</v>
      </c>
      <c r="M174">
        <v>0.53024359759059492</v>
      </c>
      <c r="N174">
        <v>-1.9230769230769231</v>
      </c>
    </row>
    <row r="175" spans="1:14" x14ac:dyDescent="0.3">
      <c r="A175">
        <v>174</v>
      </c>
      <c r="B175" t="s">
        <v>139</v>
      </c>
      <c r="C175" t="s">
        <v>147</v>
      </c>
      <c r="D175" t="s">
        <v>151</v>
      </c>
      <c r="E175" t="s">
        <v>152</v>
      </c>
      <c r="F175" t="s">
        <v>155</v>
      </c>
      <c r="G175" t="s">
        <v>219</v>
      </c>
      <c r="H175">
        <v>368.06414128855721</v>
      </c>
      <c r="I175">
        <v>53</v>
      </c>
      <c r="J175">
        <v>1342413.51137814</v>
      </c>
      <c r="K175">
        <v>98792000</v>
      </c>
      <c r="L175">
        <v>173</v>
      </c>
      <c r="M175">
        <v>0.53024359759059492</v>
      </c>
      <c r="N175">
        <v>-1.9230769230769231</v>
      </c>
    </row>
    <row r="176" spans="1:14" x14ac:dyDescent="0.3">
      <c r="A176">
        <v>175</v>
      </c>
      <c r="B176" t="s">
        <v>139</v>
      </c>
      <c r="C176" t="s">
        <v>147</v>
      </c>
      <c r="D176" t="s">
        <v>151</v>
      </c>
      <c r="E176" t="s">
        <v>152</v>
      </c>
      <c r="F176" t="s">
        <v>155</v>
      </c>
      <c r="G176" t="s">
        <v>219</v>
      </c>
      <c r="H176">
        <v>368.06414128855721</v>
      </c>
      <c r="I176">
        <v>53</v>
      </c>
      <c r="J176">
        <v>1342413.51137814</v>
      </c>
      <c r="K176">
        <v>98792000</v>
      </c>
      <c r="L176">
        <v>174</v>
      </c>
      <c r="M176">
        <v>0.53024359759059492</v>
      </c>
      <c r="N176">
        <v>-1.9230769230769231</v>
      </c>
    </row>
    <row r="177" spans="1:14" x14ac:dyDescent="0.3">
      <c r="A177">
        <v>176</v>
      </c>
      <c r="B177" t="s">
        <v>139</v>
      </c>
      <c r="C177" t="s">
        <v>147</v>
      </c>
      <c r="D177" t="s">
        <v>151</v>
      </c>
      <c r="E177" t="s">
        <v>152</v>
      </c>
      <c r="F177" t="s">
        <v>155</v>
      </c>
      <c r="G177" t="s">
        <v>219</v>
      </c>
      <c r="H177">
        <v>368.06414128855721</v>
      </c>
      <c r="I177">
        <v>53</v>
      </c>
      <c r="J177">
        <v>1342413.51137814</v>
      </c>
      <c r="K177">
        <v>98792000</v>
      </c>
      <c r="L177">
        <v>175</v>
      </c>
      <c r="M177">
        <v>0.53024359759059492</v>
      </c>
      <c r="N177">
        <v>-1.9230769230769231</v>
      </c>
    </row>
    <row r="178" spans="1:14" x14ac:dyDescent="0.3">
      <c r="A178">
        <v>177</v>
      </c>
      <c r="B178" t="s">
        <v>139</v>
      </c>
      <c r="C178" t="s">
        <v>147</v>
      </c>
      <c r="D178" t="s">
        <v>151</v>
      </c>
      <c r="E178" t="s">
        <v>152</v>
      </c>
      <c r="F178" t="s">
        <v>155</v>
      </c>
      <c r="G178" t="s">
        <v>219</v>
      </c>
      <c r="H178">
        <v>368.06414128855721</v>
      </c>
      <c r="I178">
        <v>53</v>
      </c>
      <c r="J178">
        <v>1342413.51137814</v>
      </c>
      <c r="K178">
        <v>98792000</v>
      </c>
      <c r="L178">
        <v>176</v>
      </c>
      <c r="M178">
        <v>0.53024359759059492</v>
      </c>
      <c r="N178">
        <v>-1.9230769230769231</v>
      </c>
    </row>
    <row r="179" spans="1:14" x14ac:dyDescent="0.3">
      <c r="A179">
        <v>178</v>
      </c>
      <c r="B179" t="s">
        <v>139</v>
      </c>
      <c r="C179" t="s">
        <v>147</v>
      </c>
      <c r="D179" t="s">
        <v>151</v>
      </c>
      <c r="E179" t="s">
        <v>152</v>
      </c>
      <c r="F179" t="s">
        <v>155</v>
      </c>
      <c r="G179" t="s">
        <v>219</v>
      </c>
      <c r="H179">
        <v>368.06414128855721</v>
      </c>
      <c r="I179">
        <v>53</v>
      </c>
      <c r="J179">
        <v>1342413.51137814</v>
      </c>
      <c r="K179">
        <v>98792000</v>
      </c>
      <c r="L179">
        <v>177</v>
      </c>
      <c r="M179">
        <v>0.53024359759059492</v>
      </c>
      <c r="N179">
        <v>-1.9230769230769231</v>
      </c>
    </row>
    <row r="180" spans="1:14" x14ac:dyDescent="0.3">
      <c r="A180">
        <v>179</v>
      </c>
      <c r="B180" t="s">
        <v>139</v>
      </c>
      <c r="C180" t="s">
        <v>147</v>
      </c>
      <c r="D180" t="s">
        <v>151</v>
      </c>
      <c r="E180" t="s">
        <v>152</v>
      </c>
      <c r="F180" t="s">
        <v>155</v>
      </c>
      <c r="G180" t="s">
        <v>219</v>
      </c>
      <c r="H180">
        <v>368.06414128855721</v>
      </c>
      <c r="I180">
        <v>53</v>
      </c>
      <c r="J180">
        <v>1342413.51137814</v>
      </c>
      <c r="K180">
        <v>98792000</v>
      </c>
      <c r="L180">
        <v>178</v>
      </c>
      <c r="M180">
        <v>0.53024359759059492</v>
      </c>
      <c r="N180">
        <v>-1.9230769230769231</v>
      </c>
    </row>
    <row r="181" spans="1:14" x14ac:dyDescent="0.3">
      <c r="A181">
        <v>180</v>
      </c>
      <c r="B181" t="s">
        <v>139</v>
      </c>
      <c r="C181" t="s">
        <v>147</v>
      </c>
      <c r="D181" t="s">
        <v>151</v>
      </c>
      <c r="E181" t="s">
        <v>152</v>
      </c>
      <c r="F181" t="s">
        <v>155</v>
      </c>
      <c r="G181" t="s">
        <v>219</v>
      </c>
      <c r="H181">
        <v>368.06414128855721</v>
      </c>
      <c r="I181">
        <v>53</v>
      </c>
      <c r="J181">
        <v>1342413.51137814</v>
      </c>
      <c r="K181">
        <v>98792000</v>
      </c>
      <c r="L181">
        <v>179</v>
      </c>
      <c r="M181">
        <v>0.53024359759059492</v>
      </c>
      <c r="N181">
        <v>-1.9230769230769231</v>
      </c>
    </row>
    <row r="182" spans="1:14" x14ac:dyDescent="0.3">
      <c r="A182">
        <v>181</v>
      </c>
      <c r="B182" t="s">
        <v>139</v>
      </c>
      <c r="C182" t="s">
        <v>147</v>
      </c>
      <c r="D182" t="s">
        <v>151</v>
      </c>
      <c r="E182" t="s">
        <v>152</v>
      </c>
      <c r="F182" t="s">
        <v>155</v>
      </c>
      <c r="G182" t="s">
        <v>219</v>
      </c>
      <c r="H182">
        <v>368.06414128855721</v>
      </c>
      <c r="I182">
        <v>53</v>
      </c>
      <c r="J182">
        <v>1342413.51137814</v>
      </c>
      <c r="K182">
        <v>98792000</v>
      </c>
      <c r="L182">
        <v>180</v>
      </c>
      <c r="M182">
        <v>0.53024359759059492</v>
      </c>
      <c r="N182">
        <v>-1.9230769230769231</v>
      </c>
    </row>
    <row r="183" spans="1:14" x14ac:dyDescent="0.3">
      <c r="A183">
        <v>182</v>
      </c>
      <c r="B183" t="s">
        <v>139</v>
      </c>
      <c r="C183" t="s">
        <v>147</v>
      </c>
      <c r="D183" t="s">
        <v>151</v>
      </c>
      <c r="E183" t="s">
        <v>152</v>
      </c>
      <c r="F183" t="s">
        <v>155</v>
      </c>
      <c r="G183" t="s">
        <v>219</v>
      </c>
      <c r="H183">
        <v>368.06414128855721</v>
      </c>
      <c r="I183">
        <v>53</v>
      </c>
      <c r="J183">
        <v>1342413.51137814</v>
      </c>
      <c r="K183">
        <v>98792000</v>
      </c>
      <c r="L183">
        <v>181</v>
      </c>
      <c r="M183">
        <v>0.53024359759059492</v>
      </c>
      <c r="N183">
        <v>-1.9230769230769231</v>
      </c>
    </row>
    <row r="184" spans="1:14" x14ac:dyDescent="0.3">
      <c r="A184">
        <v>183</v>
      </c>
      <c r="B184" t="s">
        <v>139</v>
      </c>
      <c r="C184" t="s">
        <v>147</v>
      </c>
      <c r="D184" t="s">
        <v>151</v>
      </c>
      <c r="E184" t="s">
        <v>152</v>
      </c>
      <c r="F184" t="s">
        <v>155</v>
      </c>
      <c r="G184" t="s">
        <v>219</v>
      </c>
      <c r="H184">
        <v>368.06414128855721</v>
      </c>
      <c r="I184">
        <v>53</v>
      </c>
      <c r="J184">
        <v>1342413.51137814</v>
      </c>
      <c r="K184">
        <v>98792000</v>
      </c>
      <c r="L184">
        <v>182</v>
      </c>
      <c r="M184">
        <v>0.53024359759059492</v>
      </c>
      <c r="N184">
        <v>-1.9230769230769231</v>
      </c>
    </row>
    <row r="185" spans="1:14" x14ac:dyDescent="0.3">
      <c r="A185">
        <v>184</v>
      </c>
      <c r="B185" t="s">
        <v>139</v>
      </c>
      <c r="C185" t="s">
        <v>147</v>
      </c>
      <c r="D185" t="s">
        <v>151</v>
      </c>
      <c r="E185" t="s">
        <v>152</v>
      </c>
      <c r="F185" t="s">
        <v>155</v>
      </c>
      <c r="G185" t="s">
        <v>219</v>
      </c>
      <c r="H185">
        <v>368.06414128855721</v>
      </c>
      <c r="I185">
        <v>53</v>
      </c>
      <c r="J185">
        <v>1342413.51137814</v>
      </c>
      <c r="K185">
        <v>98792000</v>
      </c>
      <c r="L185">
        <v>183</v>
      </c>
      <c r="M185">
        <v>0.53024359759059492</v>
      </c>
      <c r="N185">
        <v>-1.9230769230769231</v>
      </c>
    </row>
    <row r="186" spans="1:14" x14ac:dyDescent="0.3">
      <c r="A186">
        <v>185</v>
      </c>
      <c r="B186" t="s">
        <v>139</v>
      </c>
      <c r="C186" t="s">
        <v>147</v>
      </c>
      <c r="D186" t="s">
        <v>151</v>
      </c>
      <c r="E186" t="s">
        <v>152</v>
      </c>
      <c r="F186" t="s">
        <v>155</v>
      </c>
      <c r="G186" t="s">
        <v>219</v>
      </c>
      <c r="H186">
        <v>368.06414128855721</v>
      </c>
      <c r="I186">
        <v>53</v>
      </c>
      <c r="J186">
        <v>1342413.51137814</v>
      </c>
      <c r="K186">
        <v>98792000</v>
      </c>
      <c r="L186">
        <v>184</v>
      </c>
      <c r="M186">
        <v>0.53024359759059492</v>
      </c>
      <c r="N186">
        <v>-1.9230769230769231</v>
      </c>
    </row>
    <row r="187" spans="1:14" x14ac:dyDescent="0.3">
      <c r="A187">
        <v>186</v>
      </c>
      <c r="B187" t="s">
        <v>139</v>
      </c>
      <c r="C187" t="s">
        <v>147</v>
      </c>
      <c r="D187" t="s">
        <v>151</v>
      </c>
      <c r="E187" t="s">
        <v>152</v>
      </c>
      <c r="F187" t="s">
        <v>155</v>
      </c>
      <c r="G187" t="s">
        <v>219</v>
      </c>
      <c r="H187">
        <v>368.06414128855721</v>
      </c>
      <c r="I187">
        <v>53</v>
      </c>
      <c r="J187">
        <v>1342413.51137814</v>
      </c>
      <c r="K187">
        <v>98792000</v>
      </c>
      <c r="L187">
        <v>185</v>
      </c>
      <c r="M187">
        <v>0.53024359759059492</v>
      </c>
      <c r="N187">
        <v>-1.9230769230769231</v>
      </c>
    </row>
    <row r="188" spans="1:14" x14ac:dyDescent="0.3">
      <c r="A188">
        <v>187</v>
      </c>
      <c r="B188" t="s">
        <v>139</v>
      </c>
      <c r="C188" t="s">
        <v>147</v>
      </c>
      <c r="D188" t="s">
        <v>151</v>
      </c>
      <c r="E188" t="s">
        <v>152</v>
      </c>
      <c r="F188" t="s">
        <v>155</v>
      </c>
      <c r="G188" t="s">
        <v>219</v>
      </c>
      <c r="H188">
        <v>368.06414128855721</v>
      </c>
      <c r="I188">
        <v>53</v>
      </c>
      <c r="J188">
        <v>1342413.51137814</v>
      </c>
      <c r="K188">
        <v>98792000</v>
      </c>
      <c r="L188">
        <v>186</v>
      </c>
      <c r="M188">
        <v>0.53024359759059492</v>
      </c>
      <c r="N188">
        <v>-1.9230769230769231</v>
      </c>
    </row>
    <row r="189" spans="1:14" x14ac:dyDescent="0.3">
      <c r="A189">
        <v>188</v>
      </c>
      <c r="B189" t="s">
        <v>139</v>
      </c>
      <c r="C189" t="s">
        <v>147</v>
      </c>
      <c r="D189" t="s">
        <v>151</v>
      </c>
      <c r="E189" t="s">
        <v>152</v>
      </c>
      <c r="F189" t="s">
        <v>155</v>
      </c>
      <c r="G189" t="s">
        <v>219</v>
      </c>
      <c r="H189">
        <v>368.06414128855721</v>
      </c>
      <c r="I189">
        <v>53</v>
      </c>
      <c r="J189">
        <v>1342413.51137814</v>
      </c>
      <c r="K189">
        <v>98792000</v>
      </c>
      <c r="L189">
        <v>187</v>
      </c>
      <c r="M189">
        <v>0.53024359759059492</v>
      </c>
      <c r="N189">
        <v>-1.9230769230769231</v>
      </c>
    </row>
    <row r="190" spans="1:14" x14ac:dyDescent="0.3">
      <c r="A190">
        <v>189</v>
      </c>
      <c r="B190" t="s">
        <v>139</v>
      </c>
      <c r="C190" t="s">
        <v>147</v>
      </c>
      <c r="D190" t="s">
        <v>151</v>
      </c>
      <c r="E190" t="s">
        <v>152</v>
      </c>
      <c r="F190" t="s">
        <v>155</v>
      </c>
      <c r="G190" t="s">
        <v>219</v>
      </c>
      <c r="H190">
        <v>368.06414128855721</v>
      </c>
      <c r="I190">
        <v>53</v>
      </c>
      <c r="J190">
        <v>1342413.51137814</v>
      </c>
      <c r="K190">
        <v>98792000</v>
      </c>
      <c r="L190">
        <v>188</v>
      </c>
      <c r="M190">
        <v>0.53024359759059492</v>
      </c>
      <c r="N190">
        <v>-1.9230769230769231</v>
      </c>
    </row>
    <row r="191" spans="1:14" x14ac:dyDescent="0.3">
      <c r="A191">
        <v>190</v>
      </c>
      <c r="B191" t="s">
        <v>139</v>
      </c>
      <c r="C191" t="s">
        <v>147</v>
      </c>
      <c r="D191" t="s">
        <v>151</v>
      </c>
      <c r="E191" t="s">
        <v>152</v>
      </c>
      <c r="F191" t="s">
        <v>155</v>
      </c>
      <c r="G191" t="s">
        <v>219</v>
      </c>
      <c r="H191">
        <v>368.06414128855721</v>
      </c>
      <c r="I191">
        <v>53</v>
      </c>
      <c r="J191">
        <v>1342413.51137814</v>
      </c>
      <c r="K191">
        <v>98792000</v>
      </c>
      <c r="L191">
        <v>189</v>
      </c>
      <c r="M191">
        <v>0.53024359759059492</v>
      </c>
      <c r="N191">
        <v>-1.9230769230769231</v>
      </c>
    </row>
    <row r="192" spans="1:14" x14ac:dyDescent="0.3">
      <c r="A192">
        <v>191</v>
      </c>
      <c r="B192" t="s">
        <v>139</v>
      </c>
      <c r="C192" t="s">
        <v>147</v>
      </c>
      <c r="D192" t="s">
        <v>151</v>
      </c>
      <c r="E192" t="s">
        <v>152</v>
      </c>
      <c r="F192" t="s">
        <v>155</v>
      </c>
      <c r="G192" t="s">
        <v>219</v>
      </c>
      <c r="H192">
        <v>368.06414128855721</v>
      </c>
      <c r="I192">
        <v>53</v>
      </c>
      <c r="J192">
        <v>1342413.51137814</v>
      </c>
      <c r="K192">
        <v>98792000</v>
      </c>
      <c r="L192">
        <v>190</v>
      </c>
      <c r="M192">
        <v>0.53024359759059492</v>
      </c>
      <c r="N192">
        <v>-1.9230769230769231</v>
      </c>
    </row>
    <row r="193" spans="1:14" x14ac:dyDescent="0.3">
      <c r="A193">
        <v>192</v>
      </c>
      <c r="B193" t="s">
        <v>139</v>
      </c>
      <c r="C193" t="s">
        <v>147</v>
      </c>
      <c r="D193" t="s">
        <v>151</v>
      </c>
      <c r="E193" t="s">
        <v>152</v>
      </c>
      <c r="F193" t="s">
        <v>155</v>
      </c>
      <c r="G193" t="s">
        <v>219</v>
      </c>
      <c r="H193">
        <v>368.06414128855721</v>
      </c>
      <c r="I193">
        <v>53</v>
      </c>
      <c r="J193">
        <v>1342413.51137814</v>
      </c>
      <c r="K193">
        <v>98792000</v>
      </c>
      <c r="L193">
        <v>191</v>
      </c>
      <c r="M193">
        <v>0.53024359759059492</v>
      </c>
      <c r="N193">
        <v>-1.9230769230769231</v>
      </c>
    </row>
    <row r="194" spans="1:14" x14ac:dyDescent="0.3">
      <c r="A194">
        <v>193</v>
      </c>
      <c r="B194" t="s">
        <v>139</v>
      </c>
      <c r="C194" t="s">
        <v>147</v>
      </c>
      <c r="D194" t="s">
        <v>151</v>
      </c>
      <c r="E194" t="s">
        <v>152</v>
      </c>
      <c r="F194" t="s">
        <v>155</v>
      </c>
      <c r="G194" t="s">
        <v>219</v>
      </c>
      <c r="H194">
        <v>368.06414128855721</v>
      </c>
      <c r="I194">
        <v>53</v>
      </c>
      <c r="J194">
        <v>1342413.51137814</v>
      </c>
      <c r="K194">
        <v>98792000</v>
      </c>
      <c r="L194">
        <v>192</v>
      </c>
      <c r="M194">
        <v>0.53024359759059492</v>
      </c>
      <c r="N194">
        <v>-1.9230769230769231</v>
      </c>
    </row>
    <row r="195" spans="1:14" x14ac:dyDescent="0.3">
      <c r="A195">
        <v>194</v>
      </c>
      <c r="B195" t="s">
        <v>139</v>
      </c>
      <c r="C195" t="s">
        <v>147</v>
      </c>
      <c r="D195" t="s">
        <v>151</v>
      </c>
      <c r="E195" t="s">
        <v>152</v>
      </c>
      <c r="F195" t="s">
        <v>155</v>
      </c>
      <c r="G195" t="s">
        <v>219</v>
      </c>
      <c r="H195">
        <v>368.06414128855721</v>
      </c>
      <c r="I195">
        <v>53</v>
      </c>
      <c r="J195">
        <v>1342413.51137814</v>
      </c>
      <c r="K195">
        <v>98792000</v>
      </c>
      <c r="L195">
        <v>193</v>
      </c>
      <c r="M195">
        <v>0.53024359759059492</v>
      </c>
      <c r="N195">
        <v>-1.9230769230769231</v>
      </c>
    </row>
    <row r="196" spans="1:14" x14ac:dyDescent="0.3">
      <c r="A196">
        <v>195</v>
      </c>
      <c r="B196" t="s">
        <v>139</v>
      </c>
      <c r="C196" t="s">
        <v>147</v>
      </c>
      <c r="D196" t="s">
        <v>151</v>
      </c>
      <c r="E196" t="s">
        <v>152</v>
      </c>
      <c r="F196" t="s">
        <v>155</v>
      </c>
      <c r="G196" t="s">
        <v>219</v>
      </c>
      <c r="H196">
        <v>368.06414128855721</v>
      </c>
      <c r="I196">
        <v>53</v>
      </c>
      <c r="J196">
        <v>1342413.51137814</v>
      </c>
      <c r="K196">
        <v>98792000</v>
      </c>
      <c r="L196">
        <v>194</v>
      </c>
      <c r="M196">
        <v>0.53024359759059492</v>
      </c>
      <c r="N196">
        <v>-1.9230769230769231</v>
      </c>
    </row>
    <row r="197" spans="1:14" x14ac:dyDescent="0.3">
      <c r="A197">
        <v>196</v>
      </c>
      <c r="B197" t="s">
        <v>139</v>
      </c>
      <c r="C197" t="s">
        <v>147</v>
      </c>
      <c r="D197" t="s">
        <v>151</v>
      </c>
      <c r="E197" t="s">
        <v>152</v>
      </c>
      <c r="F197" t="s">
        <v>155</v>
      </c>
      <c r="G197" t="s">
        <v>219</v>
      </c>
      <c r="H197">
        <v>368.06414128855721</v>
      </c>
      <c r="I197">
        <v>53</v>
      </c>
      <c r="J197">
        <v>1342413.51137814</v>
      </c>
      <c r="K197">
        <v>98792000</v>
      </c>
      <c r="L197">
        <v>195</v>
      </c>
      <c r="M197">
        <v>0.53024359759059492</v>
      </c>
      <c r="N197">
        <v>-1.9230769230769231</v>
      </c>
    </row>
    <row r="198" spans="1:14" x14ac:dyDescent="0.3">
      <c r="A198">
        <v>197</v>
      </c>
      <c r="B198" t="s">
        <v>139</v>
      </c>
      <c r="C198" t="s">
        <v>147</v>
      </c>
      <c r="D198" t="s">
        <v>151</v>
      </c>
      <c r="E198" t="s">
        <v>152</v>
      </c>
      <c r="F198" t="s">
        <v>155</v>
      </c>
      <c r="G198" t="s">
        <v>219</v>
      </c>
      <c r="H198">
        <v>368.06414128855721</v>
      </c>
      <c r="I198">
        <v>53</v>
      </c>
      <c r="J198">
        <v>1342413.51137814</v>
      </c>
      <c r="K198">
        <v>98792000</v>
      </c>
      <c r="L198">
        <v>196</v>
      </c>
      <c r="M198">
        <v>0.53024359759059492</v>
      </c>
      <c r="N198">
        <v>-1.9230769230769231</v>
      </c>
    </row>
    <row r="199" spans="1:14" x14ac:dyDescent="0.3">
      <c r="A199">
        <v>198</v>
      </c>
      <c r="B199" t="s">
        <v>139</v>
      </c>
      <c r="C199" t="s">
        <v>147</v>
      </c>
      <c r="D199" t="s">
        <v>151</v>
      </c>
      <c r="E199" t="s">
        <v>152</v>
      </c>
      <c r="F199" t="s">
        <v>155</v>
      </c>
      <c r="G199" t="s">
        <v>219</v>
      </c>
      <c r="H199">
        <v>368.06414128855721</v>
      </c>
      <c r="I199">
        <v>53</v>
      </c>
      <c r="J199">
        <v>1342413.51137814</v>
      </c>
      <c r="K199">
        <v>98792000</v>
      </c>
      <c r="L199">
        <v>197</v>
      </c>
      <c r="M199">
        <v>0.53024359759059492</v>
      </c>
      <c r="N199">
        <v>-1.9230769230769231</v>
      </c>
    </row>
    <row r="200" spans="1:14" x14ac:dyDescent="0.3">
      <c r="A200">
        <v>199</v>
      </c>
      <c r="B200" t="s">
        <v>139</v>
      </c>
      <c r="C200" t="s">
        <v>147</v>
      </c>
      <c r="D200" t="s">
        <v>151</v>
      </c>
      <c r="E200" t="s">
        <v>152</v>
      </c>
      <c r="F200" t="s">
        <v>155</v>
      </c>
      <c r="G200" t="s">
        <v>219</v>
      </c>
      <c r="H200">
        <v>368.06414128855721</v>
      </c>
      <c r="I200">
        <v>53</v>
      </c>
      <c r="J200">
        <v>1342413.51137814</v>
      </c>
      <c r="K200">
        <v>98792000</v>
      </c>
      <c r="L200">
        <v>198</v>
      </c>
      <c r="M200">
        <v>0.53024359759059492</v>
      </c>
      <c r="N200">
        <v>-1.9230769230769231</v>
      </c>
    </row>
    <row r="201" spans="1:14" x14ac:dyDescent="0.3">
      <c r="A201">
        <v>200</v>
      </c>
      <c r="B201" t="s">
        <v>139</v>
      </c>
      <c r="C201" t="s">
        <v>147</v>
      </c>
      <c r="D201" t="s">
        <v>151</v>
      </c>
      <c r="E201" t="s">
        <v>152</v>
      </c>
      <c r="F201" t="s">
        <v>155</v>
      </c>
      <c r="G201" t="s">
        <v>219</v>
      </c>
      <c r="H201">
        <v>368.06414128855721</v>
      </c>
      <c r="I201">
        <v>53</v>
      </c>
      <c r="J201">
        <v>1342413.51137814</v>
      </c>
      <c r="K201">
        <v>98792000</v>
      </c>
      <c r="L201">
        <v>199</v>
      </c>
      <c r="M201">
        <v>0.53024359759059492</v>
      </c>
      <c r="N201">
        <v>-1.9230769230769231</v>
      </c>
    </row>
    <row r="202" spans="1:14" x14ac:dyDescent="0.3">
      <c r="A202">
        <v>201</v>
      </c>
      <c r="B202" t="s">
        <v>139</v>
      </c>
      <c r="C202" t="s">
        <v>147</v>
      </c>
      <c r="D202" t="s">
        <v>151</v>
      </c>
      <c r="E202" t="s">
        <v>152</v>
      </c>
      <c r="F202" t="s">
        <v>155</v>
      </c>
      <c r="G202" t="s">
        <v>219</v>
      </c>
      <c r="H202">
        <v>368.06414128855721</v>
      </c>
      <c r="I202">
        <v>53</v>
      </c>
      <c r="J202">
        <v>1342413.51137814</v>
      </c>
      <c r="K202">
        <v>98792000</v>
      </c>
      <c r="L202">
        <v>200</v>
      </c>
      <c r="M202">
        <v>0.53024359759059492</v>
      </c>
      <c r="N202">
        <v>-1.9230769230769231</v>
      </c>
    </row>
    <row r="203" spans="1:14" x14ac:dyDescent="0.3">
      <c r="A203">
        <v>202</v>
      </c>
      <c r="B203" t="s">
        <v>139</v>
      </c>
      <c r="C203" t="s">
        <v>147</v>
      </c>
      <c r="D203" t="s">
        <v>151</v>
      </c>
      <c r="E203" t="s">
        <v>152</v>
      </c>
      <c r="F203" t="s">
        <v>155</v>
      </c>
      <c r="G203" t="s">
        <v>219</v>
      </c>
      <c r="H203">
        <v>368.06414128855721</v>
      </c>
      <c r="I203">
        <v>53</v>
      </c>
      <c r="J203">
        <v>1342413.51137814</v>
      </c>
      <c r="K203">
        <v>98792000</v>
      </c>
      <c r="L203">
        <v>201</v>
      </c>
      <c r="M203">
        <v>0.53024359759059492</v>
      </c>
      <c r="N203">
        <v>-1.9230769230769231</v>
      </c>
    </row>
    <row r="204" spans="1:14" x14ac:dyDescent="0.3">
      <c r="A204">
        <v>203</v>
      </c>
      <c r="B204" t="s">
        <v>139</v>
      </c>
      <c r="C204" t="s">
        <v>147</v>
      </c>
      <c r="D204" t="s">
        <v>151</v>
      </c>
      <c r="E204" t="s">
        <v>152</v>
      </c>
      <c r="F204" t="s">
        <v>155</v>
      </c>
      <c r="G204" t="s">
        <v>219</v>
      </c>
      <c r="H204">
        <v>368.06414128855721</v>
      </c>
      <c r="I204">
        <v>53</v>
      </c>
      <c r="J204">
        <v>1342413.51137814</v>
      </c>
      <c r="K204">
        <v>98792000</v>
      </c>
      <c r="L204">
        <v>202</v>
      </c>
      <c r="M204">
        <v>0.53024359759059492</v>
      </c>
      <c r="N204">
        <v>-1.9230769230769231</v>
      </c>
    </row>
    <row r="205" spans="1:14" x14ac:dyDescent="0.3">
      <c r="A205">
        <v>204</v>
      </c>
      <c r="B205" t="s">
        <v>139</v>
      </c>
      <c r="C205" t="s">
        <v>147</v>
      </c>
      <c r="D205" t="s">
        <v>151</v>
      </c>
      <c r="E205" t="s">
        <v>152</v>
      </c>
      <c r="F205" t="s">
        <v>155</v>
      </c>
      <c r="G205" t="s">
        <v>219</v>
      </c>
      <c r="H205">
        <v>369.47527094718828</v>
      </c>
      <c r="I205">
        <v>53</v>
      </c>
      <c r="J205">
        <v>1492359.4255871582</v>
      </c>
      <c r="K205">
        <v>98792000</v>
      </c>
      <c r="L205">
        <v>203</v>
      </c>
      <c r="M205">
        <v>-10.580404078024346</v>
      </c>
      <c r="N205">
        <v>-1.9230769230769231</v>
      </c>
    </row>
    <row r="206" spans="1:14" x14ac:dyDescent="0.3">
      <c r="A206">
        <v>205</v>
      </c>
      <c r="B206" t="s">
        <v>139</v>
      </c>
      <c r="C206" t="s">
        <v>147</v>
      </c>
      <c r="D206" t="s">
        <v>151</v>
      </c>
      <c r="E206" t="s">
        <v>152</v>
      </c>
      <c r="F206" t="s">
        <v>155</v>
      </c>
      <c r="G206" t="s">
        <v>219</v>
      </c>
      <c r="H206">
        <v>369.47527094718828</v>
      </c>
      <c r="I206">
        <v>53</v>
      </c>
      <c r="J206">
        <v>1492359.4255871582</v>
      </c>
      <c r="K206">
        <v>98792000</v>
      </c>
      <c r="L206">
        <v>204</v>
      </c>
      <c r="M206">
        <v>-10.580404078024346</v>
      </c>
      <c r="N206">
        <v>-1.9230769230769231</v>
      </c>
    </row>
    <row r="207" spans="1:14" x14ac:dyDescent="0.3">
      <c r="A207">
        <v>206</v>
      </c>
      <c r="B207" t="s">
        <v>139</v>
      </c>
      <c r="C207" t="s">
        <v>147</v>
      </c>
      <c r="D207" t="s">
        <v>151</v>
      </c>
      <c r="E207" t="s">
        <v>152</v>
      </c>
      <c r="F207" t="s">
        <v>155</v>
      </c>
      <c r="G207" t="s">
        <v>219</v>
      </c>
      <c r="H207">
        <v>369.47527094718828</v>
      </c>
      <c r="I207">
        <v>53</v>
      </c>
      <c r="J207">
        <v>1492359.4255871582</v>
      </c>
      <c r="K207">
        <v>98792000</v>
      </c>
      <c r="L207">
        <v>205</v>
      </c>
      <c r="M207">
        <v>-10.580404078024346</v>
      </c>
      <c r="N207">
        <v>-1.9230769230769231</v>
      </c>
    </row>
    <row r="208" spans="1:14" x14ac:dyDescent="0.3">
      <c r="A208">
        <v>207</v>
      </c>
      <c r="B208" t="s">
        <v>139</v>
      </c>
      <c r="C208" t="s">
        <v>147</v>
      </c>
      <c r="D208" t="s">
        <v>151</v>
      </c>
      <c r="E208" t="s">
        <v>152</v>
      </c>
      <c r="F208" t="s">
        <v>155</v>
      </c>
      <c r="G208" t="s">
        <v>219</v>
      </c>
      <c r="H208">
        <v>369.47527094718828</v>
      </c>
      <c r="I208">
        <v>53</v>
      </c>
      <c r="J208">
        <v>1492359.4255871582</v>
      </c>
      <c r="K208">
        <v>98792000</v>
      </c>
      <c r="L208">
        <v>206</v>
      </c>
      <c r="M208">
        <v>-10.580404078024346</v>
      </c>
      <c r="N208">
        <v>-1.9230769230769231</v>
      </c>
    </row>
    <row r="209" spans="1:14" x14ac:dyDescent="0.3">
      <c r="A209">
        <v>208</v>
      </c>
      <c r="B209" t="s">
        <v>139</v>
      </c>
      <c r="C209" t="s">
        <v>147</v>
      </c>
      <c r="D209" t="s">
        <v>151</v>
      </c>
      <c r="E209" t="s">
        <v>152</v>
      </c>
      <c r="F209" t="s">
        <v>155</v>
      </c>
      <c r="G209" t="s">
        <v>219</v>
      </c>
      <c r="H209">
        <v>369.47527094718828</v>
      </c>
      <c r="I209">
        <v>53</v>
      </c>
      <c r="J209">
        <v>1492359.4255871582</v>
      </c>
      <c r="K209">
        <v>98792000</v>
      </c>
      <c r="L209">
        <v>207</v>
      </c>
      <c r="M209">
        <v>-10.580404078024346</v>
      </c>
      <c r="N209">
        <v>-1.9230769230769231</v>
      </c>
    </row>
    <row r="210" spans="1:14" x14ac:dyDescent="0.3">
      <c r="A210">
        <v>209</v>
      </c>
      <c r="B210" t="s">
        <v>139</v>
      </c>
      <c r="C210" t="s">
        <v>147</v>
      </c>
      <c r="D210" t="s">
        <v>151</v>
      </c>
      <c r="E210" t="s">
        <v>152</v>
      </c>
      <c r="F210" t="s">
        <v>155</v>
      </c>
      <c r="G210" t="s">
        <v>219</v>
      </c>
      <c r="H210">
        <v>369.47527094718828</v>
      </c>
      <c r="I210">
        <v>53</v>
      </c>
      <c r="J210">
        <v>1492359.4255871582</v>
      </c>
      <c r="K210">
        <v>98792000</v>
      </c>
      <c r="L210">
        <v>208</v>
      </c>
      <c r="M210">
        <v>-10.580404078024346</v>
      </c>
      <c r="N210">
        <v>-1.9230769230769231</v>
      </c>
    </row>
    <row r="211" spans="1:14" x14ac:dyDescent="0.3">
      <c r="A211">
        <v>210</v>
      </c>
      <c r="B211" t="s">
        <v>139</v>
      </c>
      <c r="C211" t="s">
        <v>147</v>
      </c>
      <c r="D211" t="s">
        <v>151</v>
      </c>
      <c r="E211" t="s">
        <v>152</v>
      </c>
      <c r="F211" t="s">
        <v>155</v>
      </c>
      <c r="G211" t="s">
        <v>219</v>
      </c>
      <c r="H211">
        <v>369.47527094718828</v>
      </c>
      <c r="I211">
        <v>53</v>
      </c>
      <c r="J211">
        <v>1492359.4255871582</v>
      </c>
      <c r="K211">
        <v>98792000</v>
      </c>
      <c r="L211">
        <v>209</v>
      </c>
      <c r="M211">
        <v>-10.580404078024346</v>
      </c>
      <c r="N211">
        <v>-1.9230769230769231</v>
      </c>
    </row>
    <row r="212" spans="1:14" x14ac:dyDescent="0.3">
      <c r="A212">
        <v>211</v>
      </c>
      <c r="B212" t="s">
        <v>139</v>
      </c>
      <c r="C212" t="s">
        <v>147</v>
      </c>
      <c r="D212" t="s">
        <v>151</v>
      </c>
      <c r="E212" t="s">
        <v>152</v>
      </c>
      <c r="F212" t="s">
        <v>155</v>
      </c>
      <c r="G212" t="s">
        <v>219</v>
      </c>
      <c r="H212">
        <v>369.47527094718828</v>
      </c>
      <c r="I212">
        <v>53</v>
      </c>
      <c r="J212">
        <v>1492359.4255871582</v>
      </c>
      <c r="K212">
        <v>98792000</v>
      </c>
      <c r="L212">
        <v>210</v>
      </c>
      <c r="M212">
        <v>-10.580404078024346</v>
      </c>
      <c r="N212">
        <v>-1.9230769230769231</v>
      </c>
    </row>
    <row r="213" spans="1:14" x14ac:dyDescent="0.3">
      <c r="A213">
        <v>212</v>
      </c>
      <c r="B213" t="s">
        <v>139</v>
      </c>
      <c r="C213" t="s">
        <v>147</v>
      </c>
      <c r="D213" t="s">
        <v>151</v>
      </c>
      <c r="E213" t="s">
        <v>152</v>
      </c>
      <c r="F213" t="s">
        <v>155</v>
      </c>
      <c r="G213" t="s">
        <v>219</v>
      </c>
      <c r="H213">
        <v>369.47527094718828</v>
      </c>
      <c r="I213">
        <v>53</v>
      </c>
      <c r="J213">
        <v>1492359.4255871582</v>
      </c>
      <c r="K213">
        <v>98792000</v>
      </c>
      <c r="L213">
        <v>211</v>
      </c>
      <c r="M213">
        <v>-10.580404078024346</v>
      </c>
      <c r="N213">
        <v>-1.9230769230769231</v>
      </c>
    </row>
    <row r="214" spans="1:14" x14ac:dyDescent="0.3">
      <c r="A214">
        <v>213</v>
      </c>
      <c r="B214" t="s">
        <v>139</v>
      </c>
      <c r="C214" t="s">
        <v>147</v>
      </c>
      <c r="D214" t="s">
        <v>151</v>
      </c>
      <c r="E214" t="s">
        <v>152</v>
      </c>
      <c r="F214" t="s">
        <v>155</v>
      </c>
      <c r="G214" t="s">
        <v>219</v>
      </c>
      <c r="H214">
        <v>369.47527094718828</v>
      </c>
      <c r="I214">
        <v>53</v>
      </c>
      <c r="J214">
        <v>1492359.4255871582</v>
      </c>
      <c r="K214">
        <v>98792000</v>
      </c>
      <c r="L214">
        <v>212</v>
      </c>
      <c r="M214">
        <v>-10.580404078024346</v>
      </c>
      <c r="N214">
        <v>-1.9230769230769231</v>
      </c>
    </row>
    <row r="215" spans="1:14" x14ac:dyDescent="0.3">
      <c r="A215">
        <v>214</v>
      </c>
      <c r="B215" t="s">
        <v>139</v>
      </c>
      <c r="C215" t="s">
        <v>147</v>
      </c>
      <c r="D215" t="s">
        <v>151</v>
      </c>
      <c r="E215" t="s">
        <v>152</v>
      </c>
      <c r="F215" t="s">
        <v>155</v>
      </c>
      <c r="G215" t="s">
        <v>219</v>
      </c>
      <c r="H215">
        <v>369.47527094718828</v>
      </c>
      <c r="I215">
        <v>53</v>
      </c>
      <c r="J215">
        <v>1492359.4255871582</v>
      </c>
      <c r="K215">
        <v>98792000</v>
      </c>
      <c r="L215">
        <v>213</v>
      </c>
      <c r="M215">
        <v>-10.580404078024346</v>
      </c>
      <c r="N215">
        <v>-1.9230769230769231</v>
      </c>
    </row>
    <row r="216" spans="1:14" x14ac:dyDescent="0.3">
      <c r="A216">
        <v>215</v>
      </c>
      <c r="B216" t="s">
        <v>139</v>
      </c>
      <c r="C216" t="s">
        <v>147</v>
      </c>
      <c r="D216" t="s">
        <v>151</v>
      </c>
      <c r="E216" t="s">
        <v>152</v>
      </c>
      <c r="F216" t="s">
        <v>155</v>
      </c>
      <c r="G216" t="s">
        <v>219</v>
      </c>
      <c r="H216">
        <v>369.47527094718828</v>
      </c>
      <c r="I216">
        <v>53</v>
      </c>
      <c r="J216">
        <v>1492359.4255871582</v>
      </c>
      <c r="K216">
        <v>98792000</v>
      </c>
      <c r="L216">
        <v>214</v>
      </c>
      <c r="M216">
        <v>-10.580404078024346</v>
      </c>
      <c r="N216">
        <v>-1.9230769230769231</v>
      </c>
    </row>
    <row r="217" spans="1:14" x14ac:dyDescent="0.3">
      <c r="A217">
        <v>216</v>
      </c>
      <c r="B217" t="s">
        <v>139</v>
      </c>
      <c r="C217" t="s">
        <v>147</v>
      </c>
      <c r="D217" t="s">
        <v>151</v>
      </c>
      <c r="E217" t="s">
        <v>152</v>
      </c>
      <c r="F217" t="s">
        <v>155</v>
      </c>
      <c r="G217" t="s">
        <v>219</v>
      </c>
      <c r="H217">
        <v>369.47527094718828</v>
      </c>
      <c r="I217">
        <v>53</v>
      </c>
      <c r="J217">
        <v>1492359.4255871582</v>
      </c>
      <c r="K217">
        <v>98792000</v>
      </c>
      <c r="L217">
        <v>215</v>
      </c>
      <c r="M217">
        <v>-10.580404078024346</v>
      </c>
      <c r="N217">
        <v>-1.9230769230769231</v>
      </c>
    </row>
    <row r="218" spans="1:14" x14ac:dyDescent="0.3">
      <c r="A218">
        <v>217</v>
      </c>
      <c r="B218" t="s">
        <v>139</v>
      </c>
      <c r="C218" t="s">
        <v>147</v>
      </c>
      <c r="D218" t="s">
        <v>151</v>
      </c>
      <c r="E218" t="s">
        <v>152</v>
      </c>
      <c r="F218" t="s">
        <v>155</v>
      </c>
      <c r="G218" t="s">
        <v>219</v>
      </c>
      <c r="H218">
        <v>369.47527094718828</v>
      </c>
      <c r="I218">
        <v>53</v>
      </c>
      <c r="J218">
        <v>1492359.4255871582</v>
      </c>
      <c r="K218">
        <v>98792000</v>
      </c>
      <c r="L218">
        <v>216</v>
      </c>
      <c r="M218">
        <v>-10.580404078024346</v>
      </c>
      <c r="N218">
        <v>-1.9230769230769231</v>
      </c>
    </row>
    <row r="219" spans="1:14" x14ac:dyDescent="0.3">
      <c r="A219">
        <v>218</v>
      </c>
      <c r="B219" t="s">
        <v>139</v>
      </c>
      <c r="C219" t="s">
        <v>147</v>
      </c>
      <c r="D219" t="s">
        <v>151</v>
      </c>
      <c r="E219" t="s">
        <v>152</v>
      </c>
      <c r="F219" t="s">
        <v>155</v>
      </c>
      <c r="G219" t="s">
        <v>219</v>
      </c>
      <c r="H219">
        <v>369.47527094718828</v>
      </c>
      <c r="I219">
        <v>53</v>
      </c>
      <c r="J219">
        <v>1492359.4255871582</v>
      </c>
      <c r="K219">
        <v>98792000</v>
      </c>
      <c r="L219">
        <v>217</v>
      </c>
      <c r="M219">
        <v>-10.580404078024346</v>
      </c>
      <c r="N219">
        <v>-1.9230769230769231</v>
      </c>
    </row>
    <row r="220" spans="1:14" x14ac:dyDescent="0.3">
      <c r="A220">
        <v>219</v>
      </c>
      <c r="B220" t="s">
        <v>139</v>
      </c>
      <c r="C220" t="s">
        <v>147</v>
      </c>
      <c r="D220" t="s">
        <v>151</v>
      </c>
      <c r="E220" t="s">
        <v>152</v>
      </c>
      <c r="F220" t="s">
        <v>155</v>
      </c>
      <c r="G220" t="s">
        <v>219</v>
      </c>
      <c r="H220">
        <v>369.47527094718828</v>
      </c>
      <c r="I220">
        <v>53</v>
      </c>
      <c r="J220">
        <v>1492359.4255871582</v>
      </c>
      <c r="K220">
        <v>98792000</v>
      </c>
      <c r="L220">
        <v>218</v>
      </c>
      <c r="M220">
        <v>-10.580404078024346</v>
      </c>
      <c r="N220">
        <v>-1.9230769230769231</v>
      </c>
    </row>
    <row r="221" spans="1:14" x14ac:dyDescent="0.3">
      <c r="A221">
        <v>220</v>
      </c>
      <c r="B221" t="s">
        <v>139</v>
      </c>
      <c r="C221" t="s">
        <v>147</v>
      </c>
      <c r="D221" t="s">
        <v>151</v>
      </c>
      <c r="E221" t="s">
        <v>152</v>
      </c>
      <c r="F221" t="s">
        <v>155</v>
      </c>
      <c r="G221" t="s">
        <v>219</v>
      </c>
      <c r="H221">
        <v>369.47527094718828</v>
      </c>
      <c r="I221">
        <v>53</v>
      </c>
      <c r="J221">
        <v>1492359.4255871582</v>
      </c>
      <c r="K221">
        <v>98792000</v>
      </c>
      <c r="L221">
        <v>219</v>
      </c>
      <c r="M221">
        <v>-10.580404078024346</v>
      </c>
      <c r="N221">
        <v>-1.9230769230769231</v>
      </c>
    </row>
    <row r="222" spans="1:14" x14ac:dyDescent="0.3">
      <c r="A222">
        <v>221</v>
      </c>
      <c r="B222" t="s">
        <v>139</v>
      </c>
      <c r="C222" t="s">
        <v>147</v>
      </c>
      <c r="D222" t="s">
        <v>151</v>
      </c>
      <c r="E222" t="s">
        <v>152</v>
      </c>
      <c r="F222" t="s">
        <v>155</v>
      </c>
      <c r="G222" t="s">
        <v>219</v>
      </c>
      <c r="H222">
        <v>369.47527094718828</v>
      </c>
      <c r="I222">
        <v>53</v>
      </c>
      <c r="J222">
        <v>1492359.4255871582</v>
      </c>
      <c r="K222">
        <v>98792000</v>
      </c>
      <c r="L222">
        <v>220</v>
      </c>
      <c r="M222">
        <v>-10.580404078024346</v>
      </c>
      <c r="N222">
        <v>-1.9230769230769231</v>
      </c>
    </row>
    <row r="223" spans="1:14" x14ac:dyDescent="0.3">
      <c r="A223">
        <v>222</v>
      </c>
      <c r="B223" t="s">
        <v>139</v>
      </c>
      <c r="C223" t="s">
        <v>147</v>
      </c>
      <c r="D223" t="s">
        <v>151</v>
      </c>
      <c r="E223" t="s">
        <v>152</v>
      </c>
      <c r="F223" t="s">
        <v>155</v>
      </c>
      <c r="G223" t="s">
        <v>219</v>
      </c>
      <c r="H223">
        <v>369.47527094718828</v>
      </c>
      <c r="I223">
        <v>53</v>
      </c>
      <c r="J223">
        <v>1492359.4255871582</v>
      </c>
      <c r="K223">
        <v>98792000</v>
      </c>
      <c r="L223">
        <v>221</v>
      </c>
      <c r="M223">
        <v>-10.580404078024346</v>
      </c>
      <c r="N223">
        <v>-1.9230769230769231</v>
      </c>
    </row>
    <row r="224" spans="1:14" x14ac:dyDescent="0.3">
      <c r="A224">
        <v>223</v>
      </c>
      <c r="B224" t="s">
        <v>139</v>
      </c>
      <c r="C224" t="s">
        <v>147</v>
      </c>
      <c r="D224" t="s">
        <v>151</v>
      </c>
      <c r="E224" t="s">
        <v>152</v>
      </c>
      <c r="F224" t="s">
        <v>155</v>
      </c>
      <c r="G224" t="s">
        <v>219</v>
      </c>
      <c r="H224">
        <v>369.47527094718828</v>
      </c>
      <c r="I224">
        <v>53</v>
      </c>
      <c r="J224">
        <v>1492359.4255871582</v>
      </c>
      <c r="K224">
        <v>98792000</v>
      </c>
      <c r="L224">
        <v>222</v>
      </c>
      <c r="M224">
        <v>-10.580404078024346</v>
      </c>
      <c r="N224">
        <v>-1.9230769230769231</v>
      </c>
    </row>
    <row r="225" spans="1:14" x14ac:dyDescent="0.3">
      <c r="A225">
        <v>224</v>
      </c>
      <c r="B225" t="s">
        <v>139</v>
      </c>
      <c r="C225" t="s">
        <v>147</v>
      </c>
      <c r="D225" t="s">
        <v>151</v>
      </c>
      <c r="E225" t="s">
        <v>152</v>
      </c>
      <c r="F225" t="s">
        <v>155</v>
      </c>
      <c r="G225" t="s">
        <v>219</v>
      </c>
      <c r="H225">
        <v>369.47527094718828</v>
      </c>
      <c r="I225">
        <v>53</v>
      </c>
      <c r="J225">
        <v>1492359.4255871582</v>
      </c>
      <c r="K225">
        <v>98792000</v>
      </c>
      <c r="L225">
        <v>223</v>
      </c>
      <c r="M225">
        <v>-10.580404078024346</v>
      </c>
      <c r="N225">
        <v>-1.9230769230769231</v>
      </c>
    </row>
    <row r="226" spans="1:14" x14ac:dyDescent="0.3">
      <c r="A226">
        <v>225</v>
      </c>
      <c r="B226" t="s">
        <v>139</v>
      </c>
      <c r="C226" t="s">
        <v>147</v>
      </c>
      <c r="D226" t="s">
        <v>151</v>
      </c>
      <c r="E226" t="s">
        <v>152</v>
      </c>
      <c r="F226" t="s">
        <v>155</v>
      </c>
      <c r="G226" t="s">
        <v>219</v>
      </c>
      <c r="H226">
        <v>369.47527094718828</v>
      </c>
      <c r="I226">
        <v>53</v>
      </c>
      <c r="J226">
        <v>1492359.4255871582</v>
      </c>
      <c r="K226">
        <v>98792000</v>
      </c>
      <c r="L226">
        <v>224</v>
      </c>
      <c r="M226">
        <v>-10.580404078024346</v>
      </c>
      <c r="N226">
        <v>-1.9230769230769231</v>
      </c>
    </row>
    <row r="227" spans="1:14" x14ac:dyDescent="0.3">
      <c r="A227">
        <v>226</v>
      </c>
      <c r="B227" t="s">
        <v>139</v>
      </c>
      <c r="C227" t="s">
        <v>147</v>
      </c>
      <c r="D227" t="s">
        <v>151</v>
      </c>
      <c r="E227" t="s">
        <v>152</v>
      </c>
      <c r="F227" t="s">
        <v>155</v>
      </c>
      <c r="G227" t="s">
        <v>219</v>
      </c>
      <c r="H227">
        <v>369.47527094718828</v>
      </c>
      <c r="I227">
        <v>53</v>
      </c>
      <c r="J227">
        <v>1492359.4255871582</v>
      </c>
      <c r="K227">
        <v>98792000</v>
      </c>
      <c r="L227">
        <v>225</v>
      </c>
      <c r="M227">
        <v>-10.580404078024346</v>
      </c>
      <c r="N227">
        <v>-1.9230769230769231</v>
      </c>
    </row>
    <row r="228" spans="1:14" x14ac:dyDescent="0.3">
      <c r="A228">
        <v>227</v>
      </c>
      <c r="B228" t="s">
        <v>139</v>
      </c>
      <c r="C228" t="s">
        <v>147</v>
      </c>
      <c r="D228" t="s">
        <v>151</v>
      </c>
      <c r="E228" t="s">
        <v>152</v>
      </c>
      <c r="F228" t="s">
        <v>155</v>
      </c>
      <c r="G228" t="s">
        <v>219</v>
      </c>
      <c r="H228">
        <v>369.47527094718828</v>
      </c>
      <c r="I228">
        <v>53</v>
      </c>
      <c r="J228">
        <v>1492359.4255871582</v>
      </c>
      <c r="K228">
        <v>98792000</v>
      </c>
      <c r="L228">
        <v>226</v>
      </c>
      <c r="M228">
        <v>-10.580404078024346</v>
      </c>
      <c r="N228">
        <v>-1.9230769230769231</v>
      </c>
    </row>
    <row r="229" spans="1:14" x14ac:dyDescent="0.3">
      <c r="A229">
        <v>228</v>
      </c>
      <c r="B229" t="s">
        <v>139</v>
      </c>
      <c r="C229" t="s">
        <v>147</v>
      </c>
      <c r="D229" t="s">
        <v>151</v>
      </c>
      <c r="E229" t="s">
        <v>152</v>
      </c>
      <c r="F229" t="s">
        <v>155</v>
      </c>
      <c r="G229" t="s">
        <v>219</v>
      </c>
      <c r="H229">
        <v>369.47527094718828</v>
      </c>
      <c r="I229">
        <v>53</v>
      </c>
      <c r="J229">
        <v>1492359.4255871582</v>
      </c>
      <c r="K229">
        <v>98792000</v>
      </c>
      <c r="L229">
        <v>227</v>
      </c>
      <c r="M229">
        <v>-10.580404078024346</v>
      </c>
      <c r="N229">
        <v>-1.9230769230769231</v>
      </c>
    </row>
    <row r="230" spans="1:14" x14ac:dyDescent="0.3">
      <c r="A230">
        <v>229</v>
      </c>
      <c r="B230" t="s">
        <v>139</v>
      </c>
      <c r="C230" t="s">
        <v>147</v>
      </c>
      <c r="D230" t="s">
        <v>151</v>
      </c>
      <c r="E230" t="s">
        <v>152</v>
      </c>
      <c r="F230" t="s">
        <v>155</v>
      </c>
      <c r="G230" t="s">
        <v>219</v>
      </c>
      <c r="H230">
        <v>369.47527094718828</v>
      </c>
      <c r="I230">
        <v>53</v>
      </c>
      <c r="J230">
        <v>1492359.4255871582</v>
      </c>
      <c r="K230">
        <v>98792000</v>
      </c>
      <c r="L230">
        <v>228</v>
      </c>
      <c r="M230">
        <v>-10.580404078024346</v>
      </c>
      <c r="N230">
        <v>-1.9230769230769231</v>
      </c>
    </row>
    <row r="231" spans="1:14" x14ac:dyDescent="0.3">
      <c r="A231">
        <v>230</v>
      </c>
      <c r="B231" t="s">
        <v>139</v>
      </c>
      <c r="C231" t="s">
        <v>147</v>
      </c>
      <c r="D231" t="s">
        <v>151</v>
      </c>
      <c r="E231" t="s">
        <v>152</v>
      </c>
      <c r="F231" t="s">
        <v>155</v>
      </c>
      <c r="G231" t="s">
        <v>219</v>
      </c>
      <c r="H231">
        <v>369.47527094718828</v>
      </c>
      <c r="I231">
        <v>53</v>
      </c>
      <c r="J231">
        <v>1492359.4255871582</v>
      </c>
      <c r="K231">
        <v>98792000</v>
      </c>
      <c r="L231">
        <v>229</v>
      </c>
      <c r="M231">
        <v>-10.580404078024346</v>
      </c>
      <c r="N231">
        <v>-1.9230769230769231</v>
      </c>
    </row>
    <row r="232" spans="1:14" x14ac:dyDescent="0.3">
      <c r="A232">
        <v>231</v>
      </c>
      <c r="B232" t="s">
        <v>139</v>
      </c>
      <c r="C232" t="s">
        <v>147</v>
      </c>
      <c r="D232" t="s">
        <v>151</v>
      </c>
      <c r="E232" t="s">
        <v>152</v>
      </c>
      <c r="F232" t="s">
        <v>155</v>
      </c>
      <c r="G232" t="s">
        <v>219</v>
      </c>
      <c r="H232">
        <v>369.47527094718828</v>
      </c>
      <c r="I232">
        <v>53</v>
      </c>
      <c r="J232">
        <v>1492359.4255871582</v>
      </c>
      <c r="K232">
        <v>98792000</v>
      </c>
      <c r="L232">
        <v>230</v>
      </c>
      <c r="M232">
        <v>-10.580404078024346</v>
      </c>
      <c r="N232">
        <v>-1.9230769230769231</v>
      </c>
    </row>
    <row r="233" spans="1:14" x14ac:dyDescent="0.3">
      <c r="A233">
        <v>232</v>
      </c>
      <c r="B233" t="s">
        <v>139</v>
      </c>
      <c r="C233" t="s">
        <v>147</v>
      </c>
      <c r="D233" t="s">
        <v>151</v>
      </c>
      <c r="E233" t="s">
        <v>152</v>
      </c>
      <c r="F233" t="s">
        <v>155</v>
      </c>
      <c r="G233" t="s">
        <v>219</v>
      </c>
      <c r="H233">
        <v>369.47527094718828</v>
      </c>
      <c r="I233">
        <v>53</v>
      </c>
      <c r="J233">
        <v>1492359.4255871582</v>
      </c>
      <c r="K233">
        <v>98792000</v>
      </c>
      <c r="L233">
        <v>231</v>
      </c>
      <c r="M233">
        <v>-10.580404078024346</v>
      </c>
      <c r="N233">
        <v>-1.9230769230769231</v>
      </c>
    </row>
    <row r="234" spans="1:14" x14ac:dyDescent="0.3">
      <c r="A234">
        <v>233</v>
      </c>
      <c r="B234" t="s">
        <v>139</v>
      </c>
      <c r="C234" t="s">
        <v>147</v>
      </c>
      <c r="D234" t="s">
        <v>151</v>
      </c>
      <c r="E234" t="s">
        <v>152</v>
      </c>
      <c r="F234" t="s">
        <v>155</v>
      </c>
      <c r="G234" t="s">
        <v>219</v>
      </c>
      <c r="H234">
        <v>369.47527094718828</v>
      </c>
      <c r="I234">
        <v>53</v>
      </c>
      <c r="J234">
        <v>1492359.4255871582</v>
      </c>
      <c r="K234">
        <v>98792000</v>
      </c>
      <c r="L234">
        <v>232</v>
      </c>
      <c r="M234">
        <v>-10.580404078024346</v>
      </c>
      <c r="N234">
        <v>-1.9230769230769231</v>
      </c>
    </row>
    <row r="235" spans="1:14" x14ac:dyDescent="0.3">
      <c r="A235">
        <v>234</v>
      </c>
      <c r="B235" t="s">
        <v>139</v>
      </c>
      <c r="C235" t="s">
        <v>147</v>
      </c>
      <c r="D235" t="s">
        <v>151</v>
      </c>
      <c r="E235" t="s">
        <v>152</v>
      </c>
      <c r="F235" t="s">
        <v>155</v>
      </c>
      <c r="G235" t="s">
        <v>219</v>
      </c>
      <c r="H235">
        <v>369.47527094718828</v>
      </c>
      <c r="I235">
        <v>53</v>
      </c>
      <c r="J235">
        <v>1492359.4255871582</v>
      </c>
      <c r="K235">
        <v>98792000</v>
      </c>
      <c r="L235">
        <v>233</v>
      </c>
      <c r="M235">
        <v>-10.580404078024346</v>
      </c>
      <c r="N235">
        <v>-1.9230769230769231</v>
      </c>
    </row>
    <row r="236" spans="1:14" x14ac:dyDescent="0.3">
      <c r="A236">
        <v>235</v>
      </c>
      <c r="B236" t="s">
        <v>139</v>
      </c>
      <c r="C236" t="s">
        <v>147</v>
      </c>
      <c r="D236" t="s">
        <v>151</v>
      </c>
      <c r="E236" t="s">
        <v>152</v>
      </c>
      <c r="F236" t="s">
        <v>155</v>
      </c>
      <c r="G236" t="s">
        <v>219</v>
      </c>
      <c r="H236">
        <v>369.47527094718828</v>
      </c>
      <c r="I236">
        <v>53</v>
      </c>
      <c r="J236">
        <v>1492359.4255871582</v>
      </c>
      <c r="K236">
        <v>98792000</v>
      </c>
      <c r="L236">
        <v>234</v>
      </c>
      <c r="M236">
        <v>-10.580404078024346</v>
      </c>
      <c r="N236">
        <v>-1.9230769230769231</v>
      </c>
    </row>
    <row r="237" spans="1:14" x14ac:dyDescent="0.3">
      <c r="A237">
        <v>236</v>
      </c>
      <c r="B237" t="s">
        <v>139</v>
      </c>
      <c r="C237" t="s">
        <v>147</v>
      </c>
      <c r="D237" t="s">
        <v>151</v>
      </c>
      <c r="E237" t="s">
        <v>152</v>
      </c>
      <c r="F237" t="s">
        <v>155</v>
      </c>
      <c r="G237" t="s">
        <v>219</v>
      </c>
      <c r="H237">
        <v>369.47527094718828</v>
      </c>
      <c r="I237">
        <v>53</v>
      </c>
      <c r="J237">
        <v>1492359.4255871582</v>
      </c>
      <c r="K237">
        <v>98792000</v>
      </c>
      <c r="L237">
        <v>235</v>
      </c>
      <c r="M237">
        <v>-10.580404078024346</v>
      </c>
      <c r="N237">
        <v>-1.9230769230769231</v>
      </c>
    </row>
    <row r="238" spans="1:14" x14ac:dyDescent="0.3">
      <c r="A238">
        <v>237</v>
      </c>
      <c r="B238" t="s">
        <v>139</v>
      </c>
      <c r="C238" t="s">
        <v>147</v>
      </c>
      <c r="D238" t="s">
        <v>151</v>
      </c>
      <c r="E238" t="s">
        <v>152</v>
      </c>
      <c r="F238" t="s">
        <v>155</v>
      </c>
      <c r="G238" t="s">
        <v>219</v>
      </c>
      <c r="H238">
        <v>369.47527094718828</v>
      </c>
      <c r="I238">
        <v>53</v>
      </c>
      <c r="J238">
        <v>1492359.4255871582</v>
      </c>
      <c r="K238">
        <v>98792000</v>
      </c>
      <c r="L238">
        <v>236</v>
      </c>
      <c r="M238">
        <v>-10.580404078024346</v>
      </c>
      <c r="N238">
        <v>-1.9230769230769231</v>
      </c>
    </row>
    <row r="239" spans="1:14" x14ac:dyDescent="0.3">
      <c r="A239">
        <v>238</v>
      </c>
      <c r="B239" t="s">
        <v>139</v>
      </c>
      <c r="C239" t="s">
        <v>147</v>
      </c>
      <c r="D239" t="s">
        <v>151</v>
      </c>
      <c r="E239" t="s">
        <v>152</v>
      </c>
      <c r="F239" t="s">
        <v>155</v>
      </c>
      <c r="G239" t="s">
        <v>219</v>
      </c>
      <c r="H239">
        <v>369.47527094718828</v>
      </c>
      <c r="I239">
        <v>53</v>
      </c>
      <c r="J239">
        <v>1492359.4255871582</v>
      </c>
      <c r="K239">
        <v>98792000</v>
      </c>
      <c r="L239">
        <v>237</v>
      </c>
      <c r="M239">
        <v>-10.580404078024346</v>
      </c>
      <c r="N239">
        <v>-1.9230769230769231</v>
      </c>
    </row>
    <row r="240" spans="1:14" x14ac:dyDescent="0.3">
      <c r="A240">
        <v>239</v>
      </c>
      <c r="B240" t="s">
        <v>139</v>
      </c>
      <c r="C240" t="s">
        <v>147</v>
      </c>
      <c r="D240" t="s">
        <v>151</v>
      </c>
      <c r="E240" t="s">
        <v>152</v>
      </c>
      <c r="F240" t="s">
        <v>155</v>
      </c>
      <c r="G240" t="s">
        <v>219</v>
      </c>
      <c r="H240">
        <v>369.47527094718828</v>
      </c>
      <c r="I240">
        <v>53</v>
      </c>
      <c r="J240">
        <v>1492359.4255871582</v>
      </c>
      <c r="K240">
        <v>98792000</v>
      </c>
      <c r="L240">
        <v>238</v>
      </c>
      <c r="M240">
        <v>-10.580404078024346</v>
      </c>
      <c r="N240">
        <v>-1.9230769230769231</v>
      </c>
    </row>
    <row r="241" spans="1:14" x14ac:dyDescent="0.3">
      <c r="A241">
        <v>240</v>
      </c>
      <c r="B241" t="s">
        <v>139</v>
      </c>
      <c r="C241" t="s">
        <v>147</v>
      </c>
      <c r="D241" t="s">
        <v>151</v>
      </c>
      <c r="E241" t="s">
        <v>152</v>
      </c>
      <c r="F241" t="s">
        <v>155</v>
      </c>
      <c r="G241" t="s">
        <v>219</v>
      </c>
      <c r="H241">
        <v>369.47527094718828</v>
      </c>
      <c r="I241">
        <v>53</v>
      </c>
      <c r="J241">
        <v>1492359.4255871582</v>
      </c>
      <c r="K241">
        <v>98792000</v>
      </c>
      <c r="L241">
        <v>239</v>
      </c>
      <c r="M241">
        <v>-10.580404078024346</v>
      </c>
      <c r="N241">
        <v>-1.9230769230769231</v>
      </c>
    </row>
    <row r="242" spans="1:14" x14ac:dyDescent="0.3">
      <c r="A242">
        <v>241</v>
      </c>
      <c r="B242" t="s">
        <v>139</v>
      </c>
      <c r="C242" t="s">
        <v>147</v>
      </c>
      <c r="D242" t="s">
        <v>151</v>
      </c>
      <c r="E242" t="s">
        <v>152</v>
      </c>
      <c r="F242" t="s">
        <v>155</v>
      </c>
      <c r="G242" t="s">
        <v>219</v>
      </c>
      <c r="H242">
        <v>369.47527094718828</v>
      </c>
      <c r="I242">
        <v>53</v>
      </c>
      <c r="J242">
        <v>1492359.4255871582</v>
      </c>
      <c r="K242">
        <v>98792000</v>
      </c>
      <c r="L242">
        <v>240</v>
      </c>
      <c r="M242">
        <v>-10.580404078024346</v>
      </c>
      <c r="N242">
        <v>-1.9230769230769231</v>
      </c>
    </row>
    <row r="243" spans="1:14" x14ac:dyDescent="0.3">
      <c r="A243">
        <v>242</v>
      </c>
      <c r="B243" t="s">
        <v>139</v>
      </c>
      <c r="C243" t="s">
        <v>147</v>
      </c>
      <c r="D243" t="s">
        <v>151</v>
      </c>
      <c r="E243" t="s">
        <v>152</v>
      </c>
      <c r="F243" t="s">
        <v>155</v>
      </c>
      <c r="G243" t="s">
        <v>219</v>
      </c>
      <c r="H243">
        <v>369.47527094718828</v>
      </c>
      <c r="I243">
        <v>53</v>
      </c>
      <c r="J243">
        <v>1492359.4255871582</v>
      </c>
      <c r="K243">
        <v>98792000</v>
      </c>
      <c r="L243">
        <v>241</v>
      </c>
      <c r="M243">
        <v>-10.580404078024346</v>
      </c>
      <c r="N243">
        <v>-1.9230769230769231</v>
      </c>
    </row>
    <row r="244" spans="1:14" x14ac:dyDescent="0.3">
      <c r="A244">
        <v>243</v>
      </c>
      <c r="B244" t="s">
        <v>139</v>
      </c>
      <c r="C244" t="s">
        <v>147</v>
      </c>
      <c r="D244" t="s">
        <v>151</v>
      </c>
      <c r="E244" t="s">
        <v>152</v>
      </c>
      <c r="F244" t="s">
        <v>155</v>
      </c>
      <c r="G244" t="s">
        <v>219</v>
      </c>
      <c r="H244">
        <v>369.47527094718828</v>
      </c>
      <c r="I244">
        <v>53</v>
      </c>
      <c r="J244">
        <v>1492359.4255871582</v>
      </c>
      <c r="K244">
        <v>98792000</v>
      </c>
      <c r="L244">
        <v>242</v>
      </c>
      <c r="M244">
        <v>-10.580404078024346</v>
      </c>
      <c r="N244">
        <v>-1.9230769230769231</v>
      </c>
    </row>
    <row r="245" spans="1:14" x14ac:dyDescent="0.3">
      <c r="A245">
        <v>244</v>
      </c>
      <c r="B245" t="s">
        <v>139</v>
      </c>
      <c r="C245" t="s">
        <v>147</v>
      </c>
      <c r="D245" t="s">
        <v>151</v>
      </c>
      <c r="E245" t="s">
        <v>152</v>
      </c>
      <c r="F245" t="s">
        <v>155</v>
      </c>
      <c r="G245" t="s">
        <v>219</v>
      </c>
      <c r="H245">
        <v>369.47527094718828</v>
      </c>
      <c r="I245">
        <v>53</v>
      </c>
      <c r="J245">
        <v>1492359.4255871582</v>
      </c>
      <c r="K245">
        <v>98792000</v>
      </c>
      <c r="L245">
        <v>243</v>
      </c>
      <c r="M245">
        <v>-10.580404078024346</v>
      </c>
      <c r="N245">
        <v>-1.9230769230769231</v>
      </c>
    </row>
    <row r="246" spans="1:14" x14ac:dyDescent="0.3">
      <c r="A246">
        <v>245</v>
      </c>
      <c r="B246" t="s">
        <v>139</v>
      </c>
      <c r="C246" t="s">
        <v>147</v>
      </c>
      <c r="D246" t="s">
        <v>151</v>
      </c>
      <c r="E246" t="s">
        <v>152</v>
      </c>
      <c r="F246" t="s">
        <v>155</v>
      </c>
      <c r="G246" t="s">
        <v>219</v>
      </c>
      <c r="H246">
        <v>369.47527094718828</v>
      </c>
      <c r="I246">
        <v>53</v>
      </c>
      <c r="J246">
        <v>1492359.4255871582</v>
      </c>
      <c r="K246">
        <v>98792000</v>
      </c>
      <c r="L246">
        <v>244</v>
      </c>
      <c r="M246">
        <v>-10.580404078024346</v>
      </c>
      <c r="N246">
        <v>-1.9230769230769231</v>
      </c>
    </row>
    <row r="247" spans="1:14" x14ac:dyDescent="0.3">
      <c r="A247">
        <v>246</v>
      </c>
      <c r="B247" t="s">
        <v>139</v>
      </c>
      <c r="C247" t="s">
        <v>147</v>
      </c>
      <c r="D247" t="s">
        <v>151</v>
      </c>
      <c r="E247" t="s">
        <v>152</v>
      </c>
      <c r="F247" t="s">
        <v>155</v>
      </c>
      <c r="G247" t="s">
        <v>219</v>
      </c>
      <c r="H247">
        <v>369.47527094718828</v>
      </c>
      <c r="I247">
        <v>53</v>
      </c>
      <c r="J247">
        <v>1492359.4255871582</v>
      </c>
      <c r="K247">
        <v>98792000</v>
      </c>
      <c r="L247">
        <v>245</v>
      </c>
      <c r="M247">
        <v>-10.580404078024346</v>
      </c>
      <c r="N247">
        <v>-1.9230769230769231</v>
      </c>
    </row>
    <row r="248" spans="1:14" x14ac:dyDescent="0.3">
      <c r="A248">
        <v>247</v>
      </c>
      <c r="B248" t="s">
        <v>139</v>
      </c>
      <c r="C248" t="s">
        <v>147</v>
      </c>
      <c r="D248" t="s">
        <v>151</v>
      </c>
      <c r="E248" t="s">
        <v>152</v>
      </c>
      <c r="F248" t="s">
        <v>155</v>
      </c>
      <c r="G248" t="s">
        <v>219</v>
      </c>
      <c r="H248">
        <v>369.47527094718828</v>
      </c>
      <c r="I248">
        <v>53</v>
      </c>
      <c r="J248">
        <v>1492359.4255871582</v>
      </c>
      <c r="K248">
        <v>98792000</v>
      </c>
      <c r="L248">
        <v>246</v>
      </c>
      <c r="M248">
        <v>-10.580404078024346</v>
      </c>
      <c r="N248">
        <v>-1.9230769230769231</v>
      </c>
    </row>
    <row r="249" spans="1:14" x14ac:dyDescent="0.3">
      <c r="A249">
        <v>248</v>
      </c>
      <c r="B249" t="s">
        <v>139</v>
      </c>
      <c r="C249" t="s">
        <v>147</v>
      </c>
      <c r="D249" t="s">
        <v>151</v>
      </c>
      <c r="E249" t="s">
        <v>152</v>
      </c>
      <c r="F249" t="s">
        <v>155</v>
      </c>
      <c r="G249" t="s">
        <v>219</v>
      </c>
      <c r="H249">
        <v>369.47527094718828</v>
      </c>
      <c r="I249">
        <v>53</v>
      </c>
      <c r="J249">
        <v>1492359.4255871582</v>
      </c>
      <c r="K249">
        <v>98792000</v>
      </c>
      <c r="L249">
        <v>247</v>
      </c>
      <c r="M249">
        <v>-10.580404078024346</v>
      </c>
      <c r="N249">
        <v>-1.9230769230769231</v>
      </c>
    </row>
    <row r="250" spans="1:14" x14ac:dyDescent="0.3">
      <c r="A250">
        <v>249</v>
      </c>
      <c r="B250" t="s">
        <v>139</v>
      </c>
      <c r="C250" t="s">
        <v>147</v>
      </c>
      <c r="D250" t="s">
        <v>151</v>
      </c>
      <c r="E250" t="s">
        <v>152</v>
      </c>
      <c r="F250" t="s">
        <v>155</v>
      </c>
      <c r="G250" t="s">
        <v>219</v>
      </c>
      <c r="H250">
        <v>378.55974551563276</v>
      </c>
      <c r="I250">
        <v>54</v>
      </c>
      <c r="J250">
        <v>1632872.1793465365</v>
      </c>
      <c r="K250">
        <v>100656000</v>
      </c>
      <c r="L250">
        <v>248</v>
      </c>
      <c r="M250">
        <v>-20.992076241192876</v>
      </c>
      <c r="N250">
        <v>-3.8461538461538463</v>
      </c>
    </row>
    <row r="251" spans="1:14" x14ac:dyDescent="0.3">
      <c r="A251">
        <v>250</v>
      </c>
      <c r="B251" t="s">
        <v>139</v>
      </c>
      <c r="C251" t="s">
        <v>147</v>
      </c>
      <c r="D251" t="s">
        <v>151</v>
      </c>
      <c r="E251" t="s">
        <v>152</v>
      </c>
      <c r="F251" t="s">
        <v>155</v>
      </c>
      <c r="G251" t="s">
        <v>219</v>
      </c>
      <c r="H251">
        <v>378.55974551563276</v>
      </c>
      <c r="I251">
        <v>54</v>
      </c>
      <c r="J251">
        <v>1632872.1793465365</v>
      </c>
      <c r="K251">
        <v>100656000</v>
      </c>
      <c r="L251">
        <v>249</v>
      </c>
      <c r="M251">
        <v>-20.992076241192876</v>
      </c>
      <c r="N251">
        <v>-3.8461538461538463</v>
      </c>
    </row>
    <row r="252" spans="1:14" x14ac:dyDescent="0.3">
      <c r="A252">
        <v>251</v>
      </c>
      <c r="B252" t="s">
        <v>139</v>
      </c>
      <c r="C252" t="s">
        <v>147</v>
      </c>
      <c r="D252" t="s">
        <v>151</v>
      </c>
      <c r="E252" t="s">
        <v>152</v>
      </c>
      <c r="F252" t="s">
        <v>155</v>
      </c>
      <c r="G252" t="s">
        <v>219</v>
      </c>
      <c r="H252">
        <v>378.55974551563276</v>
      </c>
      <c r="I252">
        <v>54</v>
      </c>
      <c r="J252">
        <v>1632872.1793465365</v>
      </c>
      <c r="K252">
        <v>100656000</v>
      </c>
      <c r="L252">
        <v>250</v>
      </c>
      <c r="M252">
        <v>-20.992076241192876</v>
      </c>
      <c r="N252">
        <v>-3.8461538461538463</v>
      </c>
    </row>
    <row r="253" spans="1:14" x14ac:dyDescent="0.3">
      <c r="A253">
        <v>252</v>
      </c>
      <c r="B253" t="s">
        <v>139</v>
      </c>
      <c r="C253" t="s">
        <v>147</v>
      </c>
      <c r="D253" t="s">
        <v>151</v>
      </c>
      <c r="E253" t="s">
        <v>152</v>
      </c>
      <c r="F253" t="s">
        <v>155</v>
      </c>
      <c r="G253" t="s">
        <v>219</v>
      </c>
      <c r="H253">
        <v>378.55974551563276</v>
      </c>
      <c r="I253">
        <v>54</v>
      </c>
      <c r="J253">
        <v>1632872.1793465365</v>
      </c>
      <c r="K253">
        <v>100656000</v>
      </c>
      <c r="L253">
        <v>251</v>
      </c>
      <c r="M253">
        <v>-20.992076241192876</v>
      </c>
      <c r="N253">
        <v>-3.8461538461538463</v>
      </c>
    </row>
    <row r="254" spans="1:14" x14ac:dyDescent="0.3">
      <c r="A254">
        <v>253</v>
      </c>
      <c r="B254" t="s">
        <v>139</v>
      </c>
      <c r="C254" t="s">
        <v>147</v>
      </c>
      <c r="D254" t="s">
        <v>151</v>
      </c>
      <c r="E254" t="s">
        <v>152</v>
      </c>
      <c r="F254" t="s">
        <v>155</v>
      </c>
      <c r="G254" t="s">
        <v>219</v>
      </c>
      <c r="H254">
        <v>378.55974551563276</v>
      </c>
      <c r="I254">
        <v>54</v>
      </c>
      <c r="J254">
        <v>1632872.1793465365</v>
      </c>
      <c r="K254">
        <v>100656000</v>
      </c>
      <c r="L254">
        <v>252</v>
      </c>
      <c r="M254">
        <v>-20.992076241192876</v>
      </c>
      <c r="N254">
        <v>-3.8461538461538463</v>
      </c>
    </row>
    <row r="255" spans="1:14" x14ac:dyDescent="0.3">
      <c r="A255">
        <v>254</v>
      </c>
      <c r="B255" t="s">
        <v>139</v>
      </c>
      <c r="C255" t="s">
        <v>147</v>
      </c>
      <c r="D255" t="s">
        <v>151</v>
      </c>
      <c r="E255" t="s">
        <v>152</v>
      </c>
      <c r="F255" t="s">
        <v>155</v>
      </c>
      <c r="G255" t="s">
        <v>219</v>
      </c>
      <c r="H255">
        <v>378.55974551563276</v>
      </c>
      <c r="I255">
        <v>54</v>
      </c>
      <c r="J255">
        <v>1632872.1793465365</v>
      </c>
      <c r="K255">
        <v>100656000</v>
      </c>
      <c r="L255">
        <v>253</v>
      </c>
      <c r="M255">
        <v>-20.992076241192876</v>
      </c>
      <c r="N255">
        <v>-3.8461538461538463</v>
      </c>
    </row>
    <row r="256" spans="1:14" x14ac:dyDescent="0.3">
      <c r="A256">
        <v>255</v>
      </c>
      <c r="B256" t="s">
        <v>139</v>
      </c>
      <c r="C256" t="s">
        <v>147</v>
      </c>
      <c r="D256" t="s">
        <v>151</v>
      </c>
      <c r="E256" t="s">
        <v>152</v>
      </c>
      <c r="F256" t="s">
        <v>155</v>
      </c>
      <c r="G256" t="s">
        <v>219</v>
      </c>
      <c r="H256">
        <v>378.55974551563276</v>
      </c>
      <c r="I256">
        <v>54</v>
      </c>
      <c r="J256">
        <v>1632872.1793465365</v>
      </c>
      <c r="K256">
        <v>100656000</v>
      </c>
      <c r="L256">
        <v>254</v>
      </c>
      <c r="M256">
        <v>-20.992076241192876</v>
      </c>
      <c r="N256">
        <v>-3.8461538461538463</v>
      </c>
    </row>
    <row r="257" spans="1:14" x14ac:dyDescent="0.3">
      <c r="A257">
        <v>256</v>
      </c>
      <c r="B257" t="s">
        <v>139</v>
      </c>
      <c r="C257" t="s">
        <v>147</v>
      </c>
      <c r="D257" t="s">
        <v>151</v>
      </c>
      <c r="E257" t="s">
        <v>152</v>
      </c>
      <c r="F257" t="s">
        <v>155</v>
      </c>
      <c r="G257" t="s">
        <v>219</v>
      </c>
      <c r="H257">
        <v>378.55974551563276</v>
      </c>
      <c r="I257">
        <v>54</v>
      </c>
      <c r="J257">
        <v>1632872.1793465365</v>
      </c>
      <c r="K257">
        <v>100656000</v>
      </c>
      <c r="L257">
        <v>255</v>
      </c>
      <c r="M257">
        <v>-20.992076241192876</v>
      </c>
      <c r="N257">
        <v>-3.8461538461538463</v>
      </c>
    </row>
    <row r="258" spans="1:14" x14ac:dyDescent="0.3">
      <c r="A258">
        <v>257</v>
      </c>
      <c r="B258" t="s">
        <v>139</v>
      </c>
      <c r="C258" t="s">
        <v>147</v>
      </c>
      <c r="D258" t="s">
        <v>151</v>
      </c>
      <c r="E258" t="s">
        <v>152</v>
      </c>
      <c r="F258" t="s">
        <v>155</v>
      </c>
      <c r="G258" t="s">
        <v>219</v>
      </c>
      <c r="H258">
        <v>378.55974551563276</v>
      </c>
      <c r="I258">
        <v>54</v>
      </c>
      <c r="J258">
        <v>1632872.1793465365</v>
      </c>
      <c r="K258">
        <v>100656000</v>
      </c>
      <c r="L258">
        <v>256</v>
      </c>
      <c r="M258">
        <v>-20.992076241192876</v>
      </c>
      <c r="N258">
        <v>-3.8461538461538463</v>
      </c>
    </row>
    <row r="259" spans="1:14" x14ac:dyDescent="0.3">
      <c r="A259">
        <v>258</v>
      </c>
      <c r="B259" t="s">
        <v>139</v>
      </c>
      <c r="C259" t="s">
        <v>147</v>
      </c>
      <c r="D259" t="s">
        <v>151</v>
      </c>
      <c r="E259" t="s">
        <v>152</v>
      </c>
      <c r="F259" t="s">
        <v>155</v>
      </c>
      <c r="G259" t="s">
        <v>219</v>
      </c>
      <c r="H259">
        <v>378.55974551563276</v>
      </c>
      <c r="I259">
        <v>54</v>
      </c>
      <c r="J259">
        <v>1632872.1793465365</v>
      </c>
      <c r="K259">
        <v>100656000</v>
      </c>
      <c r="L259">
        <v>257</v>
      </c>
      <c r="M259">
        <v>-20.992076241192876</v>
      </c>
      <c r="N259">
        <v>-3.8461538461538463</v>
      </c>
    </row>
    <row r="260" spans="1:14" x14ac:dyDescent="0.3">
      <c r="A260">
        <v>259</v>
      </c>
      <c r="B260" t="s">
        <v>139</v>
      </c>
      <c r="C260" t="s">
        <v>147</v>
      </c>
      <c r="D260" t="s">
        <v>151</v>
      </c>
      <c r="E260" t="s">
        <v>152</v>
      </c>
      <c r="F260" t="s">
        <v>155</v>
      </c>
      <c r="G260" t="s">
        <v>219</v>
      </c>
      <c r="H260">
        <v>378.55974551563276</v>
      </c>
      <c r="I260">
        <v>54</v>
      </c>
      <c r="J260">
        <v>1632872.1793465365</v>
      </c>
      <c r="K260">
        <v>100656000</v>
      </c>
      <c r="L260">
        <v>258</v>
      </c>
      <c r="M260">
        <v>-20.992076241192876</v>
      </c>
      <c r="N260">
        <v>-3.8461538461538463</v>
      </c>
    </row>
    <row r="261" spans="1:14" x14ac:dyDescent="0.3">
      <c r="A261">
        <v>260</v>
      </c>
      <c r="B261" t="s">
        <v>139</v>
      </c>
      <c r="C261" t="s">
        <v>147</v>
      </c>
      <c r="D261" t="s">
        <v>151</v>
      </c>
      <c r="E261" t="s">
        <v>152</v>
      </c>
      <c r="F261" t="s">
        <v>155</v>
      </c>
      <c r="G261" t="s">
        <v>219</v>
      </c>
      <c r="H261">
        <v>378.55974551563276</v>
      </c>
      <c r="I261">
        <v>54</v>
      </c>
      <c r="J261">
        <v>1632872.1793465365</v>
      </c>
      <c r="K261">
        <v>100656000</v>
      </c>
      <c r="L261">
        <v>259</v>
      </c>
      <c r="M261">
        <v>-20.992076241192876</v>
      </c>
      <c r="N261">
        <v>-3.8461538461538463</v>
      </c>
    </row>
    <row r="262" spans="1:14" x14ac:dyDescent="0.3">
      <c r="A262">
        <v>261</v>
      </c>
      <c r="B262" t="s">
        <v>139</v>
      </c>
      <c r="C262" t="s">
        <v>147</v>
      </c>
      <c r="D262" t="s">
        <v>151</v>
      </c>
      <c r="E262" t="s">
        <v>152</v>
      </c>
      <c r="F262" t="s">
        <v>155</v>
      </c>
      <c r="G262" t="s">
        <v>219</v>
      </c>
      <c r="H262">
        <v>378.55974551563276</v>
      </c>
      <c r="I262">
        <v>54</v>
      </c>
      <c r="J262">
        <v>1632872.1793465365</v>
      </c>
      <c r="K262">
        <v>100656000</v>
      </c>
      <c r="L262">
        <v>260</v>
      </c>
      <c r="M262">
        <v>-20.992076241192876</v>
      </c>
      <c r="N262">
        <v>-3.8461538461538463</v>
      </c>
    </row>
    <row r="263" spans="1:14" x14ac:dyDescent="0.3">
      <c r="A263">
        <v>262</v>
      </c>
      <c r="B263" t="s">
        <v>139</v>
      </c>
      <c r="C263" t="s">
        <v>147</v>
      </c>
      <c r="D263" t="s">
        <v>151</v>
      </c>
      <c r="E263" t="s">
        <v>152</v>
      </c>
      <c r="F263" t="s">
        <v>155</v>
      </c>
      <c r="G263" t="s">
        <v>219</v>
      </c>
      <c r="H263">
        <v>378.55974551563276</v>
      </c>
      <c r="I263">
        <v>54</v>
      </c>
      <c r="J263">
        <v>1632872.1793465365</v>
      </c>
      <c r="K263">
        <v>100656000</v>
      </c>
      <c r="L263">
        <v>261</v>
      </c>
      <c r="M263">
        <v>-20.992076241192876</v>
      </c>
      <c r="N263">
        <v>-3.8461538461538463</v>
      </c>
    </row>
    <row r="264" spans="1:14" x14ac:dyDescent="0.3">
      <c r="A264">
        <v>263</v>
      </c>
      <c r="B264" t="s">
        <v>139</v>
      </c>
      <c r="C264" t="s">
        <v>147</v>
      </c>
      <c r="D264" t="s">
        <v>151</v>
      </c>
      <c r="E264" t="s">
        <v>152</v>
      </c>
      <c r="F264" t="s">
        <v>155</v>
      </c>
      <c r="G264" t="s">
        <v>219</v>
      </c>
      <c r="H264">
        <v>378.55974551563276</v>
      </c>
      <c r="I264">
        <v>54</v>
      </c>
      <c r="J264">
        <v>1632872.1793465365</v>
      </c>
      <c r="K264">
        <v>100656000</v>
      </c>
      <c r="L264">
        <v>262</v>
      </c>
      <c r="M264">
        <v>-20.992076241192876</v>
      </c>
      <c r="N264">
        <v>-3.8461538461538463</v>
      </c>
    </row>
    <row r="265" spans="1:14" x14ac:dyDescent="0.3">
      <c r="A265">
        <v>264</v>
      </c>
      <c r="B265" t="s">
        <v>139</v>
      </c>
      <c r="C265" t="s">
        <v>147</v>
      </c>
      <c r="D265" t="s">
        <v>151</v>
      </c>
      <c r="E265" t="s">
        <v>152</v>
      </c>
      <c r="F265" t="s">
        <v>155</v>
      </c>
      <c r="G265" t="s">
        <v>219</v>
      </c>
      <c r="H265">
        <v>378.55974551563276</v>
      </c>
      <c r="I265">
        <v>54</v>
      </c>
      <c r="J265">
        <v>1632872.1793465365</v>
      </c>
      <c r="K265">
        <v>100656000</v>
      </c>
      <c r="L265">
        <v>263</v>
      </c>
      <c r="M265">
        <v>-20.992076241192876</v>
      </c>
      <c r="N265">
        <v>-3.8461538461538463</v>
      </c>
    </row>
    <row r="266" spans="1:14" x14ac:dyDescent="0.3">
      <c r="A266">
        <v>265</v>
      </c>
      <c r="B266" t="s">
        <v>139</v>
      </c>
      <c r="C266" t="s">
        <v>147</v>
      </c>
      <c r="D266" t="s">
        <v>151</v>
      </c>
      <c r="E266" t="s">
        <v>152</v>
      </c>
      <c r="F266" t="s">
        <v>155</v>
      </c>
      <c r="G266" t="s">
        <v>219</v>
      </c>
      <c r="H266">
        <v>378.55974551563276</v>
      </c>
      <c r="I266">
        <v>54</v>
      </c>
      <c r="J266">
        <v>1632872.1793465365</v>
      </c>
      <c r="K266">
        <v>100656000</v>
      </c>
      <c r="L266">
        <v>264</v>
      </c>
      <c r="M266">
        <v>-20.992076241192876</v>
      </c>
      <c r="N266">
        <v>-3.8461538461538463</v>
      </c>
    </row>
    <row r="267" spans="1:14" x14ac:dyDescent="0.3">
      <c r="A267">
        <v>266</v>
      </c>
      <c r="B267" t="s">
        <v>139</v>
      </c>
      <c r="C267" t="s">
        <v>147</v>
      </c>
      <c r="D267" t="s">
        <v>151</v>
      </c>
      <c r="E267" t="s">
        <v>152</v>
      </c>
      <c r="F267" t="s">
        <v>155</v>
      </c>
      <c r="G267" t="s">
        <v>219</v>
      </c>
      <c r="H267">
        <v>378.55974551563276</v>
      </c>
      <c r="I267">
        <v>54</v>
      </c>
      <c r="J267">
        <v>1632872.1793465365</v>
      </c>
      <c r="K267">
        <v>100656000</v>
      </c>
      <c r="L267">
        <v>265</v>
      </c>
      <c r="M267">
        <v>-20.992076241192876</v>
      </c>
      <c r="N267">
        <v>-3.8461538461538463</v>
      </c>
    </row>
    <row r="268" spans="1:14" x14ac:dyDescent="0.3">
      <c r="A268">
        <v>267</v>
      </c>
      <c r="B268" t="s">
        <v>139</v>
      </c>
      <c r="C268" t="s">
        <v>147</v>
      </c>
      <c r="D268" t="s">
        <v>151</v>
      </c>
      <c r="E268" t="s">
        <v>152</v>
      </c>
      <c r="F268" t="s">
        <v>155</v>
      </c>
      <c r="G268" t="s">
        <v>219</v>
      </c>
      <c r="H268">
        <v>378.55974551563276</v>
      </c>
      <c r="I268">
        <v>54</v>
      </c>
      <c r="J268">
        <v>1632872.1793465365</v>
      </c>
      <c r="K268">
        <v>100656000</v>
      </c>
      <c r="L268">
        <v>266</v>
      </c>
      <c r="M268">
        <v>-20.992076241192876</v>
      </c>
      <c r="N268">
        <v>-3.8461538461538463</v>
      </c>
    </row>
    <row r="269" spans="1:14" x14ac:dyDescent="0.3">
      <c r="A269">
        <v>268</v>
      </c>
      <c r="B269" t="s">
        <v>139</v>
      </c>
      <c r="C269" t="s">
        <v>147</v>
      </c>
      <c r="D269" t="s">
        <v>151</v>
      </c>
      <c r="E269" t="s">
        <v>152</v>
      </c>
      <c r="F269" t="s">
        <v>155</v>
      </c>
      <c r="G269" t="s">
        <v>219</v>
      </c>
      <c r="H269">
        <v>378.55974551563276</v>
      </c>
      <c r="I269">
        <v>54</v>
      </c>
      <c r="J269">
        <v>1632872.1793465365</v>
      </c>
      <c r="K269">
        <v>100656000</v>
      </c>
      <c r="L269">
        <v>267</v>
      </c>
      <c r="M269">
        <v>-20.992076241192876</v>
      </c>
      <c r="N269">
        <v>-3.8461538461538463</v>
      </c>
    </row>
    <row r="270" spans="1:14" x14ac:dyDescent="0.3">
      <c r="A270">
        <v>269</v>
      </c>
      <c r="B270" t="s">
        <v>139</v>
      </c>
      <c r="C270" t="s">
        <v>147</v>
      </c>
      <c r="D270" t="s">
        <v>151</v>
      </c>
      <c r="E270" t="s">
        <v>152</v>
      </c>
      <c r="F270" t="s">
        <v>155</v>
      </c>
      <c r="G270" t="s">
        <v>219</v>
      </c>
      <c r="H270">
        <v>378.55974551563276</v>
      </c>
      <c r="I270">
        <v>54</v>
      </c>
      <c r="J270">
        <v>1632872.1793465365</v>
      </c>
      <c r="K270">
        <v>100656000</v>
      </c>
      <c r="L270">
        <v>268</v>
      </c>
      <c r="M270">
        <v>-20.992076241192876</v>
      </c>
      <c r="N270">
        <v>-3.8461538461538463</v>
      </c>
    </row>
    <row r="271" spans="1:14" x14ac:dyDescent="0.3">
      <c r="A271">
        <v>270</v>
      </c>
      <c r="B271" t="s">
        <v>139</v>
      </c>
      <c r="C271" t="s">
        <v>147</v>
      </c>
      <c r="D271" t="s">
        <v>151</v>
      </c>
      <c r="E271" t="s">
        <v>152</v>
      </c>
      <c r="F271" t="s">
        <v>155</v>
      </c>
      <c r="G271" t="s">
        <v>219</v>
      </c>
      <c r="H271">
        <v>378.55974551563276</v>
      </c>
      <c r="I271">
        <v>54</v>
      </c>
      <c r="J271">
        <v>1632872.1793465365</v>
      </c>
      <c r="K271">
        <v>100656000</v>
      </c>
      <c r="L271">
        <v>269</v>
      </c>
      <c r="M271">
        <v>-20.992076241192876</v>
      </c>
      <c r="N271">
        <v>-3.8461538461538463</v>
      </c>
    </row>
    <row r="272" spans="1:14" x14ac:dyDescent="0.3">
      <c r="A272">
        <v>271</v>
      </c>
      <c r="B272" t="s">
        <v>139</v>
      </c>
      <c r="C272" t="s">
        <v>147</v>
      </c>
      <c r="D272" t="s">
        <v>151</v>
      </c>
      <c r="E272" t="s">
        <v>152</v>
      </c>
      <c r="F272" t="s">
        <v>155</v>
      </c>
      <c r="G272" t="s">
        <v>219</v>
      </c>
      <c r="H272">
        <v>378.55974551563276</v>
      </c>
      <c r="I272">
        <v>54</v>
      </c>
      <c r="J272">
        <v>1632872.1793465365</v>
      </c>
      <c r="K272">
        <v>100656000</v>
      </c>
      <c r="L272">
        <v>270</v>
      </c>
      <c r="M272">
        <v>-20.992076241192876</v>
      </c>
      <c r="N272">
        <v>-3.8461538461538463</v>
      </c>
    </row>
    <row r="273" spans="1:14" x14ac:dyDescent="0.3">
      <c r="A273">
        <v>272</v>
      </c>
      <c r="B273" t="s">
        <v>139</v>
      </c>
      <c r="C273" t="s">
        <v>147</v>
      </c>
      <c r="D273" t="s">
        <v>151</v>
      </c>
      <c r="E273" t="s">
        <v>152</v>
      </c>
      <c r="F273" t="s">
        <v>155</v>
      </c>
      <c r="G273" t="s">
        <v>219</v>
      </c>
      <c r="H273">
        <v>378.55974551563276</v>
      </c>
      <c r="I273">
        <v>54</v>
      </c>
      <c r="J273">
        <v>1632872.1793465365</v>
      </c>
      <c r="K273">
        <v>100656000</v>
      </c>
      <c r="L273">
        <v>271</v>
      </c>
      <c r="M273">
        <v>-20.992076241192876</v>
      </c>
      <c r="N273">
        <v>-3.8461538461538463</v>
      </c>
    </row>
    <row r="274" spans="1:14" x14ac:dyDescent="0.3">
      <c r="A274">
        <v>273</v>
      </c>
      <c r="B274" t="s">
        <v>139</v>
      </c>
      <c r="C274" t="s">
        <v>147</v>
      </c>
      <c r="D274" t="s">
        <v>151</v>
      </c>
      <c r="E274" t="s">
        <v>152</v>
      </c>
      <c r="F274" t="s">
        <v>155</v>
      </c>
      <c r="G274" t="s">
        <v>219</v>
      </c>
      <c r="H274">
        <v>378.55974551563276</v>
      </c>
      <c r="I274">
        <v>54</v>
      </c>
      <c r="J274">
        <v>1632872.1793465365</v>
      </c>
      <c r="K274">
        <v>100656000</v>
      </c>
      <c r="L274">
        <v>272</v>
      </c>
      <c r="M274">
        <v>-20.992076241192876</v>
      </c>
      <c r="N274">
        <v>-3.8461538461538463</v>
      </c>
    </row>
    <row r="275" spans="1:14" x14ac:dyDescent="0.3">
      <c r="A275">
        <v>274</v>
      </c>
      <c r="B275" t="s">
        <v>139</v>
      </c>
      <c r="C275" t="s">
        <v>147</v>
      </c>
      <c r="D275" t="s">
        <v>151</v>
      </c>
      <c r="E275" t="s">
        <v>152</v>
      </c>
      <c r="F275" t="s">
        <v>155</v>
      </c>
      <c r="G275" t="s">
        <v>219</v>
      </c>
      <c r="H275">
        <v>378.55974551563276</v>
      </c>
      <c r="I275">
        <v>54</v>
      </c>
      <c r="J275">
        <v>1632872.1793465365</v>
      </c>
      <c r="K275">
        <v>100656000</v>
      </c>
      <c r="L275">
        <v>273</v>
      </c>
      <c r="M275">
        <v>-20.992076241192876</v>
      </c>
      <c r="N275">
        <v>-3.8461538461538463</v>
      </c>
    </row>
    <row r="276" spans="1:14" x14ac:dyDescent="0.3">
      <c r="A276">
        <v>275</v>
      </c>
      <c r="B276" t="s">
        <v>139</v>
      </c>
      <c r="C276" t="s">
        <v>147</v>
      </c>
      <c r="D276" t="s">
        <v>151</v>
      </c>
      <c r="E276" t="s">
        <v>152</v>
      </c>
      <c r="F276" t="s">
        <v>155</v>
      </c>
      <c r="G276" t="s">
        <v>219</v>
      </c>
      <c r="H276">
        <v>378.55974551563276</v>
      </c>
      <c r="I276">
        <v>54</v>
      </c>
      <c r="J276">
        <v>1632872.1793465365</v>
      </c>
      <c r="K276">
        <v>100656000</v>
      </c>
      <c r="L276">
        <v>274</v>
      </c>
      <c r="M276">
        <v>-20.992076241192876</v>
      </c>
      <c r="N276">
        <v>-3.8461538461538463</v>
      </c>
    </row>
    <row r="277" spans="1:14" x14ac:dyDescent="0.3">
      <c r="A277">
        <v>276</v>
      </c>
      <c r="B277" t="s">
        <v>139</v>
      </c>
      <c r="C277" t="s">
        <v>147</v>
      </c>
      <c r="D277" t="s">
        <v>151</v>
      </c>
      <c r="E277" t="s">
        <v>152</v>
      </c>
      <c r="F277" t="s">
        <v>155</v>
      </c>
      <c r="G277" t="s">
        <v>219</v>
      </c>
      <c r="H277">
        <v>378.55974551563276</v>
      </c>
      <c r="I277">
        <v>54</v>
      </c>
      <c r="J277">
        <v>1632872.1793465365</v>
      </c>
      <c r="K277">
        <v>100656000</v>
      </c>
      <c r="L277">
        <v>275</v>
      </c>
      <c r="M277">
        <v>-20.992076241192876</v>
      </c>
      <c r="N277">
        <v>-3.8461538461538463</v>
      </c>
    </row>
    <row r="278" spans="1:14" x14ac:dyDescent="0.3">
      <c r="A278">
        <v>277</v>
      </c>
      <c r="B278" t="s">
        <v>139</v>
      </c>
      <c r="C278" t="s">
        <v>147</v>
      </c>
      <c r="D278" t="s">
        <v>151</v>
      </c>
      <c r="E278" t="s">
        <v>152</v>
      </c>
      <c r="F278" t="s">
        <v>155</v>
      </c>
      <c r="G278" t="s">
        <v>219</v>
      </c>
      <c r="H278">
        <v>378.55974551563276</v>
      </c>
      <c r="I278">
        <v>54</v>
      </c>
      <c r="J278">
        <v>1632872.1793465365</v>
      </c>
      <c r="K278">
        <v>100656000</v>
      </c>
      <c r="L278">
        <v>276</v>
      </c>
      <c r="M278">
        <v>-20.992076241192876</v>
      </c>
      <c r="N278">
        <v>-3.8461538461538463</v>
      </c>
    </row>
    <row r="279" spans="1:14" x14ac:dyDescent="0.3">
      <c r="A279">
        <v>278</v>
      </c>
      <c r="B279" t="s">
        <v>139</v>
      </c>
      <c r="C279" t="s">
        <v>147</v>
      </c>
      <c r="D279" t="s">
        <v>151</v>
      </c>
      <c r="E279" t="s">
        <v>152</v>
      </c>
      <c r="F279" t="s">
        <v>155</v>
      </c>
      <c r="G279" t="s">
        <v>219</v>
      </c>
      <c r="H279">
        <v>378.55974551563276</v>
      </c>
      <c r="I279">
        <v>54</v>
      </c>
      <c r="J279">
        <v>1632872.1793465365</v>
      </c>
      <c r="K279">
        <v>100656000</v>
      </c>
      <c r="L279">
        <v>277</v>
      </c>
      <c r="M279">
        <v>-20.992076241192876</v>
      </c>
      <c r="N279">
        <v>-3.8461538461538463</v>
      </c>
    </row>
    <row r="280" spans="1:14" x14ac:dyDescent="0.3">
      <c r="A280">
        <v>279</v>
      </c>
      <c r="B280" t="s">
        <v>139</v>
      </c>
      <c r="C280" t="s">
        <v>147</v>
      </c>
      <c r="D280" t="s">
        <v>151</v>
      </c>
      <c r="E280" t="s">
        <v>152</v>
      </c>
      <c r="F280" t="s">
        <v>155</v>
      </c>
      <c r="G280" t="s">
        <v>219</v>
      </c>
      <c r="H280">
        <v>378.55974551563276</v>
      </c>
      <c r="I280">
        <v>54</v>
      </c>
      <c r="J280">
        <v>1632872.1793465365</v>
      </c>
      <c r="K280">
        <v>100656000</v>
      </c>
      <c r="L280">
        <v>278</v>
      </c>
      <c r="M280">
        <v>-20.992076241192876</v>
      </c>
      <c r="N280">
        <v>-3.8461538461538463</v>
      </c>
    </row>
    <row r="281" spans="1:14" x14ac:dyDescent="0.3">
      <c r="A281">
        <v>280</v>
      </c>
      <c r="B281" t="s">
        <v>139</v>
      </c>
      <c r="C281" t="s">
        <v>147</v>
      </c>
      <c r="D281" t="s">
        <v>151</v>
      </c>
      <c r="E281" t="s">
        <v>152</v>
      </c>
      <c r="F281" t="s">
        <v>155</v>
      </c>
      <c r="G281" t="s">
        <v>219</v>
      </c>
      <c r="H281">
        <v>378.55974551563276</v>
      </c>
      <c r="I281">
        <v>54</v>
      </c>
      <c r="J281">
        <v>1632872.1793465365</v>
      </c>
      <c r="K281">
        <v>100656000</v>
      </c>
      <c r="L281">
        <v>279</v>
      </c>
      <c r="M281">
        <v>-20.992076241192876</v>
      </c>
      <c r="N281">
        <v>-3.8461538461538463</v>
      </c>
    </row>
    <row r="282" spans="1:14" x14ac:dyDescent="0.3">
      <c r="A282">
        <v>281</v>
      </c>
      <c r="B282" t="s">
        <v>139</v>
      </c>
      <c r="C282" t="s">
        <v>147</v>
      </c>
      <c r="D282" t="s">
        <v>151</v>
      </c>
      <c r="E282" t="s">
        <v>152</v>
      </c>
      <c r="F282" t="s">
        <v>155</v>
      </c>
      <c r="G282" t="s">
        <v>219</v>
      </c>
      <c r="H282">
        <v>378.55974551563276</v>
      </c>
      <c r="I282">
        <v>54</v>
      </c>
      <c r="J282">
        <v>1632872.1793465365</v>
      </c>
      <c r="K282">
        <v>100656000</v>
      </c>
      <c r="L282">
        <v>280</v>
      </c>
      <c r="M282">
        <v>-20.992076241192876</v>
      </c>
      <c r="N282">
        <v>-3.8461538461538463</v>
      </c>
    </row>
    <row r="283" spans="1:14" x14ac:dyDescent="0.3">
      <c r="A283">
        <v>282</v>
      </c>
      <c r="B283" t="s">
        <v>139</v>
      </c>
      <c r="C283" t="s">
        <v>147</v>
      </c>
      <c r="D283" t="s">
        <v>151</v>
      </c>
      <c r="E283" t="s">
        <v>152</v>
      </c>
      <c r="F283" t="s">
        <v>155</v>
      </c>
      <c r="G283" t="s">
        <v>219</v>
      </c>
      <c r="H283">
        <v>378.55974551563276</v>
      </c>
      <c r="I283">
        <v>54</v>
      </c>
      <c r="J283">
        <v>1632872.1793465365</v>
      </c>
      <c r="K283">
        <v>100656000</v>
      </c>
      <c r="L283">
        <v>281</v>
      </c>
      <c r="M283">
        <v>-20.992076241192876</v>
      </c>
      <c r="N283">
        <v>-3.8461538461538463</v>
      </c>
    </row>
    <row r="284" spans="1:14" x14ac:dyDescent="0.3">
      <c r="A284">
        <v>283</v>
      </c>
      <c r="B284" t="s">
        <v>139</v>
      </c>
      <c r="C284" t="s">
        <v>147</v>
      </c>
      <c r="D284" t="s">
        <v>151</v>
      </c>
      <c r="E284" t="s">
        <v>152</v>
      </c>
      <c r="F284" t="s">
        <v>155</v>
      </c>
      <c r="G284" t="s">
        <v>219</v>
      </c>
      <c r="H284">
        <v>378.55974551563276</v>
      </c>
      <c r="I284">
        <v>54</v>
      </c>
      <c r="J284">
        <v>1632872.1793465365</v>
      </c>
      <c r="K284">
        <v>100656000</v>
      </c>
      <c r="L284">
        <v>282</v>
      </c>
      <c r="M284">
        <v>-20.992076241192876</v>
      </c>
      <c r="N284">
        <v>-3.8461538461538463</v>
      </c>
    </row>
    <row r="285" spans="1:14" x14ac:dyDescent="0.3">
      <c r="A285">
        <v>284</v>
      </c>
      <c r="B285" t="s">
        <v>139</v>
      </c>
      <c r="C285" t="s">
        <v>147</v>
      </c>
      <c r="D285" t="s">
        <v>151</v>
      </c>
      <c r="E285" t="s">
        <v>152</v>
      </c>
      <c r="F285" t="s">
        <v>155</v>
      </c>
      <c r="G285" t="s">
        <v>219</v>
      </c>
      <c r="H285">
        <v>378.55974551563276</v>
      </c>
      <c r="I285">
        <v>54</v>
      </c>
      <c r="J285">
        <v>1632872.1793465365</v>
      </c>
      <c r="K285">
        <v>100656000</v>
      </c>
      <c r="L285">
        <v>283</v>
      </c>
      <c r="M285">
        <v>-20.992076241192876</v>
      </c>
      <c r="N285">
        <v>-3.8461538461538463</v>
      </c>
    </row>
    <row r="286" spans="1:14" x14ac:dyDescent="0.3">
      <c r="A286">
        <v>285</v>
      </c>
      <c r="B286" t="s">
        <v>139</v>
      </c>
      <c r="C286" t="s">
        <v>147</v>
      </c>
      <c r="D286" t="s">
        <v>151</v>
      </c>
      <c r="E286" t="s">
        <v>152</v>
      </c>
      <c r="F286" t="s">
        <v>155</v>
      </c>
      <c r="G286" t="s">
        <v>219</v>
      </c>
      <c r="H286">
        <v>378.55974551563276</v>
      </c>
      <c r="I286">
        <v>54</v>
      </c>
      <c r="J286">
        <v>1632872.1793465365</v>
      </c>
      <c r="K286">
        <v>100656000</v>
      </c>
      <c r="L286">
        <v>284</v>
      </c>
      <c r="M286">
        <v>-20.992076241192876</v>
      </c>
      <c r="N286">
        <v>-3.8461538461538463</v>
      </c>
    </row>
    <row r="287" spans="1:14" x14ac:dyDescent="0.3">
      <c r="A287">
        <v>286</v>
      </c>
      <c r="B287" t="s">
        <v>139</v>
      </c>
      <c r="C287" t="s">
        <v>147</v>
      </c>
      <c r="D287" t="s">
        <v>151</v>
      </c>
      <c r="E287" t="s">
        <v>152</v>
      </c>
      <c r="F287" t="s">
        <v>155</v>
      </c>
      <c r="G287" t="s">
        <v>219</v>
      </c>
      <c r="H287">
        <v>378.55974551563276</v>
      </c>
      <c r="I287">
        <v>54</v>
      </c>
      <c r="J287">
        <v>1632872.1793465365</v>
      </c>
      <c r="K287">
        <v>100656000</v>
      </c>
      <c r="L287">
        <v>285</v>
      </c>
      <c r="M287">
        <v>-20.992076241192876</v>
      </c>
      <c r="N287">
        <v>-3.8461538461538463</v>
      </c>
    </row>
    <row r="288" spans="1:14" x14ac:dyDescent="0.3">
      <c r="A288">
        <v>287</v>
      </c>
      <c r="B288" t="s">
        <v>139</v>
      </c>
      <c r="C288" t="s">
        <v>147</v>
      </c>
      <c r="D288" t="s">
        <v>151</v>
      </c>
      <c r="E288" t="s">
        <v>152</v>
      </c>
      <c r="F288" t="s">
        <v>155</v>
      </c>
      <c r="G288" t="s">
        <v>219</v>
      </c>
      <c r="H288">
        <v>378.55974551563276</v>
      </c>
      <c r="I288">
        <v>54</v>
      </c>
      <c r="J288">
        <v>1632872.1793465365</v>
      </c>
      <c r="K288">
        <v>100656000</v>
      </c>
      <c r="L288">
        <v>286</v>
      </c>
      <c r="M288">
        <v>-20.992076241192876</v>
      </c>
      <c r="N288">
        <v>-3.8461538461538463</v>
      </c>
    </row>
    <row r="289" spans="1:14" x14ac:dyDescent="0.3">
      <c r="A289">
        <v>288</v>
      </c>
      <c r="B289" t="s">
        <v>139</v>
      </c>
      <c r="C289" t="s">
        <v>147</v>
      </c>
      <c r="D289" t="s">
        <v>151</v>
      </c>
      <c r="E289" t="s">
        <v>152</v>
      </c>
      <c r="F289" t="s">
        <v>155</v>
      </c>
      <c r="G289" t="s">
        <v>219</v>
      </c>
      <c r="H289">
        <v>378.55974551563276</v>
      </c>
      <c r="I289">
        <v>54</v>
      </c>
      <c r="J289">
        <v>1632872.1793465365</v>
      </c>
      <c r="K289">
        <v>100656000</v>
      </c>
      <c r="L289">
        <v>287</v>
      </c>
      <c r="M289">
        <v>-20.992076241192876</v>
      </c>
      <c r="N289">
        <v>-3.8461538461538463</v>
      </c>
    </row>
    <row r="290" spans="1:14" x14ac:dyDescent="0.3">
      <c r="A290">
        <v>289</v>
      </c>
      <c r="B290" t="s">
        <v>139</v>
      </c>
      <c r="C290" t="s">
        <v>147</v>
      </c>
      <c r="D290" t="s">
        <v>151</v>
      </c>
      <c r="E290" t="s">
        <v>152</v>
      </c>
      <c r="F290" t="s">
        <v>155</v>
      </c>
      <c r="G290" t="s">
        <v>219</v>
      </c>
      <c r="H290">
        <v>378.55974551563276</v>
      </c>
      <c r="I290">
        <v>54</v>
      </c>
      <c r="J290">
        <v>1632872.1793465365</v>
      </c>
      <c r="K290">
        <v>100656000</v>
      </c>
      <c r="L290">
        <v>288</v>
      </c>
      <c r="M290">
        <v>-20.992076241192876</v>
      </c>
      <c r="N290">
        <v>-3.8461538461538463</v>
      </c>
    </row>
    <row r="291" spans="1:14" x14ac:dyDescent="0.3">
      <c r="A291">
        <v>290</v>
      </c>
      <c r="B291" t="s">
        <v>139</v>
      </c>
      <c r="C291" t="s">
        <v>147</v>
      </c>
      <c r="D291" t="s">
        <v>151</v>
      </c>
      <c r="E291" t="s">
        <v>152</v>
      </c>
      <c r="F291" t="s">
        <v>155</v>
      </c>
      <c r="G291" t="s">
        <v>219</v>
      </c>
      <c r="H291">
        <v>378.55974551563276</v>
      </c>
      <c r="I291">
        <v>54</v>
      </c>
      <c r="J291">
        <v>1632872.1793465365</v>
      </c>
      <c r="K291">
        <v>100656000</v>
      </c>
      <c r="L291">
        <v>289</v>
      </c>
      <c r="M291">
        <v>-20.992076241192876</v>
      </c>
      <c r="N291">
        <v>-3.8461538461538463</v>
      </c>
    </row>
    <row r="292" spans="1:14" x14ac:dyDescent="0.3">
      <c r="A292">
        <v>291</v>
      </c>
      <c r="B292" t="s">
        <v>139</v>
      </c>
      <c r="C292" t="s">
        <v>147</v>
      </c>
      <c r="D292" t="s">
        <v>151</v>
      </c>
      <c r="E292" t="s">
        <v>152</v>
      </c>
      <c r="F292" t="s">
        <v>155</v>
      </c>
      <c r="G292" t="s">
        <v>219</v>
      </c>
      <c r="H292">
        <v>378.55974551563276</v>
      </c>
      <c r="I292">
        <v>54</v>
      </c>
      <c r="J292">
        <v>1632872.1793465365</v>
      </c>
      <c r="K292">
        <v>100656000</v>
      </c>
      <c r="L292">
        <v>290</v>
      </c>
      <c r="M292">
        <v>-20.992076241192876</v>
      </c>
      <c r="N292">
        <v>-3.8461538461538463</v>
      </c>
    </row>
    <row r="293" spans="1:14" x14ac:dyDescent="0.3">
      <c r="A293">
        <v>292</v>
      </c>
      <c r="B293" t="s">
        <v>139</v>
      </c>
      <c r="C293" t="s">
        <v>147</v>
      </c>
      <c r="D293" t="s">
        <v>151</v>
      </c>
      <c r="E293" t="s">
        <v>152</v>
      </c>
      <c r="F293" t="s">
        <v>155</v>
      </c>
      <c r="G293" t="s">
        <v>219</v>
      </c>
      <c r="H293">
        <v>378.55974551563276</v>
      </c>
      <c r="I293">
        <v>54</v>
      </c>
      <c r="J293">
        <v>1632872.1793465365</v>
      </c>
      <c r="K293">
        <v>100656000</v>
      </c>
      <c r="L293">
        <v>291</v>
      </c>
      <c r="M293">
        <v>-20.992076241192876</v>
      </c>
      <c r="N293">
        <v>-3.8461538461538463</v>
      </c>
    </row>
    <row r="294" spans="1:14" x14ac:dyDescent="0.3">
      <c r="A294">
        <v>293</v>
      </c>
      <c r="B294" t="s">
        <v>139</v>
      </c>
      <c r="C294" t="s">
        <v>147</v>
      </c>
      <c r="D294" t="s">
        <v>151</v>
      </c>
      <c r="E294" t="s">
        <v>152</v>
      </c>
      <c r="F294" t="s">
        <v>155</v>
      </c>
      <c r="G294" t="s">
        <v>219</v>
      </c>
      <c r="H294">
        <v>378.55974551563276</v>
      </c>
      <c r="I294">
        <v>54</v>
      </c>
      <c r="J294">
        <v>1632872.1793465365</v>
      </c>
      <c r="K294">
        <v>100656000</v>
      </c>
      <c r="L294">
        <v>292</v>
      </c>
      <c r="M294">
        <v>-20.992076241192876</v>
      </c>
      <c r="N294">
        <v>-3.8461538461538463</v>
      </c>
    </row>
    <row r="295" spans="1:14" x14ac:dyDescent="0.3">
      <c r="A295">
        <v>294</v>
      </c>
      <c r="B295" t="s">
        <v>139</v>
      </c>
      <c r="C295" t="s">
        <v>147</v>
      </c>
      <c r="D295" t="s">
        <v>151</v>
      </c>
      <c r="E295" t="s">
        <v>152</v>
      </c>
      <c r="F295" t="s">
        <v>155</v>
      </c>
      <c r="G295" t="s">
        <v>219</v>
      </c>
      <c r="H295">
        <v>353.58236479576379</v>
      </c>
      <c r="I295">
        <v>51</v>
      </c>
      <c r="J295">
        <v>1491632.7662961546</v>
      </c>
      <c r="K295">
        <v>95064000</v>
      </c>
      <c r="L295">
        <v>293</v>
      </c>
      <c r="M295">
        <v>-10.526560294383142</v>
      </c>
      <c r="N295">
        <v>1.9230769230769231</v>
      </c>
    </row>
    <row r="296" spans="1:14" x14ac:dyDescent="0.3">
      <c r="A296">
        <v>295</v>
      </c>
      <c r="B296" t="s">
        <v>139</v>
      </c>
      <c r="C296" t="s">
        <v>147</v>
      </c>
      <c r="D296" t="s">
        <v>151</v>
      </c>
      <c r="E296" t="s">
        <v>152</v>
      </c>
      <c r="F296" t="s">
        <v>155</v>
      </c>
      <c r="G296" t="s">
        <v>219</v>
      </c>
      <c r="H296">
        <v>353.58236479576379</v>
      </c>
      <c r="I296">
        <v>51</v>
      </c>
      <c r="J296">
        <v>1491632.7662961546</v>
      </c>
      <c r="K296">
        <v>95064000</v>
      </c>
      <c r="L296">
        <v>294</v>
      </c>
      <c r="M296">
        <v>-10.526560294383142</v>
      </c>
      <c r="N296">
        <v>1.9230769230769231</v>
      </c>
    </row>
    <row r="297" spans="1:14" x14ac:dyDescent="0.3">
      <c r="A297">
        <v>296</v>
      </c>
      <c r="B297" t="s">
        <v>139</v>
      </c>
      <c r="C297" t="s">
        <v>147</v>
      </c>
      <c r="D297" t="s">
        <v>151</v>
      </c>
      <c r="E297" t="s">
        <v>152</v>
      </c>
      <c r="F297" t="s">
        <v>155</v>
      </c>
      <c r="G297" t="s">
        <v>219</v>
      </c>
      <c r="H297">
        <v>353.58236479576379</v>
      </c>
      <c r="I297">
        <v>51</v>
      </c>
      <c r="J297">
        <v>1491632.7662961546</v>
      </c>
      <c r="K297">
        <v>95064000</v>
      </c>
      <c r="L297">
        <v>295</v>
      </c>
      <c r="M297">
        <v>-10.526560294383142</v>
      </c>
      <c r="N297">
        <v>1.9230769230769231</v>
      </c>
    </row>
    <row r="298" spans="1:14" x14ac:dyDescent="0.3">
      <c r="A298">
        <v>297</v>
      </c>
      <c r="B298" t="s">
        <v>139</v>
      </c>
      <c r="C298" t="s">
        <v>147</v>
      </c>
      <c r="D298" t="s">
        <v>151</v>
      </c>
      <c r="E298" t="s">
        <v>152</v>
      </c>
      <c r="F298" t="s">
        <v>155</v>
      </c>
      <c r="G298" t="s">
        <v>219</v>
      </c>
      <c r="H298">
        <v>353.58236479576379</v>
      </c>
      <c r="I298">
        <v>51</v>
      </c>
      <c r="J298">
        <v>1491632.7662961546</v>
      </c>
      <c r="K298">
        <v>95064000</v>
      </c>
      <c r="L298">
        <v>296</v>
      </c>
      <c r="M298">
        <v>-10.526560294383142</v>
      </c>
      <c r="N298">
        <v>1.9230769230769231</v>
      </c>
    </row>
    <row r="299" spans="1:14" x14ac:dyDescent="0.3">
      <c r="A299">
        <v>298</v>
      </c>
      <c r="B299" t="s">
        <v>139</v>
      </c>
      <c r="C299" t="s">
        <v>147</v>
      </c>
      <c r="D299" t="s">
        <v>151</v>
      </c>
      <c r="E299" t="s">
        <v>152</v>
      </c>
      <c r="F299" t="s">
        <v>155</v>
      </c>
      <c r="G299" t="s">
        <v>219</v>
      </c>
      <c r="H299">
        <v>353.58236479576379</v>
      </c>
      <c r="I299">
        <v>51</v>
      </c>
      <c r="J299">
        <v>1491632.7662961546</v>
      </c>
      <c r="K299">
        <v>95064000</v>
      </c>
      <c r="L299">
        <v>297</v>
      </c>
      <c r="M299">
        <v>-10.526560294383142</v>
      </c>
      <c r="N299">
        <v>1.9230769230769231</v>
      </c>
    </row>
    <row r="300" spans="1:14" x14ac:dyDescent="0.3">
      <c r="A300">
        <v>299</v>
      </c>
      <c r="B300" t="s">
        <v>139</v>
      </c>
      <c r="C300" t="s">
        <v>147</v>
      </c>
      <c r="D300" t="s">
        <v>151</v>
      </c>
      <c r="E300" t="s">
        <v>152</v>
      </c>
      <c r="F300" t="s">
        <v>155</v>
      </c>
      <c r="G300" t="s">
        <v>219</v>
      </c>
      <c r="H300">
        <v>353.58236479576379</v>
      </c>
      <c r="I300">
        <v>51</v>
      </c>
      <c r="J300">
        <v>1491632.7662961546</v>
      </c>
      <c r="K300">
        <v>95064000</v>
      </c>
      <c r="L300">
        <v>298</v>
      </c>
      <c r="M300">
        <v>-10.526560294383142</v>
      </c>
      <c r="N300">
        <v>1.9230769230769231</v>
      </c>
    </row>
    <row r="301" spans="1:14" x14ac:dyDescent="0.3">
      <c r="A301">
        <v>300</v>
      </c>
      <c r="B301" t="s">
        <v>139</v>
      </c>
      <c r="C301" t="s">
        <v>147</v>
      </c>
      <c r="D301" t="s">
        <v>151</v>
      </c>
      <c r="E301" t="s">
        <v>152</v>
      </c>
      <c r="F301" t="s">
        <v>155</v>
      </c>
      <c r="G301" t="s">
        <v>219</v>
      </c>
      <c r="H301">
        <v>353.58236479576379</v>
      </c>
      <c r="I301">
        <v>51</v>
      </c>
      <c r="J301">
        <v>1491632.7662961546</v>
      </c>
      <c r="K301">
        <v>95064000</v>
      </c>
      <c r="L301">
        <v>299</v>
      </c>
      <c r="M301">
        <v>-10.526560294383142</v>
      </c>
      <c r="N301">
        <v>1.9230769230769231</v>
      </c>
    </row>
    <row r="302" spans="1:14" x14ac:dyDescent="0.3">
      <c r="A302">
        <v>301</v>
      </c>
      <c r="B302" t="s">
        <v>139</v>
      </c>
      <c r="C302" t="s">
        <v>147</v>
      </c>
      <c r="D302" t="s">
        <v>151</v>
      </c>
      <c r="E302" t="s">
        <v>152</v>
      </c>
      <c r="F302" t="s">
        <v>155</v>
      </c>
      <c r="G302" t="s">
        <v>219</v>
      </c>
      <c r="H302">
        <v>353.58236479576379</v>
      </c>
      <c r="I302">
        <v>51</v>
      </c>
      <c r="J302">
        <v>1491632.7662961546</v>
      </c>
      <c r="K302">
        <v>95064000</v>
      </c>
      <c r="L302">
        <v>300</v>
      </c>
      <c r="M302">
        <v>-10.526560294383142</v>
      </c>
      <c r="N302">
        <v>1.9230769230769231</v>
      </c>
    </row>
    <row r="303" spans="1:14" x14ac:dyDescent="0.3">
      <c r="A303">
        <v>302</v>
      </c>
      <c r="B303" t="s">
        <v>139</v>
      </c>
      <c r="C303" t="s">
        <v>147</v>
      </c>
      <c r="D303" t="s">
        <v>151</v>
      </c>
      <c r="E303" t="s">
        <v>152</v>
      </c>
      <c r="F303" t="s">
        <v>155</v>
      </c>
      <c r="G303" t="s">
        <v>219</v>
      </c>
      <c r="H303">
        <v>353.58236479576379</v>
      </c>
      <c r="I303">
        <v>51</v>
      </c>
      <c r="J303">
        <v>1491632.7662961546</v>
      </c>
      <c r="K303">
        <v>95064000</v>
      </c>
      <c r="L303">
        <v>301</v>
      </c>
      <c r="M303">
        <v>-10.526560294383142</v>
      </c>
      <c r="N303">
        <v>1.9230769230769231</v>
      </c>
    </row>
    <row r="304" spans="1:14" x14ac:dyDescent="0.3">
      <c r="A304">
        <v>303</v>
      </c>
      <c r="B304" t="s">
        <v>139</v>
      </c>
      <c r="C304" t="s">
        <v>147</v>
      </c>
      <c r="D304" t="s">
        <v>151</v>
      </c>
      <c r="E304" t="s">
        <v>152</v>
      </c>
      <c r="F304" t="s">
        <v>155</v>
      </c>
      <c r="G304" t="s">
        <v>219</v>
      </c>
      <c r="H304">
        <v>353.58236479576379</v>
      </c>
      <c r="I304">
        <v>51</v>
      </c>
      <c r="J304">
        <v>1491632.7662961546</v>
      </c>
      <c r="K304">
        <v>95064000</v>
      </c>
      <c r="L304">
        <v>302</v>
      </c>
      <c r="M304">
        <v>-10.526560294383142</v>
      </c>
      <c r="N304">
        <v>1.9230769230769231</v>
      </c>
    </row>
    <row r="305" spans="1:14" x14ac:dyDescent="0.3">
      <c r="A305">
        <v>304</v>
      </c>
      <c r="B305" t="s">
        <v>139</v>
      </c>
      <c r="C305" t="s">
        <v>147</v>
      </c>
      <c r="D305" t="s">
        <v>151</v>
      </c>
      <c r="E305" t="s">
        <v>152</v>
      </c>
      <c r="F305" t="s">
        <v>155</v>
      </c>
      <c r="G305" t="s">
        <v>219</v>
      </c>
      <c r="H305">
        <v>353.58236479576379</v>
      </c>
      <c r="I305">
        <v>51</v>
      </c>
      <c r="J305">
        <v>1491632.7662961546</v>
      </c>
      <c r="K305">
        <v>95064000</v>
      </c>
      <c r="L305">
        <v>303</v>
      </c>
      <c r="M305">
        <v>-10.526560294383142</v>
      </c>
      <c r="N305">
        <v>1.9230769230769231</v>
      </c>
    </row>
    <row r="306" spans="1:14" x14ac:dyDescent="0.3">
      <c r="A306">
        <v>305</v>
      </c>
      <c r="B306" t="s">
        <v>139</v>
      </c>
      <c r="C306" t="s">
        <v>147</v>
      </c>
      <c r="D306" t="s">
        <v>151</v>
      </c>
      <c r="E306" t="s">
        <v>152</v>
      </c>
      <c r="F306" t="s">
        <v>155</v>
      </c>
      <c r="G306" t="s">
        <v>219</v>
      </c>
      <c r="H306">
        <v>353.58236479576379</v>
      </c>
      <c r="I306">
        <v>51</v>
      </c>
      <c r="J306">
        <v>1491632.7662961546</v>
      </c>
      <c r="K306">
        <v>95064000</v>
      </c>
      <c r="L306">
        <v>304</v>
      </c>
      <c r="M306">
        <v>-10.526560294383142</v>
      </c>
      <c r="N306">
        <v>1.9230769230769231</v>
      </c>
    </row>
    <row r="307" spans="1:14" x14ac:dyDescent="0.3">
      <c r="A307">
        <v>306</v>
      </c>
      <c r="B307" t="s">
        <v>139</v>
      </c>
      <c r="C307" t="s">
        <v>147</v>
      </c>
      <c r="D307" t="s">
        <v>151</v>
      </c>
      <c r="E307" t="s">
        <v>152</v>
      </c>
      <c r="F307" t="s">
        <v>155</v>
      </c>
      <c r="G307" t="s">
        <v>219</v>
      </c>
      <c r="H307">
        <v>353.58236479576379</v>
      </c>
      <c r="I307">
        <v>51</v>
      </c>
      <c r="J307">
        <v>1491632.7662961546</v>
      </c>
      <c r="K307">
        <v>95064000</v>
      </c>
      <c r="L307">
        <v>305</v>
      </c>
      <c r="M307">
        <v>-10.526560294383142</v>
      </c>
      <c r="N307">
        <v>1.9230769230769231</v>
      </c>
    </row>
    <row r="308" spans="1:14" x14ac:dyDescent="0.3">
      <c r="A308">
        <v>307</v>
      </c>
      <c r="B308" t="s">
        <v>139</v>
      </c>
      <c r="C308" t="s">
        <v>147</v>
      </c>
      <c r="D308" t="s">
        <v>151</v>
      </c>
      <c r="E308" t="s">
        <v>152</v>
      </c>
      <c r="F308" t="s">
        <v>155</v>
      </c>
      <c r="G308" t="s">
        <v>219</v>
      </c>
      <c r="H308">
        <v>353.58236479576379</v>
      </c>
      <c r="I308">
        <v>51</v>
      </c>
      <c r="J308">
        <v>1491632.7662961546</v>
      </c>
      <c r="K308">
        <v>95064000</v>
      </c>
      <c r="L308">
        <v>306</v>
      </c>
      <c r="M308">
        <v>-10.526560294383142</v>
      </c>
      <c r="N308">
        <v>1.9230769230769231</v>
      </c>
    </row>
    <row r="309" spans="1:14" x14ac:dyDescent="0.3">
      <c r="A309">
        <v>308</v>
      </c>
      <c r="B309" t="s">
        <v>139</v>
      </c>
      <c r="C309" t="s">
        <v>147</v>
      </c>
      <c r="D309" t="s">
        <v>151</v>
      </c>
      <c r="E309" t="s">
        <v>152</v>
      </c>
      <c r="F309" t="s">
        <v>155</v>
      </c>
      <c r="G309" t="s">
        <v>219</v>
      </c>
      <c r="H309">
        <v>353.58236479576379</v>
      </c>
      <c r="I309">
        <v>51</v>
      </c>
      <c r="J309">
        <v>1491632.7662961546</v>
      </c>
      <c r="K309">
        <v>95064000</v>
      </c>
      <c r="L309">
        <v>307</v>
      </c>
      <c r="M309">
        <v>-10.526560294383142</v>
      </c>
      <c r="N309">
        <v>1.9230769230769231</v>
      </c>
    </row>
    <row r="310" spans="1:14" x14ac:dyDescent="0.3">
      <c r="A310">
        <v>309</v>
      </c>
      <c r="B310" t="s">
        <v>139</v>
      </c>
      <c r="C310" t="s">
        <v>147</v>
      </c>
      <c r="D310" t="s">
        <v>151</v>
      </c>
      <c r="E310" t="s">
        <v>152</v>
      </c>
      <c r="F310" t="s">
        <v>155</v>
      </c>
      <c r="G310" t="s">
        <v>219</v>
      </c>
      <c r="H310">
        <v>353.58236479576379</v>
      </c>
      <c r="I310">
        <v>51</v>
      </c>
      <c r="J310">
        <v>1491632.7662961546</v>
      </c>
      <c r="K310">
        <v>95064000</v>
      </c>
      <c r="L310">
        <v>308</v>
      </c>
      <c r="M310">
        <v>-10.526560294383142</v>
      </c>
      <c r="N310">
        <v>1.9230769230769231</v>
      </c>
    </row>
    <row r="311" spans="1:14" x14ac:dyDescent="0.3">
      <c r="A311">
        <v>310</v>
      </c>
      <c r="B311" t="s">
        <v>139</v>
      </c>
      <c r="C311" t="s">
        <v>147</v>
      </c>
      <c r="D311" t="s">
        <v>151</v>
      </c>
      <c r="E311" t="s">
        <v>152</v>
      </c>
      <c r="F311" t="s">
        <v>155</v>
      </c>
      <c r="G311" t="s">
        <v>219</v>
      </c>
      <c r="H311">
        <v>353.58236479576379</v>
      </c>
      <c r="I311">
        <v>51</v>
      </c>
      <c r="J311">
        <v>1491632.7662961546</v>
      </c>
      <c r="K311">
        <v>95064000</v>
      </c>
      <c r="L311">
        <v>309</v>
      </c>
      <c r="M311">
        <v>-10.526560294383142</v>
      </c>
      <c r="N311">
        <v>1.9230769230769231</v>
      </c>
    </row>
    <row r="312" spans="1:14" x14ac:dyDescent="0.3">
      <c r="A312">
        <v>311</v>
      </c>
      <c r="B312" t="s">
        <v>139</v>
      </c>
      <c r="C312" t="s">
        <v>147</v>
      </c>
      <c r="D312" t="s">
        <v>151</v>
      </c>
      <c r="E312" t="s">
        <v>152</v>
      </c>
      <c r="F312" t="s">
        <v>155</v>
      </c>
      <c r="G312" t="s">
        <v>219</v>
      </c>
      <c r="H312">
        <v>353.58236479576379</v>
      </c>
      <c r="I312">
        <v>51</v>
      </c>
      <c r="J312">
        <v>1491632.7662961546</v>
      </c>
      <c r="K312">
        <v>95064000</v>
      </c>
      <c r="L312">
        <v>310</v>
      </c>
      <c r="M312">
        <v>-10.526560294383142</v>
      </c>
      <c r="N312">
        <v>1.9230769230769231</v>
      </c>
    </row>
    <row r="313" spans="1:14" x14ac:dyDescent="0.3">
      <c r="A313">
        <v>312</v>
      </c>
      <c r="B313" t="s">
        <v>139</v>
      </c>
      <c r="C313" t="s">
        <v>147</v>
      </c>
      <c r="D313" t="s">
        <v>151</v>
      </c>
      <c r="E313" t="s">
        <v>152</v>
      </c>
      <c r="F313" t="s">
        <v>155</v>
      </c>
      <c r="G313" t="s">
        <v>219</v>
      </c>
      <c r="H313">
        <v>353.58236479576379</v>
      </c>
      <c r="I313">
        <v>51</v>
      </c>
      <c r="J313">
        <v>1491632.7662961546</v>
      </c>
      <c r="K313">
        <v>95064000</v>
      </c>
      <c r="L313">
        <v>311</v>
      </c>
      <c r="M313">
        <v>-10.526560294383142</v>
      </c>
      <c r="N313">
        <v>1.9230769230769231</v>
      </c>
    </row>
    <row r="314" spans="1:14" x14ac:dyDescent="0.3">
      <c r="A314">
        <v>313</v>
      </c>
      <c r="B314" t="s">
        <v>139</v>
      </c>
      <c r="C314" t="s">
        <v>147</v>
      </c>
      <c r="D314" t="s">
        <v>151</v>
      </c>
      <c r="E314" t="s">
        <v>152</v>
      </c>
      <c r="F314" t="s">
        <v>155</v>
      </c>
      <c r="G314" t="s">
        <v>219</v>
      </c>
      <c r="H314">
        <v>353.58236479576379</v>
      </c>
      <c r="I314">
        <v>51</v>
      </c>
      <c r="J314">
        <v>1491632.7662961546</v>
      </c>
      <c r="K314">
        <v>95064000</v>
      </c>
      <c r="L314">
        <v>312</v>
      </c>
      <c r="M314">
        <v>-10.526560294383142</v>
      </c>
      <c r="N314">
        <v>1.9230769230769231</v>
      </c>
    </row>
    <row r="315" spans="1:14" x14ac:dyDescent="0.3">
      <c r="A315">
        <v>314</v>
      </c>
      <c r="B315" t="s">
        <v>139</v>
      </c>
      <c r="C315" t="s">
        <v>147</v>
      </c>
      <c r="D315" t="s">
        <v>151</v>
      </c>
      <c r="E315" t="s">
        <v>152</v>
      </c>
      <c r="F315" t="s">
        <v>155</v>
      </c>
      <c r="G315" t="s">
        <v>219</v>
      </c>
      <c r="H315">
        <v>353.58236479576379</v>
      </c>
      <c r="I315">
        <v>51</v>
      </c>
      <c r="J315">
        <v>1491632.7662961546</v>
      </c>
      <c r="K315">
        <v>95064000</v>
      </c>
      <c r="L315">
        <v>313</v>
      </c>
      <c r="M315">
        <v>-10.526560294383142</v>
      </c>
      <c r="N315">
        <v>1.9230769230769231</v>
      </c>
    </row>
    <row r="316" spans="1:14" x14ac:dyDescent="0.3">
      <c r="A316">
        <v>315</v>
      </c>
      <c r="B316" t="s">
        <v>139</v>
      </c>
      <c r="C316" t="s">
        <v>147</v>
      </c>
      <c r="D316" t="s">
        <v>151</v>
      </c>
      <c r="E316" t="s">
        <v>152</v>
      </c>
      <c r="F316" t="s">
        <v>155</v>
      </c>
      <c r="G316" t="s">
        <v>219</v>
      </c>
      <c r="H316">
        <v>353.58236479576379</v>
      </c>
      <c r="I316">
        <v>51</v>
      </c>
      <c r="J316">
        <v>1491632.7662961546</v>
      </c>
      <c r="K316">
        <v>95064000</v>
      </c>
      <c r="L316">
        <v>314</v>
      </c>
      <c r="M316">
        <v>-10.526560294383142</v>
      </c>
      <c r="N316">
        <v>1.9230769230769231</v>
      </c>
    </row>
    <row r="317" spans="1:14" x14ac:dyDescent="0.3">
      <c r="A317">
        <v>316</v>
      </c>
      <c r="B317" t="s">
        <v>139</v>
      </c>
      <c r="C317" t="s">
        <v>147</v>
      </c>
      <c r="D317" t="s">
        <v>151</v>
      </c>
      <c r="E317" t="s">
        <v>152</v>
      </c>
      <c r="F317" t="s">
        <v>155</v>
      </c>
      <c r="G317" t="s">
        <v>219</v>
      </c>
      <c r="H317">
        <v>353.58236479576379</v>
      </c>
      <c r="I317">
        <v>51</v>
      </c>
      <c r="J317">
        <v>1491632.7662961546</v>
      </c>
      <c r="K317">
        <v>95064000</v>
      </c>
      <c r="L317">
        <v>315</v>
      </c>
      <c r="M317">
        <v>-10.526560294383142</v>
      </c>
      <c r="N317">
        <v>1.9230769230769231</v>
      </c>
    </row>
    <row r="318" spans="1:14" x14ac:dyDescent="0.3">
      <c r="A318">
        <v>317</v>
      </c>
      <c r="B318" t="s">
        <v>139</v>
      </c>
      <c r="C318" t="s">
        <v>147</v>
      </c>
      <c r="D318" t="s">
        <v>151</v>
      </c>
      <c r="E318" t="s">
        <v>152</v>
      </c>
      <c r="F318" t="s">
        <v>155</v>
      </c>
      <c r="G318" t="s">
        <v>219</v>
      </c>
      <c r="H318">
        <v>353.58236479576379</v>
      </c>
      <c r="I318">
        <v>51</v>
      </c>
      <c r="J318">
        <v>1491632.7662961546</v>
      </c>
      <c r="K318">
        <v>95064000</v>
      </c>
      <c r="L318">
        <v>316</v>
      </c>
      <c r="M318">
        <v>-10.526560294383142</v>
      </c>
      <c r="N318">
        <v>1.9230769230769231</v>
      </c>
    </row>
    <row r="319" spans="1:14" x14ac:dyDescent="0.3">
      <c r="A319">
        <v>318</v>
      </c>
      <c r="B319" t="s">
        <v>139</v>
      </c>
      <c r="C319" t="s">
        <v>147</v>
      </c>
      <c r="D319" t="s">
        <v>151</v>
      </c>
      <c r="E319" t="s">
        <v>152</v>
      </c>
      <c r="F319" t="s">
        <v>155</v>
      </c>
      <c r="G319" t="s">
        <v>219</v>
      </c>
      <c r="H319">
        <v>353.58236479576379</v>
      </c>
      <c r="I319">
        <v>51</v>
      </c>
      <c r="J319">
        <v>1491632.7662961546</v>
      </c>
      <c r="K319">
        <v>95064000</v>
      </c>
      <c r="L319">
        <v>317</v>
      </c>
      <c r="M319">
        <v>-10.526560294383142</v>
      </c>
      <c r="N319">
        <v>1.9230769230769231</v>
      </c>
    </row>
    <row r="320" spans="1:14" x14ac:dyDescent="0.3">
      <c r="A320">
        <v>319</v>
      </c>
      <c r="B320" t="s">
        <v>139</v>
      </c>
      <c r="C320" t="s">
        <v>147</v>
      </c>
      <c r="D320" t="s">
        <v>151</v>
      </c>
      <c r="E320" t="s">
        <v>152</v>
      </c>
      <c r="F320" t="s">
        <v>155</v>
      </c>
      <c r="G320" t="s">
        <v>219</v>
      </c>
      <c r="H320">
        <v>353.58236479576379</v>
      </c>
      <c r="I320">
        <v>51</v>
      </c>
      <c r="J320">
        <v>1491632.7662961546</v>
      </c>
      <c r="K320">
        <v>95064000</v>
      </c>
      <c r="L320">
        <v>318</v>
      </c>
      <c r="M320">
        <v>-10.526560294383142</v>
      </c>
      <c r="N320">
        <v>1.9230769230769231</v>
      </c>
    </row>
    <row r="321" spans="1:14" x14ac:dyDescent="0.3">
      <c r="A321">
        <v>320</v>
      </c>
      <c r="B321" t="s">
        <v>139</v>
      </c>
      <c r="C321" t="s">
        <v>147</v>
      </c>
      <c r="D321" t="s">
        <v>151</v>
      </c>
      <c r="E321" t="s">
        <v>152</v>
      </c>
      <c r="F321" t="s">
        <v>155</v>
      </c>
      <c r="G321" t="s">
        <v>219</v>
      </c>
      <c r="H321">
        <v>353.58236479576379</v>
      </c>
      <c r="I321">
        <v>51</v>
      </c>
      <c r="J321">
        <v>1491632.7662961546</v>
      </c>
      <c r="K321">
        <v>95064000</v>
      </c>
      <c r="L321">
        <v>319</v>
      </c>
      <c r="M321">
        <v>-10.526560294383142</v>
      </c>
      <c r="N321">
        <v>1.9230769230769231</v>
      </c>
    </row>
    <row r="322" spans="1:14" x14ac:dyDescent="0.3">
      <c r="A322">
        <v>321</v>
      </c>
      <c r="B322" t="s">
        <v>139</v>
      </c>
      <c r="C322" t="s">
        <v>147</v>
      </c>
      <c r="D322" t="s">
        <v>151</v>
      </c>
      <c r="E322" t="s">
        <v>152</v>
      </c>
      <c r="F322" t="s">
        <v>155</v>
      </c>
      <c r="G322" t="s">
        <v>219</v>
      </c>
      <c r="H322">
        <v>353.58236479576379</v>
      </c>
      <c r="I322">
        <v>51</v>
      </c>
      <c r="J322">
        <v>1491632.7662961546</v>
      </c>
      <c r="K322">
        <v>95064000</v>
      </c>
      <c r="L322">
        <v>320</v>
      </c>
      <c r="M322">
        <v>-10.526560294383142</v>
      </c>
      <c r="N322">
        <v>1.9230769230769231</v>
      </c>
    </row>
    <row r="323" spans="1:14" x14ac:dyDescent="0.3">
      <c r="A323">
        <v>322</v>
      </c>
      <c r="B323" t="s">
        <v>139</v>
      </c>
      <c r="C323" t="s">
        <v>147</v>
      </c>
      <c r="D323" t="s">
        <v>151</v>
      </c>
      <c r="E323" t="s">
        <v>152</v>
      </c>
      <c r="F323" t="s">
        <v>155</v>
      </c>
      <c r="G323" t="s">
        <v>219</v>
      </c>
      <c r="H323">
        <v>353.58236479576379</v>
      </c>
      <c r="I323">
        <v>51</v>
      </c>
      <c r="J323">
        <v>1491632.7662961546</v>
      </c>
      <c r="K323">
        <v>95064000</v>
      </c>
      <c r="L323">
        <v>321</v>
      </c>
      <c r="M323">
        <v>-10.526560294383142</v>
      </c>
      <c r="N323">
        <v>1.9230769230769231</v>
      </c>
    </row>
    <row r="324" spans="1:14" x14ac:dyDescent="0.3">
      <c r="A324">
        <v>323</v>
      </c>
      <c r="B324" t="s">
        <v>139</v>
      </c>
      <c r="C324" t="s">
        <v>147</v>
      </c>
      <c r="D324" t="s">
        <v>151</v>
      </c>
      <c r="E324" t="s">
        <v>152</v>
      </c>
      <c r="F324" t="s">
        <v>155</v>
      </c>
      <c r="G324" t="s">
        <v>219</v>
      </c>
      <c r="H324">
        <v>353.58236479576379</v>
      </c>
      <c r="I324">
        <v>51</v>
      </c>
      <c r="J324">
        <v>1491632.7662961546</v>
      </c>
      <c r="K324">
        <v>95064000</v>
      </c>
      <c r="L324">
        <v>322</v>
      </c>
      <c r="M324">
        <v>-10.526560294383142</v>
      </c>
      <c r="N324">
        <v>1.9230769230769231</v>
      </c>
    </row>
    <row r="325" spans="1:14" x14ac:dyDescent="0.3">
      <c r="A325">
        <v>324</v>
      </c>
      <c r="B325" t="s">
        <v>139</v>
      </c>
      <c r="C325" t="s">
        <v>147</v>
      </c>
      <c r="D325" t="s">
        <v>151</v>
      </c>
      <c r="E325" t="s">
        <v>152</v>
      </c>
      <c r="F325" t="s">
        <v>155</v>
      </c>
      <c r="G325" t="s">
        <v>219</v>
      </c>
      <c r="H325">
        <v>353.58236479576379</v>
      </c>
      <c r="I325">
        <v>51</v>
      </c>
      <c r="J325">
        <v>1491632.7662961546</v>
      </c>
      <c r="K325">
        <v>95064000</v>
      </c>
      <c r="L325">
        <v>323</v>
      </c>
      <c r="M325">
        <v>-10.526560294383142</v>
      </c>
      <c r="N325">
        <v>1.9230769230769231</v>
      </c>
    </row>
    <row r="326" spans="1:14" x14ac:dyDescent="0.3">
      <c r="A326">
        <v>325</v>
      </c>
      <c r="B326" t="s">
        <v>139</v>
      </c>
      <c r="C326" t="s">
        <v>147</v>
      </c>
      <c r="D326" t="s">
        <v>151</v>
      </c>
      <c r="E326" t="s">
        <v>152</v>
      </c>
      <c r="F326" t="s">
        <v>155</v>
      </c>
      <c r="G326" t="s">
        <v>219</v>
      </c>
      <c r="H326">
        <v>353.58236479576379</v>
      </c>
      <c r="I326">
        <v>51</v>
      </c>
      <c r="J326">
        <v>1491632.7662961546</v>
      </c>
      <c r="K326">
        <v>95064000</v>
      </c>
      <c r="L326">
        <v>324</v>
      </c>
      <c r="M326">
        <v>-10.526560294383142</v>
      </c>
      <c r="N326">
        <v>1.9230769230769231</v>
      </c>
    </row>
    <row r="327" spans="1:14" x14ac:dyDescent="0.3">
      <c r="A327">
        <v>326</v>
      </c>
      <c r="B327" t="s">
        <v>139</v>
      </c>
      <c r="C327" t="s">
        <v>147</v>
      </c>
      <c r="D327" t="s">
        <v>151</v>
      </c>
      <c r="E327" t="s">
        <v>152</v>
      </c>
      <c r="F327" t="s">
        <v>155</v>
      </c>
      <c r="G327" t="s">
        <v>219</v>
      </c>
      <c r="H327">
        <v>353.58236479576379</v>
      </c>
      <c r="I327">
        <v>51</v>
      </c>
      <c r="J327">
        <v>1491632.7662961546</v>
      </c>
      <c r="K327">
        <v>95064000</v>
      </c>
      <c r="L327">
        <v>325</v>
      </c>
      <c r="M327">
        <v>-10.526560294383142</v>
      </c>
      <c r="N327">
        <v>1.9230769230769231</v>
      </c>
    </row>
    <row r="328" spans="1:14" x14ac:dyDescent="0.3">
      <c r="A328">
        <v>327</v>
      </c>
      <c r="B328" t="s">
        <v>139</v>
      </c>
      <c r="C328" t="s">
        <v>147</v>
      </c>
      <c r="D328" t="s">
        <v>151</v>
      </c>
      <c r="E328" t="s">
        <v>152</v>
      </c>
      <c r="F328" t="s">
        <v>155</v>
      </c>
      <c r="G328" t="s">
        <v>219</v>
      </c>
      <c r="H328">
        <v>353.58236479576379</v>
      </c>
      <c r="I328">
        <v>51</v>
      </c>
      <c r="J328">
        <v>1491632.7662961546</v>
      </c>
      <c r="K328">
        <v>95064000</v>
      </c>
      <c r="L328">
        <v>326</v>
      </c>
      <c r="M328">
        <v>-10.526560294383142</v>
      </c>
      <c r="N328">
        <v>1.9230769230769231</v>
      </c>
    </row>
    <row r="329" spans="1:14" x14ac:dyDescent="0.3">
      <c r="A329">
        <v>328</v>
      </c>
      <c r="B329" t="s">
        <v>139</v>
      </c>
      <c r="C329" t="s">
        <v>147</v>
      </c>
      <c r="D329" t="s">
        <v>151</v>
      </c>
      <c r="E329" t="s">
        <v>152</v>
      </c>
      <c r="F329" t="s">
        <v>155</v>
      </c>
      <c r="G329" t="s">
        <v>219</v>
      </c>
      <c r="H329">
        <v>353.58236479576379</v>
      </c>
      <c r="I329">
        <v>51</v>
      </c>
      <c r="J329">
        <v>1491632.7662961546</v>
      </c>
      <c r="K329">
        <v>95064000</v>
      </c>
      <c r="L329">
        <v>327</v>
      </c>
      <c r="M329">
        <v>-10.526560294383142</v>
      </c>
      <c r="N329">
        <v>1.9230769230769231</v>
      </c>
    </row>
    <row r="330" spans="1:14" x14ac:dyDescent="0.3">
      <c r="A330">
        <v>329</v>
      </c>
      <c r="B330" t="s">
        <v>139</v>
      </c>
      <c r="C330" t="s">
        <v>147</v>
      </c>
      <c r="D330" t="s">
        <v>151</v>
      </c>
      <c r="E330" t="s">
        <v>152</v>
      </c>
      <c r="F330" t="s">
        <v>155</v>
      </c>
      <c r="G330" t="s">
        <v>219</v>
      </c>
      <c r="H330">
        <v>353.58236479576379</v>
      </c>
      <c r="I330">
        <v>51</v>
      </c>
      <c r="J330">
        <v>1491632.7662961546</v>
      </c>
      <c r="K330">
        <v>95064000</v>
      </c>
      <c r="L330">
        <v>328</v>
      </c>
      <c r="M330">
        <v>-10.526560294383142</v>
      </c>
      <c r="N330">
        <v>1.9230769230769231</v>
      </c>
    </row>
    <row r="331" spans="1:14" x14ac:dyDescent="0.3">
      <c r="A331">
        <v>330</v>
      </c>
      <c r="B331" t="s">
        <v>139</v>
      </c>
      <c r="C331" t="s">
        <v>147</v>
      </c>
      <c r="D331" t="s">
        <v>151</v>
      </c>
      <c r="E331" t="s">
        <v>152</v>
      </c>
      <c r="F331" t="s">
        <v>155</v>
      </c>
      <c r="G331" t="s">
        <v>219</v>
      </c>
      <c r="H331">
        <v>353.58236479576379</v>
      </c>
      <c r="I331">
        <v>51</v>
      </c>
      <c r="J331">
        <v>1491632.7662961546</v>
      </c>
      <c r="K331">
        <v>95064000</v>
      </c>
      <c r="L331">
        <v>329</v>
      </c>
      <c r="M331">
        <v>-10.526560294383142</v>
      </c>
      <c r="N331">
        <v>1.9230769230769231</v>
      </c>
    </row>
    <row r="332" spans="1:14" x14ac:dyDescent="0.3">
      <c r="A332">
        <v>331</v>
      </c>
      <c r="B332" t="s">
        <v>139</v>
      </c>
      <c r="C332" t="s">
        <v>147</v>
      </c>
      <c r="D332" t="s">
        <v>151</v>
      </c>
      <c r="E332" t="s">
        <v>152</v>
      </c>
      <c r="F332" t="s">
        <v>155</v>
      </c>
      <c r="G332" t="s">
        <v>219</v>
      </c>
      <c r="H332">
        <v>353.58236479576379</v>
      </c>
      <c r="I332">
        <v>51</v>
      </c>
      <c r="J332">
        <v>1491632.7662961546</v>
      </c>
      <c r="K332">
        <v>95064000</v>
      </c>
      <c r="L332">
        <v>330</v>
      </c>
      <c r="M332">
        <v>-10.526560294383142</v>
      </c>
      <c r="N332">
        <v>1.9230769230769231</v>
      </c>
    </row>
    <row r="333" spans="1:14" x14ac:dyDescent="0.3">
      <c r="A333">
        <v>332</v>
      </c>
      <c r="B333" t="s">
        <v>139</v>
      </c>
      <c r="C333" t="s">
        <v>147</v>
      </c>
      <c r="D333" t="s">
        <v>151</v>
      </c>
      <c r="E333" t="s">
        <v>152</v>
      </c>
      <c r="F333" t="s">
        <v>155</v>
      </c>
      <c r="G333" t="s">
        <v>219</v>
      </c>
      <c r="H333">
        <v>353.58236479576379</v>
      </c>
      <c r="I333">
        <v>51</v>
      </c>
      <c r="J333">
        <v>1491632.7662961546</v>
      </c>
      <c r="K333">
        <v>95064000</v>
      </c>
      <c r="L333">
        <v>331</v>
      </c>
      <c r="M333">
        <v>-10.526560294383142</v>
      </c>
      <c r="N333">
        <v>1.9230769230769231</v>
      </c>
    </row>
    <row r="334" spans="1:14" x14ac:dyDescent="0.3">
      <c r="A334">
        <v>333</v>
      </c>
      <c r="B334" t="s">
        <v>139</v>
      </c>
      <c r="C334" t="s">
        <v>147</v>
      </c>
      <c r="D334" t="s">
        <v>151</v>
      </c>
      <c r="E334" t="s">
        <v>152</v>
      </c>
      <c r="F334" t="s">
        <v>155</v>
      </c>
      <c r="G334" t="s">
        <v>219</v>
      </c>
      <c r="H334">
        <v>353.58236479576379</v>
      </c>
      <c r="I334">
        <v>51</v>
      </c>
      <c r="J334">
        <v>1491632.7662961546</v>
      </c>
      <c r="K334">
        <v>95064000</v>
      </c>
      <c r="L334">
        <v>332</v>
      </c>
      <c r="M334">
        <v>-10.526560294383142</v>
      </c>
      <c r="N334">
        <v>1.9230769230769231</v>
      </c>
    </row>
    <row r="335" spans="1:14" x14ac:dyDescent="0.3">
      <c r="A335">
        <v>334</v>
      </c>
      <c r="B335" t="s">
        <v>139</v>
      </c>
      <c r="C335" t="s">
        <v>147</v>
      </c>
      <c r="D335" t="s">
        <v>151</v>
      </c>
      <c r="E335" t="s">
        <v>152</v>
      </c>
      <c r="F335" t="s">
        <v>155</v>
      </c>
      <c r="G335" t="s">
        <v>219</v>
      </c>
      <c r="H335">
        <v>353.58236479576379</v>
      </c>
      <c r="I335">
        <v>51</v>
      </c>
      <c r="J335">
        <v>1491632.7662961546</v>
      </c>
      <c r="K335">
        <v>95064000</v>
      </c>
      <c r="L335">
        <v>333</v>
      </c>
      <c r="M335">
        <v>-10.526560294383142</v>
      </c>
      <c r="N335">
        <v>1.9230769230769231</v>
      </c>
    </row>
    <row r="336" spans="1:14" x14ac:dyDescent="0.3">
      <c r="A336">
        <v>335</v>
      </c>
      <c r="B336" t="s">
        <v>139</v>
      </c>
      <c r="C336" t="s">
        <v>147</v>
      </c>
      <c r="D336" t="s">
        <v>151</v>
      </c>
      <c r="E336" t="s">
        <v>152</v>
      </c>
      <c r="F336" t="s">
        <v>155</v>
      </c>
      <c r="G336" t="s">
        <v>219</v>
      </c>
      <c r="H336">
        <v>353.58236479576379</v>
      </c>
      <c r="I336">
        <v>51</v>
      </c>
      <c r="J336">
        <v>1491632.7662961546</v>
      </c>
      <c r="K336">
        <v>95064000</v>
      </c>
      <c r="L336">
        <v>334</v>
      </c>
      <c r="M336">
        <v>-10.526560294383142</v>
      </c>
      <c r="N336">
        <v>1.9230769230769231</v>
      </c>
    </row>
    <row r="337" spans="1:14" x14ac:dyDescent="0.3">
      <c r="A337">
        <v>336</v>
      </c>
      <c r="B337" t="s">
        <v>139</v>
      </c>
      <c r="C337" t="s">
        <v>147</v>
      </c>
      <c r="D337" t="s">
        <v>151</v>
      </c>
      <c r="E337" t="s">
        <v>152</v>
      </c>
      <c r="F337" t="s">
        <v>155</v>
      </c>
      <c r="G337" t="s">
        <v>219</v>
      </c>
      <c r="H337">
        <v>353.58236479576379</v>
      </c>
      <c r="I337">
        <v>51</v>
      </c>
      <c r="J337">
        <v>1491632.7662961546</v>
      </c>
      <c r="K337">
        <v>95064000</v>
      </c>
      <c r="L337">
        <v>335</v>
      </c>
      <c r="M337">
        <v>-10.526560294383142</v>
      </c>
      <c r="N337">
        <v>1.9230769230769231</v>
      </c>
    </row>
    <row r="338" spans="1:14" x14ac:dyDescent="0.3">
      <c r="A338">
        <v>337</v>
      </c>
      <c r="B338" t="s">
        <v>139</v>
      </c>
      <c r="C338" t="s">
        <v>147</v>
      </c>
      <c r="D338" t="s">
        <v>151</v>
      </c>
      <c r="E338" t="s">
        <v>152</v>
      </c>
      <c r="F338" t="s">
        <v>155</v>
      </c>
      <c r="G338" t="s">
        <v>219</v>
      </c>
      <c r="H338">
        <v>353.58236479576379</v>
      </c>
      <c r="I338">
        <v>51</v>
      </c>
      <c r="J338">
        <v>1491632.7662961546</v>
      </c>
      <c r="K338">
        <v>95064000</v>
      </c>
      <c r="L338">
        <v>336</v>
      </c>
      <c r="M338">
        <v>-10.526560294383142</v>
      </c>
      <c r="N338">
        <v>1.9230769230769231</v>
      </c>
    </row>
    <row r="339" spans="1:14" x14ac:dyDescent="0.3">
      <c r="A339">
        <v>338</v>
      </c>
      <c r="B339" t="s">
        <v>139</v>
      </c>
      <c r="C339" t="s">
        <v>147</v>
      </c>
      <c r="D339" t="s">
        <v>151</v>
      </c>
      <c r="E339" t="s">
        <v>152</v>
      </c>
      <c r="F339" t="s">
        <v>155</v>
      </c>
      <c r="G339" t="s">
        <v>219</v>
      </c>
      <c r="H339">
        <v>353.58236479576379</v>
      </c>
      <c r="I339">
        <v>51</v>
      </c>
      <c r="J339">
        <v>1491632.7662961546</v>
      </c>
      <c r="K339">
        <v>95064000</v>
      </c>
      <c r="L339">
        <v>337</v>
      </c>
      <c r="M339">
        <v>-10.526560294383142</v>
      </c>
      <c r="N339">
        <v>1.9230769230769231</v>
      </c>
    </row>
    <row r="340" spans="1:14" x14ac:dyDescent="0.3">
      <c r="A340">
        <v>339</v>
      </c>
      <c r="B340" t="s">
        <v>139</v>
      </c>
      <c r="C340" t="s">
        <v>147</v>
      </c>
      <c r="D340" t="s">
        <v>151</v>
      </c>
      <c r="E340" t="s">
        <v>152</v>
      </c>
      <c r="F340" t="s">
        <v>155</v>
      </c>
      <c r="G340" t="s">
        <v>219</v>
      </c>
      <c r="H340">
        <v>365.1855776520278</v>
      </c>
      <c r="I340">
        <v>52</v>
      </c>
      <c r="J340">
        <v>1349569.5173388636</v>
      </c>
      <c r="K340">
        <v>96928000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147</v>
      </c>
      <c r="D341" t="s">
        <v>151</v>
      </c>
      <c r="E341" t="s">
        <v>152</v>
      </c>
      <c r="F341" t="s">
        <v>155</v>
      </c>
      <c r="G341" t="s">
        <v>219</v>
      </c>
      <c r="H341">
        <v>365.1855776520278</v>
      </c>
      <c r="I341">
        <v>52</v>
      </c>
      <c r="J341">
        <v>1349569.5173388636</v>
      </c>
      <c r="K341">
        <v>96928000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147</v>
      </c>
      <c r="D342" t="s">
        <v>151</v>
      </c>
      <c r="E342" t="s">
        <v>152</v>
      </c>
      <c r="F342" t="s">
        <v>155</v>
      </c>
      <c r="G342" t="s">
        <v>219</v>
      </c>
      <c r="H342">
        <v>365.1855776520278</v>
      </c>
      <c r="I342">
        <v>52</v>
      </c>
      <c r="J342">
        <v>1349569.5173388636</v>
      </c>
      <c r="K342">
        <v>96928000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147</v>
      </c>
      <c r="D343" t="s">
        <v>151</v>
      </c>
      <c r="E343" t="s">
        <v>152</v>
      </c>
      <c r="F343" t="s">
        <v>155</v>
      </c>
      <c r="G343" t="s">
        <v>219</v>
      </c>
      <c r="H343">
        <v>365.1855776520278</v>
      </c>
      <c r="I343">
        <v>52</v>
      </c>
      <c r="J343">
        <v>1349569.5173388636</v>
      </c>
      <c r="K343">
        <v>96928000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147</v>
      </c>
      <c r="D344" t="s">
        <v>151</v>
      </c>
      <c r="E344" t="s">
        <v>152</v>
      </c>
      <c r="F344" t="s">
        <v>155</v>
      </c>
      <c r="G344" t="s">
        <v>219</v>
      </c>
      <c r="H344">
        <v>365.1855776520278</v>
      </c>
      <c r="I344">
        <v>52</v>
      </c>
      <c r="J344">
        <v>1349569.5173388636</v>
      </c>
      <c r="K344">
        <v>96928000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147</v>
      </c>
      <c r="D345" t="s">
        <v>151</v>
      </c>
      <c r="E345" t="s">
        <v>152</v>
      </c>
      <c r="F345" t="s">
        <v>155</v>
      </c>
      <c r="G345" t="s">
        <v>219</v>
      </c>
      <c r="H345">
        <v>365.1855776520278</v>
      </c>
      <c r="I345">
        <v>52</v>
      </c>
      <c r="J345">
        <v>1349569.5173388636</v>
      </c>
      <c r="K345">
        <v>96928000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147</v>
      </c>
      <c r="D346" t="s">
        <v>151</v>
      </c>
      <c r="E346" t="s">
        <v>152</v>
      </c>
      <c r="F346" t="s">
        <v>155</v>
      </c>
      <c r="G346" t="s">
        <v>219</v>
      </c>
      <c r="H346">
        <v>365.1855776520278</v>
      </c>
      <c r="I346">
        <v>52</v>
      </c>
      <c r="J346">
        <v>1349569.5173388636</v>
      </c>
      <c r="K346">
        <v>96928000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147</v>
      </c>
      <c r="D347" t="s">
        <v>151</v>
      </c>
      <c r="E347" t="s">
        <v>152</v>
      </c>
      <c r="F347" t="s">
        <v>155</v>
      </c>
      <c r="G347" t="s">
        <v>219</v>
      </c>
      <c r="H347">
        <v>365.1855776520278</v>
      </c>
      <c r="I347">
        <v>52</v>
      </c>
      <c r="J347">
        <v>1349569.5173388636</v>
      </c>
      <c r="K347">
        <v>96928000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147</v>
      </c>
      <c r="D348" t="s">
        <v>151</v>
      </c>
      <c r="E348" t="s">
        <v>152</v>
      </c>
      <c r="F348" t="s">
        <v>155</v>
      </c>
      <c r="G348" t="s">
        <v>219</v>
      </c>
      <c r="H348">
        <v>365.1855776520278</v>
      </c>
      <c r="I348">
        <v>52</v>
      </c>
      <c r="J348">
        <v>1349569.5173388636</v>
      </c>
      <c r="K348">
        <v>96928000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147</v>
      </c>
      <c r="D349" t="s">
        <v>151</v>
      </c>
      <c r="E349" t="s">
        <v>152</v>
      </c>
      <c r="F349" t="s">
        <v>155</v>
      </c>
      <c r="G349" t="s">
        <v>219</v>
      </c>
      <c r="H349">
        <v>365.1855776520278</v>
      </c>
      <c r="I349">
        <v>52</v>
      </c>
      <c r="J349">
        <v>1349569.5173388636</v>
      </c>
      <c r="K349">
        <v>96928000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147</v>
      </c>
      <c r="D350" t="s">
        <v>151</v>
      </c>
      <c r="E350" t="s">
        <v>152</v>
      </c>
      <c r="F350" t="s">
        <v>155</v>
      </c>
      <c r="G350" t="s">
        <v>219</v>
      </c>
      <c r="H350">
        <v>365.1855776520278</v>
      </c>
      <c r="I350">
        <v>52</v>
      </c>
      <c r="J350">
        <v>1349569.5173388636</v>
      </c>
      <c r="K350">
        <v>96928000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147</v>
      </c>
      <c r="D351" t="s">
        <v>151</v>
      </c>
      <c r="E351" t="s">
        <v>152</v>
      </c>
      <c r="F351" t="s">
        <v>155</v>
      </c>
      <c r="G351" t="s">
        <v>219</v>
      </c>
      <c r="H351">
        <v>365.1855776520278</v>
      </c>
      <c r="I351">
        <v>52</v>
      </c>
      <c r="J351">
        <v>1349569.5173388636</v>
      </c>
      <c r="K351">
        <v>96928000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147</v>
      </c>
      <c r="D352" t="s">
        <v>151</v>
      </c>
      <c r="E352" t="s">
        <v>152</v>
      </c>
      <c r="F352" t="s">
        <v>155</v>
      </c>
      <c r="G352" t="s">
        <v>219</v>
      </c>
      <c r="H352">
        <v>365.1855776520278</v>
      </c>
      <c r="I352">
        <v>52</v>
      </c>
      <c r="J352">
        <v>1349569.5173388636</v>
      </c>
      <c r="K352">
        <v>96928000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147</v>
      </c>
      <c r="D353" t="s">
        <v>151</v>
      </c>
      <c r="E353" t="s">
        <v>152</v>
      </c>
      <c r="F353" t="s">
        <v>155</v>
      </c>
      <c r="G353" t="s">
        <v>219</v>
      </c>
      <c r="H353">
        <v>365.1855776520278</v>
      </c>
      <c r="I353">
        <v>52</v>
      </c>
      <c r="J353">
        <v>1349569.5173388636</v>
      </c>
      <c r="K353">
        <v>96928000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147</v>
      </c>
      <c r="D354" t="s">
        <v>151</v>
      </c>
      <c r="E354" t="s">
        <v>152</v>
      </c>
      <c r="F354" t="s">
        <v>155</v>
      </c>
      <c r="G354" t="s">
        <v>219</v>
      </c>
      <c r="H354">
        <v>365.1855776520278</v>
      </c>
      <c r="I354">
        <v>52</v>
      </c>
      <c r="J354">
        <v>1349569.5173388636</v>
      </c>
      <c r="K354">
        <v>96928000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147</v>
      </c>
      <c r="D355" t="s">
        <v>151</v>
      </c>
      <c r="E355" t="s">
        <v>152</v>
      </c>
      <c r="F355" t="s">
        <v>155</v>
      </c>
      <c r="G355" t="s">
        <v>219</v>
      </c>
      <c r="H355">
        <v>365.1855776520278</v>
      </c>
      <c r="I355">
        <v>52</v>
      </c>
      <c r="J355">
        <v>1349569.5173388636</v>
      </c>
      <c r="K355">
        <v>96928000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147</v>
      </c>
      <c r="D356" t="s">
        <v>151</v>
      </c>
      <c r="E356" t="s">
        <v>152</v>
      </c>
      <c r="F356" t="s">
        <v>155</v>
      </c>
      <c r="G356" t="s">
        <v>219</v>
      </c>
      <c r="H356">
        <v>365.1855776520278</v>
      </c>
      <c r="I356">
        <v>52</v>
      </c>
      <c r="J356">
        <v>1349569.5173388636</v>
      </c>
      <c r="K356">
        <v>96928000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147</v>
      </c>
      <c r="D357" t="s">
        <v>151</v>
      </c>
      <c r="E357" t="s">
        <v>152</v>
      </c>
      <c r="F357" t="s">
        <v>155</v>
      </c>
      <c r="G357" t="s">
        <v>219</v>
      </c>
      <c r="H357">
        <v>365.1855776520278</v>
      </c>
      <c r="I357">
        <v>52</v>
      </c>
      <c r="J357">
        <v>1349569.5173388636</v>
      </c>
      <c r="K357">
        <v>96928000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147</v>
      </c>
      <c r="D358" t="s">
        <v>151</v>
      </c>
      <c r="E358" t="s">
        <v>152</v>
      </c>
      <c r="F358" t="s">
        <v>155</v>
      </c>
      <c r="G358" t="s">
        <v>219</v>
      </c>
      <c r="H358">
        <v>365.1855776520278</v>
      </c>
      <c r="I358">
        <v>52</v>
      </c>
      <c r="J358">
        <v>1349569.5173388636</v>
      </c>
      <c r="K358">
        <v>96928000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147</v>
      </c>
      <c r="D359" t="s">
        <v>151</v>
      </c>
      <c r="E359" t="s">
        <v>152</v>
      </c>
      <c r="F359" t="s">
        <v>155</v>
      </c>
      <c r="G359" t="s">
        <v>219</v>
      </c>
      <c r="H359">
        <v>365.1855776520278</v>
      </c>
      <c r="I359">
        <v>52</v>
      </c>
      <c r="J359">
        <v>1349569.5173388636</v>
      </c>
      <c r="K359">
        <v>96928000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147</v>
      </c>
      <c r="D360" t="s">
        <v>151</v>
      </c>
      <c r="E360" t="s">
        <v>152</v>
      </c>
      <c r="F360" t="s">
        <v>155</v>
      </c>
      <c r="G360" t="s">
        <v>219</v>
      </c>
      <c r="H360">
        <v>365.1855776520278</v>
      </c>
      <c r="I360">
        <v>52</v>
      </c>
      <c r="J360">
        <v>1349569.5173388636</v>
      </c>
      <c r="K360">
        <v>96928000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147</v>
      </c>
      <c r="D361" t="s">
        <v>151</v>
      </c>
      <c r="E361" t="s">
        <v>152</v>
      </c>
      <c r="F361" t="s">
        <v>155</v>
      </c>
      <c r="G361" t="s">
        <v>219</v>
      </c>
      <c r="H361">
        <v>365.1855776520278</v>
      </c>
      <c r="I361">
        <v>52</v>
      </c>
      <c r="J361">
        <v>1349569.5173388636</v>
      </c>
      <c r="K361">
        <v>96928000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0F92D-29AF-40BF-9117-653E432390B8}">
  <sheetPr codeName="Sheet21"/>
  <dimension ref="A1:N361"/>
  <sheetViews>
    <sheetView topLeftCell="H1" workbookViewId="0">
      <selection activeCell="P14" sqref="P14"/>
    </sheetView>
  </sheetViews>
  <sheetFormatPr defaultRowHeight="14.4" x14ac:dyDescent="0.3"/>
  <cols>
    <col min="1" max="1" width="6.21875" bestFit="1" customWidth="1"/>
    <col min="2" max="2" width="12.33203125" bestFit="1" customWidth="1"/>
    <col min="3" max="3" width="15.77734375" bestFit="1" customWidth="1"/>
    <col min="4" max="4" width="12.77734375" bestFit="1" customWidth="1"/>
    <col min="5" max="5" width="12.88671875" bestFit="1" customWidth="1"/>
    <col min="6" max="6" width="32.5546875" bestFit="1" customWidth="1"/>
    <col min="7" max="7" width="31" bestFit="1" customWidth="1"/>
    <col min="8" max="8" width="23.6640625" bestFit="1" customWidth="1"/>
    <col min="9" max="9" width="16.44140625" bestFit="1" customWidth="1"/>
    <col min="10" max="10" width="24.6640625" bestFit="1" customWidth="1"/>
    <col min="11" max="11" width="18.44140625" bestFit="1" customWidth="1"/>
    <col min="12" max="12" width="28" bestFit="1" customWidth="1"/>
    <col min="13" max="13" width="40.33203125" bestFit="1" customWidth="1"/>
    <col min="14" max="14" width="34.21875" bestFit="1" customWidth="1"/>
  </cols>
  <sheetData>
    <row r="1" spans="1:14" x14ac:dyDescent="0.3">
      <c r="A1" t="s">
        <v>306</v>
      </c>
      <c r="B1" t="s">
        <v>134</v>
      </c>
      <c r="C1" t="s">
        <v>145</v>
      </c>
      <c r="D1" t="s">
        <v>149</v>
      </c>
      <c r="E1" t="s">
        <v>150</v>
      </c>
      <c r="F1" t="s">
        <v>153</v>
      </c>
      <c r="G1" t="s">
        <v>215</v>
      </c>
      <c r="H1" t="s">
        <v>307</v>
      </c>
      <c r="I1" t="s">
        <v>308</v>
      </c>
      <c r="J1" t="s">
        <v>309</v>
      </c>
      <c r="K1" t="s">
        <v>314</v>
      </c>
      <c r="L1" t="s">
        <v>331</v>
      </c>
      <c r="M1" t="s">
        <v>332</v>
      </c>
      <c r="N1" t="s">
        <v>333</v>
      </c>
    </row>
    <row r="2" spans="1:14" x14ac:dyDescent="0.3">
      <c r="A2">
        <v>1</v>
      </c>
      <c r="B2" t="s">
        <v>139</v>
      </c>
      <c r="C2" t="s">
        <v>280</v>
      </c>
      <c r="D2" t="s">
        <v>151</v>
      </c>
      <c r="E2" t="s">
        <v>152</v>
      </c>
      <c r="F2" t="s">
        <v>155</v>
      </c>
      <c r="G2" t="s">
        <v>219</v>
      </c>
      <c r="H2">
        <v>407.14569014649896</v>
      </c>
      <c r="I2">
        <v>58</v>
      </c>
      <c r="J2">
        <v>1442953.2243521425</v>
      </c>
      <c r="K2">
        <v>108112000</v>
      </c>
      <c r="L2">
        <v>0</v>
      </c>
      <c r="M2">
        <v>0</v>
      </c>
      <c r="N2">
        <v>0</v>
      </c>
    </row>
    <row r="3" spans="1:14" x14ac:dyDescent="0.3">
      <c r="A3">
        <v>2</v>
      </c>
      <c r="B3" t="s">
        <v>139</v>
      </c>
      <c r="C3" t="s">
        <v>280</v>
      </c>
      <c r="D3" t="s">
        <v>151</v>
      </c>
      <c r="E3" t="s">
        <v>152</v>
      </c>
      <c r="F3" t="s">
        <v>155</v>
      </c>
      <c r="G3" t="s">
        <v>219</v>
      </c>
      <c r="H3">
        <v>407.14569014649896</v>
      </c>
      <c r="I3">
        <v>58</v>
      </c>
      <c r="J3">
        <v>1442953.2243521425</v>
      </c>
      <c r="K3">
        <v>108112000</v>
      </c>
      <c r="L3">
        <v>1</v>
      </c>
      <c r="M3">
        <v>0</v>
      </c>
      <c r="N3">
        <v>0</v>
      </c>
    </row>
    <row r="4" spans="1:14" x14ac:dyDescent="0.3">
      <c r="A4">
        <v>3</v>
      </c>
      <c r="B4" t="s">
        <v>139</v>
      </c>
      <c r="C4" t="s">
        <v>280</v>
      </c>
      <c r="D4" t="s">
        <v>151</v>
      </c>
      <c r="E4" t="s">
        <v>152</v>
      </c>
      <c r="F4" t="s">
        <v>155</v>
      </c>
      <c r="G4" t="s">
        <v>219</v>
      </c>
      <c r="H4">
        <v>407.14569014649896</v>
      </c>
      <c r="I4">
        <v>58</v>
      </c>
      <c r="J4">
        <v>1442953.2243521425</v>
      </c>
      <c r="K4">
        <v>108112000</v>
      </c>
      <c r="L4">
        <v>2</v>
      </c>
      <c r="M4">
        <v>0</v>
      </c>
      <c r="N4">
        <v>0</v>
      </c>
    </row>
    <row r="5" spans="1:14" x14ac:dyDescent="0.3">
      <c r="A5">
        <v>4</v>
      </c>
      <c r="B5" t="s">
        <v>139</v>
      </c>
      <c r="C5" t="s">
        <v>280</v>
      </c>
      <c r="D5" t="s">
        <v>151</v>
      </c>
      <c r="E5" t="s">
        <v>152</v>
      </c>
      <c r="F5" t="s">
        <v>155</v>
      </c>
      <c r="G5" t="s">
        <v>219</v>
      </c>
      <c r="H5">
        <v>407.14569014649896</v>
      </c>
      <c r="I5">
        <v>58</v>
      </c>
      <c r="J5">
        <v>1442953.2243521425</v>
      </c>
      <c r="K5">
        <v>108112000</v>
      </c>
      <c r="L5">
        <v>3</v>
      </c>
      <c r="M5">
        <v>0</v>
      </c>
      <c r="N5">
        <v>0</v>
      </c>
    </row>
    <row r="6" spans="1:14" x14ac:dyDescent="0.3">
      <c r="A6">
        <v>5</v>
      </c>
      <c r="B6" t="s">
        <v>139</v>
      </c>
      <c r="C6" t="s">
        <v>280</v>
      </c>
      <c r="D6" t="s">
        <v>151</v>
      </c>
      <c r="E6" t="s">
        <v>152</v>
      </c>
      <c r="F6" t="s">
        <v>155</v>
      </c>
      <c r="G6" t="s">
        <v>219</v>
      </c>
      <c r="H6">
        <v>407.14569014649896</v>
      </c>
      <c r="I6">
        <v>58</v>
      </c>
      <c r="J6">
        <v>1442953.2243521425</v>
      </c>
      <c r="K6">
        <v>108112000</v>
      </c>
      <c r="L6">
        <v>4</v>
      </c>
      <c r="M6">
        <v>0</v>
      </c>
      <c r="N6">
        <v>0</v>
      </c>
    </row>
    <row r="7" spans="1:14" x14ac:dyDescent="0.3">
      <c r="A7">
        <v>6</v>
      </c>
      <c r="B7" t="s">
        <v>139</v>
      </c>
      <c r="C7" t="s">
        <v>280</v>
      </c>
      <c r="D7" t="s">
        <v>151</v>
      </c>
      <c r="E7" t="s">
        <v>152</v>
      </c>
      <c r="F7" t="s">
        <v>155</v>
      </c>
      <c r="G7" t="s">
        <v>219</v>
      </c>
      <c r="H7">
        <v>407.14569014649896</v>
      </c>
      <c r="I7">
        <v>58</v>
      </c>
      <c r="J7">
        <v>1442953.2243521425</v>
      </c>
      <c r="K7">
        <v>108112000</v>
      </c>
      <c r="L7">
        <v>5</v>
      </c>
      <c r="M7">
        <v>0</v>
      </c>
      <c r="N7">
        <v>0</v>
      </c>
    </row>
    <row r="8" spans="1:14" x14ac:dyDescent="0.3">
      <c r="A8">
        <v>7</v>
      </c>
      <c r="B8" t="s">
        <v>139</v>
      </c>
      <c r="C8" t="s">
        <v>280</v>
      </c>
      <c r="D8" t="s">
        <v>151</v>
      </c>
      <c r="E8" t="s">
        <v>152</v>
      </c>
      <c r="F8" t="s">
        <v>155</v>
      </c>
      <c r="G8" t="s">
        <v>219</v>
      </c>
      <c r="H8">
        <v>407.14569014649896</v>
      </c>
      <c r="I8">
        <v>58</v>
      </c>
      <c r="J8">
        <v>1442953.2243521425</v>
      </c>
      <c r="K8">
        <v>108112000</v>
      </c>
      <c r="L8">
        <v>6</v>
      </c>
      <c r="M8">
        <v>0</v>
      </c>
      <c r="N8">
        <v>0</v>
      </c>
    </row>
    <row r="9" spans="1:14" x14ac:dyDescent="0.3">
      <c r="A9">
        <v>8</v>
      </c>
      <c r="B9" t="s">
        <v>139</v>
      </c>
      <c r="C9" t="s">
        <v>280</v>
      </c>
      <c r="D9" t="s">
        <v>151</v>
      </c>
      <c r="E9" t="s">
        <v>152</v>
      </c>
      <c r="F9" t="s">
        <v>155</v>
      </c>
      <c r="G9" t="s">
        <v>219</v>
      </c>
      <c r="H9">
        <v>407.14569014649896</v>
      </c>
      <c r="I9">
        <v>58</v>
      </c>
      <c r="J9">
        <v>1442953.2243521425</v>
      </c>
      <c r="K9">
        <v>108112000</v>
      </c>
      <c r="L9">
        <v>7</v>
      </c>
      <c r="M9">
        <v>0</v>
      </c>
      <c r="N9">
        <v>0</v>
      </c>
    </row>
    <row r="10" spans="1:14" x14ac:dyDescent="0.3">
      <c r="A10">
        <v>9</v>
      </c>
      <c r="B10" t="s">
        <v>139</v>
      </c>
      <c r="C10" t="s">
        <v>280</v>
      </c>
      <c r="D10" t="s">
        <v>151</v>
      </c>
      <c r="E10" t="s">
        <v>152</v>
      </c>
      <c r="F10" t="s">
        <v>155</v>
      </c>
      <c r="G10" t="s">
        <v>219</v>
      </c>
      <c r="H10">
        <v>407.14569014649896</v>
      </c>
      <c r="I10">
        <v>58</v>
      </c>
      <c r="J10">
        <v>1442953.2243521425</v>
      </c>
      <c r="K10">
        <v>108112000</v>
      </c>
      <c r="L10">
        <v>8</v>
      </c>
      <c r="M10">
        <v>0</v>
      </c>
      <c r="N10">
        <v>0</v>
      </c>
    </row>
    <row r="11" spans="1:14" x14ac:dyDescent="0.3">
      <c r="A11">
        <v>10</v>
      </c>
      <c r="B11" t="s">
        <v>139</v>
      </c>
      <c r="C11" t="s">
        <v>280</v>
      </c>
      <c r="D11" t="s">
        <v>151</v>
      </c>
      <c r="E11" t="s">
        <v>152</v>
      </c>
      <c r="F11" t="s">
        <v>155</v>
      </c>
      <c r="G11" t="s">
        <v>219</v>
      </c>
      <c r="H11">
        <v>407.14569014649896</v>
      </c>
      <c r="I11">
        <v>58</v>
      </c>
      <c r="J11">
        <v>1442953.2243521425</v>
      </c>
      <c r="K11">
        <v>108112000</v>
      </c>
      <c r="L11">
        <v>9</v>
      </c>
      <c r="M11">
        <v>0</v>
      </c>
      <c r="N11">
        <v>0</v>
      </c>
    </row>
    <row r="12" spans="1:14" x14ac:dyDescent="0.3">
      <c r="A12">
        <v>11</v>
      </c>
      <c r="B12" t="s">
        <v>139</v>
      </c>
      <c r="C12" t="s">
        <v>280</v>
      </c>
      <c r="D12" t="s">
        <v>151</v>
      </c>
      <c r="E12" t="s">
        <v>152</v>
      </c>
      <c r="F12" t="s">
        <v>155</v>
      </c>
      <c r="G12" t="s">
        <v>219</v>
      </c>
      <c r="H12">
        <v>407.14569014649896</v>
      </c>
      <c r="I12">
        <v>58</v>
      </c>
      <c r="J12">
        <v>1442953.2243521425</v>
      </c>
      <c r="K12">
        <v>108112000</v>
      </c>
      <c r="L12">
        <v>10</v>
      </c>
      <c r="M12">
        <v>0</v>
      </c>
      <c r="N12">
        <v>0</v>
      </c>
    </row>
    <row r="13" spans="1:14" x14ac:dyDescent="0.3">
      <c r="A13">
        <v>12</v>
      </c>
      <c r="B13" t="s">
        <v>139</v>
      </c>
      <c r="C13" t="s">
        <v>280</v>
      </c>
      <c r="D13" t="s">
        <v>151</v>
      </c>
      <c r="E13" t="s">
        <v>152</v>
      </c>
      <c r="F13" t="s">
        <v>155</v>
      </c>
      <c r="G13" t="s">
        <v>219</v>
      </c>
      <c r="H13">
        <v>407.14569014649896</v>
      </c>
      <c r="I13">
        <v>58</v>
      </c>
      <c r="J13">
        <v>1442953.2243521425</v>
      </c>
      <c r="K13">
        <v>108112000</v>
      </c>
      <c r="L13">
        <v>11</v>
      </c>
      <c r="M13">
        <v>0</v>
      </c>
      <c r="N13">
        <v>0</v>
      </c>
    </row>
    <row r="14" spans="1:14" x14ac:dyDescent="0.3">
      <c r="A14">
        <v>13</v>
      </c>
      <c r="B14" t="s">
        <v>139</v>
      </c>
      <c r="C14" t="s">
        <v>280</v>
      </c>
      <c r="D14" t="s">
        <v>151</v>
      </c>
      <c r="E14" t="s">
        <v>152</v>
      </c>
      <c r="F14" t="s">
        <v>155</v>
      </c>
      <c r="G14" t="s">
        <v>219</v>
      </c>
      <c r="H14">
        <v>407.14569014649896</v>
      </c>
      <c r="I14">
        <v>58</v>
      </c>
      <c r="J14">
        <v>1442953.2243521425</v>
      </c>
      <c r="K14">
        <v>108112000</v>
      </c>
      <c r="L14">
        <v>12</v>
      </c>
      <c r="M14">
        <v>0</v>
      </c>
      <c r="N14">
        <v>0</v>
      </c>
    </row>
    <row r="15" spans="1:14" x14ac:dyDescent="0.3">
      <c r="A15">
        <v>14</v>
      </c>
      <c r="B15" t="s">
        <v>139</v>
      </c>
      <c r="C15" t="s">
        <v>280</v>
      </c>
      <c r="D15" t="s">
        <v>151</v>
      </c>
      <c r="E15" t="s">
        <v>152</v>
      </c>
      <c r="F15" t="s">
        <v>155</v>
      </c>
      <c r="G15" t="s">
        <v>219</v>
      </c>
      <c r="H15">
        <v>407.14569014649896</v>
      </c>
      <c r="I15">
        <v>58</v>
      </c>
      <c r="J15">
        <v>1442953.2243521425</v>
      </c>
      <c r="K15">
        <v>108112000</v>
      </c>
      <c r="L15">
        <v>13</v>
      </c>
      <c r="M15">
        <v>0</v>
      </c>
      <c r="N15">
        <v>0</v>
      </c>
    </row>
    <row r="16" spans="1:14" x14ac:dyDescent="0.3">
      <c r="A16">
        <v>15</v>
      </c>
      <c r="B16" t="s">
        <v>139</v>
      </c>
      <c r="C16" t="s">
        <v>280</v>
      </c>
      <c r="D16" t="s">
        <v>151</v>
      </c>
      <c r="E16" t="s">
        <v>152</v>
      </c>
      <c r="F16" t="s">
        <v>155</v>
      </c>
      <c r="G16" t="s">
        <v>219</v>
      </c>
      <c r="H16">
        <v>407.14569014649896</v>
      </c>
      <c r="I16">
        <v>58</v>
      </c>
      <c r="J16">
        <v>1442953.2243521425</v>
      </c>
      <c r="K16">
        <v>108112000</v>
      </c>
      <c r="L16">
        <v>14</v>
      </c>
      <c r="M16">
        <v>0</v>
      </c>
      <c r="N16">
        <v>0</v>
      </c>
    </row>
    <row r="17" spans="1:14" x14ac:dyDescent="0.3">
      <c r="A17">
        <v>16</v>
      </c>
      <c r="B17" t="s">
        <v>139</v>
      </c>
      <c r="C17" t="s">
        <v>280</v>
      </c>
      <c r="D17" t="s">
        <v>151</v>
      </c>
      <c r="E17" t="s">
        <v>152</v>
      </c>
      <c r="F17" t="s">
        <v>155</v>
      </c>
      <c r="G17" t="s">
        <v>219</v>
      </c>
      <c r="H17">
        <v>407.14569014649896</v>
      </c>
      <c r="I17">
        <v>58</v>
      </c>
      <c r="J17">
        <v>1442953.2243521425</v>
      </c>
      <c r="K17">
        <v>108112000</v>
      </c>
      <c r="L17">
        <v>15</v>
      </c>
      <c r="M17">
        <v>0</v>
      </c>
      <c r="N17">
        <v>0</v>
      </c>
    </row>
    <row r="18" spans="1:14" x14ac:dyDescent="0.3">
      <c r="A18">
        <v>17</v>
      </c>
      <c r="B18" t="s">
        <v>139</v>
      </c>
      <c r="C18" t="s">
        <v>280</v>
      </c>
      <c r="D18" t="s">
        <v>151</v>
      </c>
      <c r="E18" t="s">
        <v>152</v>
      </c>
      <c r="F18" t="s">
        <v>155</v>
      </c>
      <c r="G18" t="s">
        <v>219</v>
      </c>
      <c r="H18">
        <v>407.14569014649896</v>
      </c>
      <c r="I18">
        <v>58</v>
      </c>
      <c r="J18">
        <v>1442953.2243521425</v>
      </c>
      <c r="K18">
        <v>108112000</v>
      </c>
      <c r="L18">
        <v>16</v>
      </c>
      <c r="M18">
        <v>0</v>
      </c>
      <c r="N18">
        <v>0</v>
      </c>
    </row>
    <row r="19" spans="1:14" x14ac:dyDescent="0.3">
      <c r="A19">
        <v>18</v>
      </c>
      <c r="B19" t="s">
        <v>139</v>
      </c>
      <c r="C19" t="s">
        <v>280</v>
      </c>
      <c r="D19" t="s">
        <v>151</v>
      </c>
      <c r="E19" t="s">
        <v>152</v>
      </c>
      <c r="F19" t="s">
        <v>155</v>
      </c>
      <c r="G19" t="s">
        <v>219</v>
      </c>
      <c r="H19">
        <v>407.14569014649896</v>
      </c>
      <c r="I19">
        <v>58</v>
      </c>
      <c r="J19">
        <v>1442953.2243521425</v>
      </c>
      <c r="K19">
        <v>108112000</v>
      </c>
      <c r="L19">
        <v>17</v>
      </c>
      <c r="M19">
        <v>0</v>
      </c>
      <c r="N19">
        <v>0</v>
      </c>
    </row>
    <row r="20" spans="1:14" x14ac:dyDescent="0.3">
      <c r="A20">
        <v>19</v>
      </c>
      <c r="B20" t="s">
        <v>139</v>
      </c>
      <c r="C20" t="s">
        <v>280</v>
      </c>
      <c r="D20" t="s">
        <v>151</v>
      </c>
      <c r="E20" t="s">
        <v>152</v>
      </c>
      <c r="F20" t="s">
        <v>155</v>
      </c>
      <c r="G20" t="s">
        <v>219</v>
      </c>
      <c r="H20">
        <v>407.14569014649896</v>
      </c>
      <c r="I20">
        <v>58</v>
      </c>
      <c r="J20">
        <v>1442953.2243521425</v>
      </c>
      <c r="K20">
        <v>108112000</v>
      </c>
      <c r="L20">
        <v>18</v>
      </c>
      <c r="M20">
        <v>0</v>
      </c>
      <c r="N20">
        <v>0</v>
      </c>
    </row>
    <row r="21" spans="1:14" x14ac:dyDescent="0.3">
      <c r="A21">
        <v>20</v>
      </c>
      <c r="B21" t="s">
        <v>139</v>
      </c>
      <c r="C21" t="s">
        <v>280</v>
      </c>
      <c r="D21" t="s">
        <v>151</v>
      </c>
      <c r="E21" t="s">
        <v>152</v>
      </c>
      <c r="F21" t="s">
        <v>155</v>
      </c>
      <c r="G21" t="s">
        <v>219</v>
      </c>
      <c r="H21">
        <v>407.14569014649896</v>
      </c>
      <c r="I21">
        <v>58</v>
      </c>
      <c r="J21">
        <v>1442953.2243521425</v>
      </c>
      <c r="K21">
        <v>108112000</v>
      </c>
      <c r="L21">
        <v>19</v>
      </c>
      <c r="M21">
        <v>0</v>
      </c>
      <c r="N21">
        <v>0</v>
      </c>
    </row>
    <row r="22" spans="1:14" x14ac:dyDescent="0.3">
      <c r="A22">
        <v>21</v>
      </c>
      <c r="B22" t="s">
        <v>139</v>
      </c>
      <c r="C22" t="s">
        <v>280</v>
      </c>
      <c r="D22" t="s">
        <v>151</v>
      </c>
      <c r="E22" t="s">
        <v>152</v>
      </c>
      <c r="F22" t="s">
        <v>155</v>
      </c>
      <c r="G22" t="s">
        <v>219</v>
      </c>
      <c r="H22">
        <v>407.14569014649896</v>
      </c>
      <c r="I22">
        <v>58</v>
      </c>
      <c r="J22">
        <v>1442953.2243521425</v>
      </c>
      <c r="K22">
        <v>108112000</v>
      </c>
      <c r="L22">
        <v>20</v>
      </c>
      <c r="M22">
        <v>0</v>
      </c>
      <c r="N22">
        <v>0</v>
      </c>
    </row>
    <row r="23" spans="1:14" x14ac:dyDescent="0.3">
      <c r="A23">
        <v>22</v>
      </c>
      <c r="B23" t="s">
        <v>139</v>
      </c>
      <c r="C23" t="s">
        <v>280</v>
      </c>
      <c r="D23" t="s">
        <v>151</v>
      </c>
      <c r="E23" t="s">
        <v>152</v>
      </c>
      <c r="F23" t="s">
        <v>155</v>
      </c>
      <c r="G23" t="s">
        <v>219</v>
      </c>
      <c r="H23">
        <v>407.14569014649896</v>
      </c>
      <c r="I23">
        <v>58</v>
      </c>
      <c r="J23">
        <v>1442953.2243521425</v>
      </c>
      <c r="K23">
        <v>108112000</v>
      </c>
      <c r="L23">
        <v>21</v>
      </c>
      <c r="M23">
        <v>0</v>
      </c>
      <c r="N23">
        <v>0</v>
      </c>
    </row>
    <row r="24" spans="1:14" x14ac:dyDescent="0.3">
      <c r="A24">
        <v>23</v>
      </c>
      <c r="B24" t="s">
        <v>139</v>
      </c>
      <c r="C24" t="s">
        <v>280</v>
      </c>
      <c r="D24" t="s">
        <v>151</v>
      </c>
      <c r="E24" t="s">
        <v>152</v>
      </c>
      <c r="F24" t="s">
        <v>155</v>
      </c>
      <c r="G24" t="s">
        <v>219</v>
      </c>
      <c r="H24">
        <v>407.14569014649896</v>
      </c>
      <c r="I24">
        <v>58</v>
      </c>
      <c r="J24">
        <v>1442953.2243521425</v>
      </c>
      <c r="K24">
        <v>108112000</v>
      </c>
      <c r="L24">
        <v>22</v>
      </c>
      <c r="M24">
        <v>0</v>
      </c>
      <c r="N24">
        <v>0</v>
      </c>
    </row>
    <row r="25" spans="1:14" x14ac:dyDescent="0.3">
      <c r="A25">
        <v>24</v>
      </c>
      <c r="B25" t="s">
        <v>139</v>
      </c>
      <c r="C25" t="s">
        <v>280</v>
      </c>
      <c r="D25" t="s">
        <v>151</v>
      </c>
      <c r="E25" t="s">
        <v>152</v>
      </c>
      <c r="F25" t="s">
        <v>155</v>
      </c>
      <c r="G25" t="s">
        <v>219</v>
      </c>
      <c r="H25">
        <v>420.40045566846709</v>
      </c>
      <c r="I25">
        <v>60</v>
      </c>
      <c r="J25">
        <v>1622040.5083213954</v>
      </c>
      <c r="K25">
        <v>111840000</v>
      </c>
      <c r="L25">
        <v>23</v>
      </c>
      <c r="M25">
        <v>-12.411163504600747</v>
      </c>
      <c r="N25">
        <v>-3.4482758620689653</v>
      </c>
    </row>
    <row r="26" spans="1:14" x14ac:dyDescent="0.3">
      <c r="A26">
        <v>25</v>
      </c>
      <c r="B26" t="s">
        <v>139</v>
      </c>
      <c r="C26" t="s">
        <v>280</v>
      </c>
      <c r="D26" t="s">
        <v>151</v>
      </c>
      <c r="E26" t="s">
        <v>152</v>
      </c>
      <c r="F26" t="s">
        <v>155</v>
      </c>
      <c r="G26" t="s">
        <v>219</v>
      </c>
      <c r="H26">
        <v>420.40045566846709</v>
      </c>
      <c r="I26">
        <v>60</v>
      </c>
      <c r="J26">
        <v>1622040.5083213954</v>
      </c>
      <c r="K26">
        <v>111840000</v>
      </c>
      <c r="L26">
        <v>24</v>
      </c>
      <c r="M26">
        <v>-12.411163504600747</v>
      </c>
      <c r="N26">
        <v>-3.4482758620689653</v>
      </c>
    </row>
    <row r="27" spans="1:14" x14ac:dyDescent="0.3">
      <c r="A27">
        <v>26</v>
      </c>
      <c r="B27" t="s">
        <v>139</v>
      </c>
      <c r="C27" t="s">
        <v>280</v>
      </c>
      <c r="D27" t="s">
        <v>151</v>
      </c>
      <c r="E27" t="s">
        <v>152</v>
      </c>
      <c r="F27" t="s">
        <v>155</v>
      </c>
      <c r="G27" t="s">
        <v>219</v>
      </c>
      <c r="H27">
        <v>420.40045566846709</v>
      </c>
      <c r="I27">
        <v>60</v>
      </c>
      <c r="J27">
        <v>1622040.5083213954</v>
      </c>
      <c r="K27">
        <v>111840000</v>
      </c>
      <c r="L27">
        <v>25</v>
      </c>
      <c r="M27">
        <v>-12.411163504600747</v>
      </c>
      <c r="N27">
        <v>-3.4482758620689653</v>
      </c>
    </row>
    <row r="28" spans="1:14" x14ac:dyDescent="0.3">
      <c r="A28">
        <v>27</v>
      </c>
      <c r="B28" t="s">
        <v>139</v>
      </c>
      <c r="C28" t="s">
        <v>280</v>
      </c>
      <c r="D28" t="s">
        <v>151</v>
      </c>
      <c r="E28" t="s">
        <v>152</v>
      </c>
      <c r="F28" t="s">
        <v>155</v>
      </c>
      <c r="G28" t="s">
        <v>219</v>
      </c>
      <c r="H28">
        <v>420.40045566846709</v>
      </c>
      <c r="I28">
        <v>60</v>
      </c>
      <c r="J28">
        <v>1622040.5083213954</v>
      </c>
      <c r="K28">
        <v>111840000</v>
      </c>
      <c r="L28">
        <v>26</v>
      </c>
      <c r="M28">
        <v>-12.411163504600747</v>
      </c>
      <c r="N28">
        <v>-3.4482758620689653</v>
      </c>
    </row>
    <row r="29" spans="1:14" x14ac:dyDescent="0.3">
      <c r="A29">
        <v>28</v>
      </c>
      <c r="B29" t="s">
        <v>139</v>
      </c>
      <c r="C29" t="s">
        <v>280</v>
      </c>
      <c r="D29" t="s">
        <v>151</v>
      </c>
      <c r="E29" t="s">
        <v>152</v>
      </c>
      <c r="F29" t="s">
        <v>155</v>
      </c>
      <c r="G29" t="s">
        <v>219</v>
      </c>
      <c r="H29">
        <v>420.40045566846709</v>
      </c>
      <c r="I29">
        <v>60</v>
      </c>
      <c r="J29">
        <v>1622040.5083213954</v>
      </c>
      <c r="K29">
        <v>111840000</v>
      </c>
      <c r="L29">
        <v>27</v>
      </c>
      <c r="M29">
        <v>-12.411163504600747</v>
      </c>
      <c r="N29">
        <v>-3.4482758620689653</v>
      </c>
    </row>
    <row r="30" spans="1:14" x14ac:dyDescent="0.3">
      <c r="A30">
        <v>29</v>
      </c>
      <c r="B30" t="s">
        <v>139</v>
      </c>
      <c r="C30" t="s">
        <v>280</v>
      </c>
      <c r="D30" t="s">
        <v>151</v>
      </c>
      <c r="E30" t="s">
        <v>152</v>
      </c>
      <c r="F30" t="s">
        <v>155</v>
      </c>
      <c r="G30" t="s">
        <v>219</v>
      </c>
      <c r="H30">
        <v>420.40045566846709</v>
      </c>
      <c r="I30">
        <v>60</v>
      </c>
      <c r="J30">
        <v>1622040.5083213954</v>
      </c>
      <c r="K30">
        <v>111840000</v>
      </c>
      <c r="L30">
        <v>28</v>
      </c>
      <c r="M30">
        <v>-12.411163504600747</v>
      </c>
      <c r="N30">
        <v>-3.4482758620689653</v>
      </c>
    </row>
    <row r="31" spans="1:14" x14ac:dyDescent="0.3">
      <c r="A31">
        <v>30</v>
      </c>
      <c r="B31" t="s">
        <v>139</v>
      </c>
      <c r="C31" t="s">
        <v>280</v>
      </c>
      <c r="D31" t="s">
        <v>151</v>
      </c>
      <c r="E31" t="s">
        <v>152</v>
      </c>
      <c r="F31" t="s">
        <v>155</v>
      </c>
      <c r="G31" t="s">
        <v>219</v>
      </c>
      <c r="H31">
        <v>420.40045566846709</v>
      </c>
      <c r="I31">
        <v>60</v>
      </c>
      <c r="J31">
        <v>1622040.5083213954</v>
      </c>
      <c r="K31">
        <v>111840000</v>
      </c>
      <c r="L31">
        <v>29</v>
      </c>
      <c r="M31">
        <v>-12.411163504600747</v>
      </c>
      <c r="N31">
        <v>-3.4482758620689653</v>
      </c>
    </row>
    <row r="32" spans="1:14" x14ac:dyDescent="0.3">
      <c r="A32">
        <v>31</v>
      </c>
      <c r="B32" t="s">
        <v>139</v>
      </c>
      <c r="C32" t="s">
        <v>280</v>
      </c>
      <c r="D32" t="s">
        <v>151</v>
      </c>
      <c r="E32" t="s">
        <v>152</v>
      </c>
      <c r="F32" t="s">
        <v>155</v>
      </c>
      <c r="G32" t="s">
        <v>219</v>
      </c>
      <c r="H32">
        <v>420.40045566846709</v>
      </c>
      <c r="I32">
        <v>60</v>
      </c>
      <c r="J32">
        <v>1622040.5083213954</v>
      </c>
      <c r="K32">
        <v>111840000</v>
      </c>
      <c r="L32">
        <v>30</v>
      </c>
      <c r="M32">
        <v>-12.411163504600747</v>
      </c>
      <c r="N32">
        <v>-3.4482758620689653</v>
      </c>
    </row>
    <row r="33" spans="1:14" x14ac:dyDescent="0.3">
      <c r="A33">
        <v>32</v>
      </c>
      <c r="B33" t="s">
        <v>139</v>
      </c>
      <c r="C33" t="s">
        <v>280</v>
      </c>
      <c r="D33" t="s">
        <v>151</v>
      </c>
      <c r="E33" t="s">
        <v>152</v>
      </c>
      <c r="F33" t="s">
        <v>155</v>
      </c>
      <c r="G33" t="s">
        <v>219</v>
      </c>
      <c r="H33">
        <v>420.40045566846709</v>
      </c>
      <c r="I33">
        <v>60</v>
      </c>
      <c r="J33">
        <v>1622040.5083213954</v>
      </c>
      <c r="K33">
        <v>111840000</v>
      </c>
      <c r="L33">
        <v>31</v>
      </c>
      <c r="M33">
        <v>-12.411163504600747</v>
      </c>
      <c r="N33">
        <v>-3.4482758620689653</v>
      </c>
    </row>
    <row r="34" spans="1:14" x14ac:dyDescent="0.3">
      <c r="A34">
        <v>33</v>
      </c>
      <c r="B34" t="s">
        <v>139</v>
      </c>
      <c r="C34" t="s">
        <v>280</v>
      </c>
      <c r="D34" t="s">
        <v>151</v>
      </c>
      <c r="E34" t="s">
        <v>152</v>
      </c>
      <c r="F34" t="s">
        <v>155</v>
      </c>
      <c r="G34" t="s">
        <v>219</v>
      </c>
      <c r="H34">
        <v>420.40045566846709</v>
      </c>
      <c r="I34">
        <v>60</v>
      </c>
      <c r="J34">
        <v>1622040.5083213954</v>
      </c>
      <c r="K34">
        <v>111840000</v>
      </c>
      <c r="L34">
        <v>32</v>
      </c>
      <c r="M34">
        <v>-12.411163504600747</v>
      </c>
      <c r="N34">
        <v>-3.4482758620689653</v>
      </c>
    </row>
    <row r="35" spans="1:14" x14ac:dyDescent="0.3">
      <c r="A35">
        <v>34</v>
      </c>
      <c r="B35" t="s">
        <v>139</v>
      </c>
      <c r="C35" t="s">
        <v>280</v>
      </c>
      <c r="D35" t="s">
        <v>151</v>
      </c>
      <c r="E35" t="s">
        <v>152</v>
      </c>
      <c r="F35" t="s">
        <v>155</v>
      </c>
      <c r="G35" t="s">
        <v>219</v>
      </c>
      <c r="H35">
        <v>420.40045566846709</v>
      </c>
      <c r="I35">
        <v>60</v>
      </c>
      <c r="J35">
        <v>1622040.5083213954</v>
      </c>
      <c r="K35">
        <v>111840000</v>
      </c>
      <c r="L35">
        <v>33</v>
      </c>
      <c r="M35">
        <v>-12.411163504600747</v>
      </c>
      <c r="N35">
        <v>-3.4482758620689653</v>
      </c>
    </row>
    <row r="36" spans="1:14" x14ac:dyDescent="0.3">
      <c r="A36">
        <v>35</v>
      </c>
      <c r="B36" t="s">
        <v>139</v>
      </c>
      <c r="C36" t="s">
        <v>280</v>
      </c>
      <c r="D36" t="s">
        <v>151</v>
      </c>
      <c r="E36" t="s">
        <v>152</v>
      </c>
      <c r="F36" t="s">
        <v>155</v>
      </c>
      <c r="G36" t="s">
        <v>219</v>
      </c>
      <c r="H36">
        <v>420.40045566846709</v>
      </c>
      <c r="I36">
        <v>60</v>
      </c>
      <c r="J36">
        <v>1622040.5083213954</v>
      </c>
      <c r="K36">
        <v>111840000</v>
      </c>
      <c r="L36">
        <v>34</v>
      </c>
      <c r="M36">
        <v>-12.411163504600747</v>
      </c>
      <c r="N36">
        <v>-3.4482758620689653</v>
      </c>
    </row>
    <row r="37" spans="1:14" x14ac:dyDescent="0.3">
      <c r="A37">
        <v>36</v>
      </c>
      <c r="B37" t="s">
        <v>139</v>
      </c>
      <c r="C37" t="s">
        <v>280</v>
      </c>
      <c r="D37" t="s">
        <v>151</v>
      </c>
      <c r="E37" t="s">
        <v>152</v>
      </c>
      <c r="F37" t="s">
        <v>155</v>
      </c>
      <c r="G37" t="s">
        <v>219</v>
      </c>
      <c r="H37">
        <v>420.40045566846709</v>
      </c>
      <c r="I37">
        <v>60</v>
      </c>
      <c r="J37">
        <v>1622040.5083213954</v>
      </c>
      <c r="K37">
        <v>111840000</v>
      </c>
      <c r="L37">
        <v>35</v>
      </c>
      <c r="M37">
        <v>-12.411163504600747</v>
      </c>
      <c r="N37">
        <v>-3.4482758620689653</v>
      </c>
    </row>
    <row r="38" spans="1:14" x14ac:dyDescent="0.3">
      <c r="A38">
        <v>37</v>
      </c>
      <c r="B38" t="s">
        <v>139</v>
      </c>
      <c r="C38" t="s">
        <v>280</v>
      </c>
      <c r="D38" t="s">
        <v>151</v>
      </c>
      <c r="E38" t="s">
        <v>152</v>
      </c>
      <c r="F38" t="s">
        <v>155</v>
      </c>
      <c r="G38" t="s">
        <v>219</v>
      </c>
      <c r="H38">
        <v>420.40045566846709</v>
      </c>
      <c r="I38">
        <v>60</v>
      </c>
      <c r="J38">
        <v>1622040.5083213954</v>
      </c>
      <c r="K38">
        <v>111840000</v>
      </c>
      <c r="L38">
        <v>36</v>
      </c>
      <c r="M38">
        <v>-12.411163504600747</v>
      </c>
      <c r="N38">
        <v>-3.4482758620689653</v>
      </c>
    </row>
    <row r="39" spans="1:14" x14ac:dyDescent="0.3">
      <c r="A39">
        <v>38</v>
      </c>
      <c r="B39" t="s">
        <v>139</v>
      </c>
      <c r="C39" t="s">
        <v>280</v>
      </c>
      <c r="D39" t="s">
        <v>151</v>
      </c>
      <c r="E39" t="s">
        <v>152</v>
      </c>
      <c r="F39" t="s">
        <v>155</v>
      </c>
      <c r="G39" t="s">
        <v>219</v>
      </c>
      <c r="H39">
        <v>420.40045566846709</v>
      </c>
      <c r="I39">
        <v>60</v>
      </c>
      <c r="J39">
        <v>1622040.5083213954</v>
      </c>
      <c r="K39">
        <v>111840000</v>
      </c>
      <c r="L39">
        <v>37</v>
      </c>
      <c r="M39">
        <v>-12.411163504600747</v>
      </c>
      <c r="N39">
        <v>-3.4482758620689653</v>
      </c>
    </row>
    <row r="40" spans="1:14" x14ac:dyDescent="0.3">
      <c r="A40">
        <v>39</v>
      </c>
      <c r="B40" t="s">
        <v>139</v>
      </c>
      <c r="C40" t="s">
        <v>280</v>
      </c>
      <c r="D40" t="s">
        <v>151</v>
      </c>
      <c r="E40" t="s">
        <v>152</v>
      </c>
      <c r="F40" t="s">
        <v>155</v>
      </c>
      <c r="G40" t="s">
        <v>219</v>
      </c>
      <c r="H40">
        <v>420.40045566846709</v>
      </c>
      <c r="I40">
        <v>60</v>
      </c>
      <c r="J40">
        <v>1622040.5083213954</v>
      </c>
      <c r="K40">
        <v>111840000</v>
      </c>
      <c r="L40">
        <v>38</v>
      </c>
      <c r="M40">
        <v>-12.411163504600747</v>
      </c>
      <c r="N40">
        <v>-3.4482758620689653</v>
      </c>
    </row>
    <row r="41" spans="1:14" x14ac:dyDescent="0.3">
      <c r="A41">
        <v>40</v>
      </c>
      <c r="B41" t="s">
        <v>139</v>
      </c>
      <c r="C41" t="s">
        <v>280</v>
      </c>
      <c r="D41" t="s">
        <v>151</v>
      </c>
      <c r="E41" t="s">
        <v>152</v>
      </c>
      <c r="F41" t="s">
        <v>155</v>
      </c>
      <c r="G41" t="s">
        <v>219</v>
      </c>
      <c r="H41">
        <v>420.40045566846709</v>
      </c>
      <c r="I41">
        <v>60</v>
      </c>
      <c r="J41">
        <v>1622040.5083213954</v>
      </c>
      <c r="K41">
        <v>111840000</v>
      </c>
      <c r="L41">
        <v>39</v>
      </c>
      <c r="M41">
        <v>-12.411163504600747</v>
      </c>
      <c r="N41">
        <v>-3.4482758620689653</v>
      </c>
    </row>
    <row r="42" spans="1:14" x14ac:dyDescent="0.3">
      <c r="A42">
        <v>41</v>
      </c>
      <c r="B42" t="s">
        <v>139</v>
      </c>
      <c r="C42" t="s">
        <v>280</v>
      </c>
      <c r="D42" t="s">
        <v>151</v>
      </c>
      <c r="E42" t="s">
        <v>152</v>
      </c>
      <c r="F42" t="s">
        <v>155</v>
      </c>
      <c r="G42" t="s">
        <v>219</v>
      </c>
      <c r="H42">
        <v>420.40045566846709</v>
      </c>
      <c r="I42">
        <v>60</v>
      </c>
      <c r="J42">
        <v>1622040.5083213954</v>
      </c>
      <c r="K42">
        <v>111840000</v>
      </c>
      <c r="L42">
        <v>40</v>
      </c>
      <c r="M42">
        <v>-12.411163504600747</v>
      </c>
      <c r="N42">
        <v>-3.4482758620689653</v>
      </c>
    </row>
    <row r="43" spans="1:14" x14ac:dyDescent="0.3">
      <c r="A43">
        <v>42</v>
      </c>
      <c r="B43" t="s">
        <v>139</v>
      </c>
      <c r="C43" t="s">
        <v>280</v>
      </c>
      <c r="D43" t="s">
        <v>151</v>
      </c>
      <c r="E43" t="s">
        <v>152</v>
      </c>
      <c r="F43" t="s">
        <v>155</v>
      </c>
      <c r="G43" t="s">
        <v>219</v>
      </c>
      <c r="H43">
        <v>420.40045566846709</v>
      </c>
      <c r="I43">
        <v>60</v>
      </c>
      <c r="J43">
        <v>1622040.5083213954</v>
      </c>
      <c r="K43">
        <v>111840000</v>
      </c>
      <c r="L43">
        <v>41</v>
      </c>
      <c r="M43">
        <v>-12.411163504600747</v>
      </c>
      <c r="N43">
        <v>-3.4482758620689653</v>
      </c>
    </row>
    <row r="44" spans="1:14" x14ac:dyDescent="0.3">
      <c r="A44">
        <v>43</v>
      </c>
      <c r="B44" t="s">
        <v>139</v>
      </c>
      <c r="C44" t="s">
        <v>280</v>
      </c>
      <c r="D44" t="s">
        <v>151</v>
      </c>
      <c r="E44" t="s">
        <v>152</v>
      </c>
      <c r="F44" t="s">
        <v>155</v>
      </c>
      <c r="G44" t="s">
        <v>219</v>
      </c>
      <c r="H44">
        <v>420.40045566846709</v>
      </c>
      <c r="I44">
        <v>60</v>
      </c>
      <c r="J44">
        <v>1622040.5083213954</v>
      </c>
      <c r="K44">
        <v>111840000</v>
      </c>
      <c r="L44">
        <v>42</v>
      </c>
      <c r="M44">
        <v>-12.411163504600747</v>
      </c>
      <c r="N44">
        <v>-3.4482758620689653</v>
      </c>
    </row>
    <row r="45" spans="1:14" x14ac:dyDescent="0.3">
      <c r="A45">
        <v>44</v>
      </c>
      <c r="B45" t="s">
        <v>139</v>
      </c>
      <c r="C45" t="s">
        <v>280</v>
      </c>
      <c r="D45" t="s">
        <v>151</v>
      </c>
      <c r="E45" t="s">
        <v>152</v>
      </c>
      <c r="F45" t="s">
        <v>155</v>
      </c>
      <c r="G45" t="s">
        <v>219</v>
      </c>
      <c r="H45">
        <v>420.40045566846709</v>
      </c>
      <c r="I45">
        <v>60</v>
      </c>
      <c r="J45">
        <v>1622040.5083213954</v>
      </c>
      <c r="K45">
        <v>111840000</v>
      </c>
      <c r="L45">
        <v>43</v>
      </c>
      <c r="M45">
        <v>-12.411163504600747</v>
      </c>
      <c r="N45">
        <v>-3.4482758620689653</v>
      </c>
    </row>
    <row r="46" spans="1:14" x14ac:dyDescent="0.3">
      <c r="A46">
        <v>45</v>
      </c>
      <c r="B46" t="s">
        <v>139</v>
      </c>
      <c r="C46" t="s">
        <v>280</v>
      </c>
      <c r="D46" t="s">
        <v>151</v>
      </c>
      <c r="E46" t="s">
        <v>152</v>
      </c>
      <c r="F46" t="s">
        <v>155</v>
      </c>
      <c r="G46" t="s">
        <v>219</v>
      </c>
      <c r="H46">
        <v>420.40045566846709</v>
      </c>
      <c r="I46">
        <v>60</v>
      </c>
      <c r="J46">
        <v>1622040.5083213954</v>
      </c>
      <c r="K46">
        <v>111840000</v>
      </c>
      <c r="L46">
        <v>44</v>
      </c>
      <c r="M46">
        <v>-12.411163504600747</v>
      </c>
      <c r="N46">
        <v>-3.4482758620689653</v>
      </c>
    </row>
    <row r="47" spans="1:14" x14ac:dyDescent="0.3">
      <c r="A47">
        <v>46</v>
      </c>
      <c r="B47" t="s">
        <v>139</v>
      </c>
      <c r="C47" t="s">
        <v>280</v>
      </c>
      <c r="D47" t="s">
        <v>151</v>
      </c>
      <c r="E47" t="s">
        <v>152</v>
      </c>
      <c r="F47" t="s">
        <v>155</v>
      </c>
      <c r="G47" t="s">
        <v>219</v>
      </c>
      <c r="H47">
        <v>420.40045566846709</v>
      </c>
      <c r="I47">
        <v>60</v>
      </c>
      <c r="J47">
        <v>1622040.5083213954</v>
      </c>
      <c r="K47">
        <v>111840000</v>
      </c>
      <c r="L47">
        <v>45</v>
      </c>
      <c r="M47">
        <v>-12.411163504600747</v>
      </c>
      <c r="N47">
        <v>-3.4482758620689653</v>
      </c>
    </row>
    <row r="48" spans="1:14" x14ac:dyDescent="0.3">
      <c r="A48">
        <v>47</v>
      </c>
      <c r="B48" t="s">
        <v>139</v>
      </c>
      <c r="C48" t="s">
        <v>280</v>
      </c>
      <c r="D48" t="s">
        <v>151</v>
      </c>
      <c r="E48" t="s">
        <v>152</v>
      </c>
      <c r="F48" t="s">
        <v>155</v>
      </c>
      <c r="G48" t="s">
        <v>219</v>
      </c>
      <c r="H48">
        <v>420.40045566846709</v>
      </c>
      <c r="I48">
        <v>60</v>
      </c>
      <c r="J48">
        <v>1622040.5083213954</v>
      </c>
      <c r="K48">
        <v>111840000</v>
      </c>
      <c r="L48">
        <v>46</v>
      </c>
      <c r="M48">
        <v>-12.411163504600747</v>
      </c>
      <c r="N48">
        <v>-3.4482758620689653</v>
      </c>
    </row>
    <row r="49" spans="1:14" x14ac:dyDescent="0.3">
      <c r="A49">
        <v>48</v>
      </c>
      <c r="B49" t="s">
        <v>139</v>
      </c>
      <c r="C49" t="s">
        <v>280</v>
      </c>
      <c r="D49" t="s">
        <v>151</v>
      </c>
      <c r="E49" t="s">
        <v>152</v>
      </c>
      <c r="F49" t="s">
        <v>155</v>
      </c>
      <c r="G49" t="s">
        <v>219</v>
      </c>
      <c r="H49">
        <v>420.40045566846709</v>
      </c>
      <c r="I49">
        <v>60</v>
      </c>
      <c r="J49">
        <v>1622040.5083213954</v>
      </c>
      <c r="K49">
        <v>111840000</v>
      </c>
      <c r="L49">
        <v>47</v>
      </c>
      <c r="M49">
        <v>-12.411163504600747</v>
      </c>
      <c r="N49">
        <v>-3.4482758620689653</v>
      </c>
    </row>
    <row r="50" spans="1:14" x14ac:dyDescent="0.3">
      <c r="A50">
        <v>49</v>
      </c>
      <c r="B50" t="s">
        <v>139</v>
      </c>
      <c r="C50" t="s">
        <v>280</v>
      </c>
      <c r="D50" t="s">
        <v>151</v>
      </c>
      <c r="E50" t="s">
        <v>152</v>
      </c>
      <c r="F50" t="s">
        <v>155</v>
      </c>
      <c r="G50" t="s">
        <v>219</v>
      </c>
      <c r="H50">
        <v>420.40045566846709</v>
      </c>
      <c r="I50">
        <v>60</v>
      </c>
      <c r="J50">
        <v>1622040.5083213954</v>
      </c>
      <c r="K50">
        <v>111840000</v>
      </c>
      <c r="L50">
        <v>48</v>
      </c>
      <c r="M50">
        <v>-12.411163504600747</v>
      </c>
      <c r="N50">
        <v>-3.4482758620689653</v>
      </c>
    </row>
    <row r="51" spans="1:14" x14ac:dyDescent="0.3">
      <c r="A51">
        <v>50</v>
      </c>
      <c r="B51" t="s">
        <v>139</v>
      </c>
      <c r="C51" t="s">
        <v>280</v>
      </c>
      <c r="D51" t="s">
        <v>151</v>
      </c>
      <c r="E51" t="s">
        <v>152</v>
      </c>
      <c r="F51" t="s">
        <v>155</v>
      </c>
      <c r="G51" t="s">
        <v>219</v>
      </c>
      <c r="H51">
        <v>420.40045566846709</v>
      </c>
      <c r="I51">
        <v>60</v>
      </c>
      <c r="J51">
        <v>1622040.5083213954</v>
      </c>
      <c r="K51">
        <v>111840000</v>
      </c>
      <c r="L51">
        <v>49</v>
      </c>
      <c r="M51">
        <v>-12.411163504600747</v>
      </c>
      <c r="N51">
        <v>-3.4482758620689653</v>
      </c>
    </row>
    <row r="52" spans="1:14" x14ac:dyDescent="0.3">
      <c r="A52">
        <v>51</v>
      </c>
      <c r="B52" t="s">
        <v>139</v>
      </c>
      <c r="C52" t="s">
        <v>280</v>
      </c>
      <c r="D52" t="s">
        <v>151</v>
      </c>
      <c r="E52" t="s">
        <v>152</v>
      </c>
      <c r="F52" t="s">
        <v>155</v>
      </c>
      <c r="G52" t="s">
        <v>219</v>
      </c>
      <c r="H52">
        <v>420.40045566846709</v>
      </c>
      <c r="I52">
        <v>60</v>
      </c>
      <c r="J52">
        <v>1622040.5083213954</v>
      </c>
      <c r="K52">
        <v>111840000</v>
      </c>
      <c r="L52">
        <v>50</v>
      </c>
      <c r="M52">
        <v>-12.411163504600747</v>
      </c>
      <c r="N52">
        <v>-3.4482758620689653</v>
      </c>
    </row>
    <row r="53" spans="1:14" x14ac:dyDescent="0.3">
      <c r="A53">
        <v>52</v>
      </c>
      <c r="B53" t="s">
        <v>139</v>
      </c>
      <c r="C53" t="s">
        <v>280</v>
      </c>
      <c r="D53" t="s">
        <v>151</v>
      </c>
      <c r="E53" t="s">
        <v>152</v>
      </c>
      <c r="F53" t="s">
        <v>155</v>
      </c>
      <c r="G53" t="s">
        <v>219</v>
      </c>
      <c r="H53">
        <v>420.40045566846709</v>
      </c>
      <c r="I53">
        <v>60</v>
      </c>
      <c r="J53">
        <v>1622040.5083213954</v>
      </c>
      <c r="K53">
        <v>111840000</v>
      </c>
      <c r="L53">
        <v>51</v>
      </c>
      <c r="M53">
        <v>-12.411163504600747</v>
      </c>
      <c r="N53">
        <v>-3.4482758620689653</v>
      </c>
    </row>
    <row r="54" spans="1:14" x14ac:dyDescent="0.3">
      <c r="A54">
        <v>53</v>
      </c>
      <c r="B54" t="s">
        <v>139</v>
      </c>
      <c r="C54" t="s">
        <v>280</v>
      </c>
      <c r="D54" t="s">
        <v>151</v>
      </c>
      <c r="E54" t="s">
        <v>152</v>
      </c>
      <c r="F54" t="s">
        <v>155</v>
      </c>
      <c r="G54" t="s">
        <v>219</v>
      </c>
      <c r="H54">
        <v>420.40045566846709</v>
      </c>
      <c r="I54">
        <v>60</v>
      </c>
      <c r="J54">
        <v>1622040.5083213954</v>
      </c>
      <c r="K54">
        <v>111840000</v>
      </c>
      <c r="L54">
        <v>52</v>
      </c>
      <c r="M54">
        <v>-12.411163504600747</v>
      </c>
      <c r="N54">
        <v>-3.4482758620689653</v>
      </c>
    </row>
    <row r="55" spans="1:14" x14ac:dyDescent="0.3">
      <c r="A55">
        <v>54</v>
      </c>
      <c r="B55" t="s">
        <v>139</v>
      </c>
      <c r="C55" t="s">
        <v>280</v>
      </c>
      <c r="D55" t="s">
        <v>151</v>
      </c>
      <c r="E55" t="s">
        <v>152</v>
      </c>
      <c r="F55" t="s">
        <v>155</v>
      </c>
      <c r="G55" t="s">
        <v>219</v>
      </c>
      <c r="H55">
        <v>420.40045566846709</v>
      </c>
      <c r="I55">
        <v>60</v>
      </c>
      <c r="J55">
        <v>1622040.5083213954</v>
      </c>
      <c r="K55">
        <v>111840000</v>
      </c>
      <c r="L55">
        <v>53</v>
      </c>
      <c r="M55">
        <v>-12.411163504600747</v>
      </c>
      <c r="N55">
        <v>-3.4482758620689653</v>
      </c>
    </row>
    <row r="56" spans="1:14" x14ac:dyDescent="0.3">
      <c r="A56">
        <v>55</v>
      </c>
      <c r="B56" t="s">
        <v>139</v>
      </c>
      <c r="C56" t="s">
        <v>280</v>
      </c>
      <c r="D56" t="s">
        <v>151</v>
      </c>
      <c r="E56" t="s">
        <v>152</v>
      </c>
      <c r="F56" t="s">
        <v>155</v>
      </c>
      <c r="G56" t="s">
        <v>219</v>
      </c>
      <c r="H56">
        <v>420.40045566846709</v>
      </c>
      <c r="I56">
        <v>60</v>
      </c>
      <c r="J56">
        <v>1622040.5083213954</v>
      </c>
      <c r="K56">
        <v>111840000</v>
      </c>
      <c r="L56">
        <v>54</v>
      </c>
      <c r="M56">
        <v>-12.411163504600747</v>
      </c>
      <c r="N56">
        <v>-3.4482758620689653</v>
      </c>
    </row>
    <row r="57" spans="1:14" x14ac:dyDescent="0.3">
      <c r="A57">
        <v>56</v>
      </c>
      <c r="B57" t="s">
        <v>139</v>
      </c>
      <c r="C57" t="s">
        <v>280</v>
      </c>
      <c r="D57" t="s">
        <v>151</v>
      </c>
      <c r="E57" t="s">
        <v>152</v>
      </c>
      <c r="F57" t="s">
        <v>155</v>
      </c>
      <c r="G57" t="s">
        <v>219</v>
      </c>
      <c r="H57">
        <v>420.40045566846709</v>
      </c>
      <c r="I57">
        <v>60</v>
      </c>
      <c r="J57">
        <v>1622040.5083213954</v>
      </c>
      <c r="K57">
        <v>111840000</v>
      </c>
      <c r="L57">
        <v>55</v>
      </c>
      <c r="M57">
        <v>-12.411163504600747</v>
      </c>
      <c r="N57">
        <v>-3.4482758620689653</v>
      </c>
    </row>
    <row r="58" spans="1:14" x14ac:dyDescent="0.3">
      <c r="A58">
        <v>57</v>
      </c>
      <c r="B58" t="s">
        <v>139</v>
      </c>
      <c r="C58" t="s">
        <v>280</v>
      </c>
      <c r="D58" t="s">
        <v>151</v>
      </c>
      <c r="E58" t="s">
        <v>152</v>
      </c>
      <c r="F58" t="s">
        <v>155</v>
      </c>
      <c r="G58" t="s">
        <v>219</v>
      </c>
      <c r="H58">
        <v>420.40045566846709</v>
      </c>
      <c r="I58">
        <v>60</v>
      </c>
      <c r="J58">
        <v>1622040.5083213954</v>
      </c>
      <c r="K58">
        <v>111840000</v>
      </c>
      <c r="L58">
        <v>56</v>
      </c>
      <c r="M58">
        <v>-12.411163504600747</v>
      </c>
      <c r="N58">
        <v>-3.4482758620689653</v>
      </c>
    </row>
    <row r="59" spans="1:14" x14ac:dyDescent="0.3">
      <c r="A59">
        <v>58</v>
      </c>
      <c r="B59" t="s">
        <v>139</v>
      </c>
      <c r="C59" t="s">
        <v>280</v>
      </c>
      <c r="D59" t="s">
        <v>151</v>
      </c>
      <c r="E59" t="s">
        <v>152</v>
      </c>
      <c r="F59" t="s">
        <v>155</v>
      </c>
      <c r="G59" t="s">
        <v>219</v>
      </c>
      <c r="H59">
        <v>420.40045566846709</v>
      </c>
      <c r="I59">
        <v>60</v>
      </c>
      <c r="J59">
        <v>1622040.5083213954</v>
      </c>
      <c r="K59">
        <v>111840000</v>
      </c>
      <c r="L59">
        <v>57</v>
      </c>
      <c r="M59">
        <v>-12.411163504600747</v>
      </c>
      <c r="N59">
        <v>-3.4482758620689653</v>
      </c>
    </row>
    <row r="60" spans="1:14" x14ac:dyDescent="0.3">
      <c r="A60">
        <v>59</v>
      </c>
      <c r="B60" t="s">
        <v>139</v>
      </c>
      <c r="C60" t="s">
        <v>280</v>
      </c>
      <c r="D60" t="s">
        <v>151</v>
      </c>
      <c r="E60" t="s">
        <v>152</v>
      </c>
      <c r="F60" t="s">
        <v>155</v>
      </c>
      <c r="G60" t="s">
        <v>219</v>
      </c>
      <c r="H60">
        <v>420.40045566846709</v>
      </c>
      <c r="I60">
        <v>60</v>
      </c>
      <c r="J60">
        <v>1622040.5083213954</v>
      </c>
      <c r="K60">
        <v>111840000</v>
      </c>
      <c r="L60">
        <v>58</v>
      </c>
      <c r="M60">
        <v>-12.411163504600747</v>
      </c>
      <c r="N60">
        <v>-3.4482758620689653</v>
      </c>
    </row>
    <row r="61" spans="1:14" x14ac:dyDescent="0.3">
      <c r="A61">
        <v>60</v>
      </c>
      <c r="B61" t="s">
        <v>139</v>
      </c>
      <c r="C61" t="s">
        <v>280</v>
      </c>
      <c r="D61" t="s">
        <v>151</v>
      </c>
      <c r="E61" t="s">
        <v>152</v>
      </c>
      <c r="F61" t="s">
        <v>155</v>
      </c>
      <c r="G61" t="s">
        <v>219</v>
      </c>
      <c r="H61">
        <v>420.40045566846709</v>
      </c>
      <c r="I61">
        <v>60</v>
      </c>
      <c r="J61">
        <v>1622040.5083213954</v>
      </c>
      <c r="K61">
        <v>111840000</v>
      </c>
      <c r="L61">
        <v>59</v>
      </c>
      <c r="M61">
        <v>-12.411163504600747</v>
      </c>
      <c r="N61">
        <v>-3.4482758620689653</v>
      </c>
    </row>
    <row r="62" spans="1:14" x14ac:dyDescent="0.3">
      <c r="A62">
        <v>61</v>
      </c>
      <c r="B62" t="s">
        <v>139</v>
      </c>
      <c r="C62" t="s">
        <v>280</v>
      </c>
      <c r="D62" t="s">
        <v>151</v>
      </c>
      <c r="E62" t="s">
        <v>152</v>
      </c>
      <c r="F62" t="s">
        <v>155</v>
      </c>
      <c r="G62" t="s">
        <v>219</v>
      </c>
      <c r="H62">
        <v>420.40045566846709</v>
      </c>
      <c r="I62">
        <v>60</v>
      </c>
      <c r="J62">
        <v>1622040.5083213954</v>
      </c>
      <c r="K62">
        <v>111840000</v>
      </c>
      <c r="L62">
        <v>60</v>
      </c>
      <c r="M62">
        <v>-12.411163504600747</v>
      </c>
      <c r="N62">
        <v>-3.4482758620689653</v>
      </c>
    </row>
    <row r="63" spans="1:14" x14ac:dyDescent="0.3">
      <c r="A63">
        <v>62</v>
      </c>
      <c r="B63" t="s">
        <v>139</v>
      </c>
      <c r="C63" t="s">
        <v>280</v>
      </c>
      <c r="D63" t="s">
        <v>151</v>
      </c>
      <c r="E63" t="s">
        <v>152</v>
      </c>
      <c r="F63" t="s">
        <v>155</v>
      </c>
      <c r="G63" t="s">
        <v>219</v>
      </c>
      <c r="H63">
        <v>420.40045566846709</v>
      </c>
      <c r="I63">
        <v>60</v>
      </c>
      <c r="J63">
        <v>1622040.5083213954</v>
      </c>
      <c r="K63">
        <v>111840000</v>
      </c>
      <c r="L63">
        <v>61</v>
      </c>
      <c r="M63">
        <v>-12.411163504600747</v>
      </c>
      <c r="N63">
        <v>-3.4482758620689653</v>
      </c>
    </row>
    <row r="64" spans="1:14" x14ac:dyDescent="0.3">
      <c r="A64">
        <v>63</v>
      </c>
      <c r="B64" t="s">
        <v>139</v>
      </c>
      <c r="C64" t="s">
        <v>280</v>
      </c>
      <c r="D64" t="s">
        <v>151</v>
      </c>
      <c r="E64" t="s">
        <v>152</v>
      </c>
      <c r="F64" t="s">
        <v>155</v>
      </c>
      <c r="G64" t="s">
        <v>219</v>
      </c>
      <c r="H64">
        <v>420.40045566846709</v>
      </c>
      <c r="I64">
        <v>60</v>
      </c>
      <c r="J64">
        <v>1622040.5083213954</v>
      </c>
      <c r="K64">
        <v>111840000</v>
      </c>
      <c r="L64">
        <v>62</v>
      </c>
      <c r="M64">
        <v>-12.411163504600747</v>
      </c>
      <c r="N64">
        <v>-3.4482758620689653</v>
      </c>
    </row>
    <row r="65" spans="1:14" x14ac:dyDescent="0.3">
      <c r="A65">
        <v>64</v>
      </c>
      <c r="B65" t="s">
        <v>139</v>
      </c>
      <c r="C65" t="s">
        <v>280</v>
      </c>
      <c r="D65" t="s">
        <v>151</v>
      </c>
      <c r="E65" t="s">
        <v>152</v>
      </c>
      <c r="F65" t="s">
        <v>155</v>
      </c>
      <c r="G65" t="s">
        <v>219</v>
      </c>
      <c r="H65">
        <v>420.40045566846709</v>
      </c>
      <c r="I65">
        <v>60</v>
      </c>
      <c r="J65">
        <v>1622040.5083213954</v>
      </c>
      <c r="K65">
        <v>111840000</v>
      </c>
      <c r="L65">
        <v>63</v>
      </c>
      <c r="M65">
        <v>-12.411163504600747</v>
      </c>
      <c r="N65">
        <v>-3.4482758620689653</v>
      </c>
    </row>
    <row r="66" spans="1:14" x14ac:dyDescent="0.3">
      <c r="A66">
        <v>65</v>
      </c>
      <c r="B66" t="s">
        <v>139</v>
      </c>
      <c r="C66" t="s">
        <v>280</v>
      </c>
      <c r="D66" t="s">
        <v>151</v>
      </c>
      <c r="E66" t="s">
        <v>152</v>
      </c>
      <c r="F66" t="s">
        <v>155</v>
      </c>
      <c r="G66" t="s">
        <v>219</v>
      </c>
      <c r="H66">
        <v>420.40045566846709</v>
      </c>
      <c r="I66">
        <v>60</v>
      </c>
      <c r="J66">
        <v>1622040.5083213954</v>
      </c>
      <c r="K66">
        <v>111840000</v>
      </c>
      <c r="L66">
        <v>64</v>
      </c>
      <c r="M66">
        <v>-12.411163504600747</v>
      </c>
      <c r="N66">
        <v>-3.4482758620689653</v>
      </c>
    </row>
    <row r="67" spans="1:14" x14ac:dyDescent="0.3">
      <c r="A67">
        <v>66</v>
      </c>
      <c r="B67" t="s">
        <v>139</v>
      </c>
      <c r="C67" t="s">
        <v>280</v>
      </c>
      <c r="D67" t="s">
        <v>151</v>
      </c>
      <c r="E67" t="s">
        <v>152</v>
      </c>
      <c r="F67" t="s">
        <v>155</v>
      </c>
      <c r="G67" t="s">
        <v>219</v>
      </c>
      <c r="H67">
        <v>420.40045566846709</v>
      </c>
      <c r="I67">
        <v>60</v>
      </c>
      <c r="J67">
        <v>1622040.5083213954</v>
      </c>
      <c r="K67">
        <v>111840000</v>
      </c>
      <c r="L67">
        <v>65</v>
      </c>
      <c r="M67">
        <v>-12.411163504600747</v>
      </c>
      <c r="N67">
        <v>-3.4482758620689653</v>
      </c>
    </row>
    <row r="68" spans="1:14" x14ac:dyDescent="0.3">
      <c r="A68">
        <v>67</v>
      </c>
      <c r="B68" t="s">
        <v>139</v>
      </c>
      <c r="C68" t="s">
        <v>280</v>
      </c>
      <c r="D68" t="s">
        <v>151</v>
      </c>
      <c r="E68" t="s">
        <v>152</v>
      </c>
      <c r="F68" t="s">
        <v>155</v>
      </c>
      <c r="G68" t="s">
        <v>219</v>
      </c>
      <c r="H68">
        <v>420.40045566846709</v>
      </c>
      <c r="I68">
        <v>60</v>
      </c>
      <c r="J68">
        <v>1622040.5083213954</v>
      </c>
      <c r="K68">
        <v>111840000</v>
      </c>
      <c r="L68">
        <v>66</v>
      </c>
      <c r="M68">
        <v>-12.411163504600747</v>
      </c>
      <c r="N68">
        <v>-3.4482758620689653</v>
      </c>
    </row>
    <row r="69" spans="1:14" x14ac:dyDescent="0.3">
      <c r="A69">
        <v>68</v>
      </c>
      <c r="B69" t="s">
        <v>139</v>
      </c>
      <c r="C69" t="s">
        <v>280</v>
      </c>
      <c r="D69" t="s">
        <v>151</v>
      </c>
      <c r="E69" t="s">
        <v>152</v>
      </c>
      <c r="F69" t="s">
        <v>155</v>
      </c>
      <c r="G69" t="s">
        <v>219</v>
      </c>
      <c r="H69">
        <v>420.40045566846709</v>
      </c>
      <c r="I69">
        <v>60</v>
      </c>
      <c r="J69">
        <v>1622040.5083213954</v>
      </c>
      <c r="K69">
        <v>111840000</v>
      </c>
      <c r="L69">
        <v>67</v>
      </c>
      <c r="M69">
        <v>-12.411163504600747</v>
      </c>
      <c r="N69">
        <v>-3.4482758620689653</v>
      </c>
    </row>
    <row r="70" spans="1:14" x14ac:dyDescent="0.3">
      <c r="A70">
        <v>69</v>
      </c>
      <c r="B70" t="s">
        <v>139</v>
      </c>
      <c r="C70" t="s">
        <v>280</v>
      </c>
      <c r="D70" t="s">
        <v>151</v>
      </c>
      <c r="E70" t="s">
        <v>152</v>
      </c>
      <c r="F70" t="s">
        <v>155</v>
      </c>
      <c r="G70" t="s">
        <v>219</v>
      </c>
      <c r="H70">
        <v>428.33715776181219</v>
      </c>
      <c r="I70">
        <v>61</v>
      </c>
      <c r="J70">
        <v>1759614.4300672458</v>
      </c>
      <c r="K70">
        <v>113704000</v>
      </c>
      <c r="L70">
        <v>68</v>
      </c>
      <c r="M70">
        <v>-21.945354871588297</v>
      </c>
      <c r="N70">
        <v>-5.1724137931034484</v>
      </c>
    </row>
    <row r="71" spans="1:14" x14ac:dyDescent="0.3">
      <c r="A71">
        <v>70</v>
      </c>
      <c r="B71" t="s">
        <v>139</v>
      </c>
      <c r="C71" t="s">
        <v>280</v>
      </c>
      <c r="D71" t="s">
        <v>151</v>
      </c>
      <c r="E71" t="s">
        <v>152</v>
      </c>
      <c r="F71" t="s">
        <v>155</v>
      </c>
      <c r="G71" t="s">
        <v>219</v>
      </c>
      <c r="H71">
        <v>428.33715776181219</v>
      </c>
      <c r="I71">
        <v>61</v>
      </c>
      <c r="J71">
        <v>1759614.4300672458</v>
      </c>
      <c r="K71">
        <v>113704000</v>
      </c>
      <c r="L71">
        <v>69</v>
      </c>
      <c r="M71">
        <v>-21.945354871588297</v>
      </c>
      <c r="N71">
        <v>-5.1724137931034484</v>
      </c>
    </row>
    <row r="72" spans="1:14" x14ac:dyDescent="0.3">
      <c r="A72">
        <v>71</v>
      </c>
      <c r="B72" t="s">
        <v>139</v>
      </c>
      <c r="C72" t="s">
        <v>280</v>
      </c>
      <c r="D72" t="s">
        <v>151</v>
      </c>
      <c r="E72" t="s">
        <v>152</v>
      </c>
      <c r="F72" t="s">
        <v>155</v>
      </c>
      <c r="G72" t="s">
        <v>219</v>
      </c>
      <c r="H72">
        <v>428.33715776181219</v>
      </c>
      <c r="I72">
        <v>61</v>
      </c>
      <c r="J72">
        <v>1759614.4300672458</v>
      </c>
      <c r="K72">
        <v>113704000</v>
      </c>
      <c r="L72">
        <v>70</v>
      </c>
      <c r="M72">
        <v>-21.945354871588297</v>
      </c>
      <c r="N72">
        <v>-5.1724137931034484</v>
      </c>
    </row>
    <row r="73" spans="1:14" x14ac:dyDescent="0.3">
      <c r="A73">
        <v>72</v>
      </c>
      <c r="B73" t="s">
        <v>139</v>
      </c>
      <c r="C73" t="s">
        <v>280</v>
      </c>
      <c r="D73" t="s">
        <v>151</v>
      </c>
      <c r="E73" t="s">
        <v>152</v>
      </c>
      <c r="F73" t="s">
        <v>155</v>
      </c>
      <c r="G73" t="s">
        <v>219</v>
      </c>
      <c r="H73">
        <v>428.33715776181219</v>
      </c>
      <c r="I73">
        <v>61</v>
      </c>
      <c r="J73">
        <v>1759614.4300672458</v>
      </c>
      <c r="K73">
        <v>113704000</v>
      </c>
      <c r="L73">
        <v>71</v>
      </c>
      <c r="M73">
        <v>-21.945354871588297</v>
      </c>
      <c r="N73">
        <v>-5.1724137931034484</v>
      </c>
    </row>
    <row r="74" spans="1:14" x14ac:dyDescent="0.3">
      <c r="A74">
        <v>73</v>
      </c>
      <c r="B74" t="s">
        <v>139</v>
      </c>
      <c r="C74" t="s">
        <v>280</v>
      </c>
      <c r="D74" t="s">
        <v>151</v>
      </c>
      <c r="E74" t="s">
        <v>152</v>
      </c>
      <c r="F74" t="s">
        <v>155</v>
      </c>
      <c r="G74" t="s">
        <v>219</v>
      </c>
      <c r="H74">
        <v>428.33715776181219</v>
      </c>
      <c r="I74">
        <v>61</v>
      </c>
      <c r="J74">
        <v>1759614.4300672458</v>
      </c>
      <c r="K74">
        <v>113704000</v>
      </c>
      <c r="L74">
        <v>72</v>
      </c>
      <c r="M74">
        <v>-21.945354871588297</v>
      </c>
      <c r="N74">
        <v>-5.1724137931034484</v>
      </c>
    </row>
    <row r="75" spans="1:14" x14ac:dyDescent="0.3">
      <c r="A75">
        <v>74</v>
      </c>
      <c r="B75" t="s">
        <v>139</v>
      </c>
      <c r="C75" t="s">
        <v>280</v>
      </c>
      <c r="D75" t="s">
        <v>151</v>
      </c>
      <c r="E75" t="s">
        <v>152</v>
      </c>
      <c r="F75" t="s">
        <v>155</v>
      </c>
      <c r="G75" t="s">
        <v>219</v>
      </c>
      <c r="H75">
        <v>428.33715776181219</v>
      </c>
      <c r="I75">
        <v>61</v>
      </c>
      <c r="J75">
        <v>1759614.4300672458</v>
      </c>
      <c r="K75">
        <v>113704000</v>
      </c>
      <c r="L75">
        <v>73</v>
      </c>
      <c r="M75">
        <v>-21.945354871588297</v>
      </c>
      <c r="N75">
        <v>-5.1724137931034484</v>
      </c>
    </row>
    <row r="76" spans="1:14" x14ac:dyDescent="0.3">
      <c r="A76">
        <v>75</v>
      </c>
      <c r="B76" t="s">
        <v>139</v>
      </c>
      <c r="C76" t="s">
        <v>280</v>
      </c>
      <c r="D76" t="s">
        <v>151</v>
      </c>
      <c r="E76" t="s">
        <v>152</v>
      </c>
      <c r="F76" t="s">
        <v>155</v>
      </c>
      <c r="G76" t="s">
        <v>219</v>
      </c>
      <c r="H76">
        <v>428.33715776181219</v>
      </c>
      <c r="I76">
        <v>61</v>
      </c>
      <c r="J76">
        <v>1759614.4300672458</v>
      </c>
      <c r="K76">
        <v>113704000</v>
      </c>
      <c r="L76">
        <v>74</v>
      </c>
      <c r="M76">
        <v>-21.945354871588297</v>
      </c>
      <c r="N76">
        <v>-5.1724137931034484</v>
      </c>
    </row>
    <row r="77" spans="1:14" x14ac:dyDescent="0.3">
      <c r="A77">
        <v>76</v>
      </c>
      <c r="B77" t="s">
        <v>139</v>
      </c>
      <c r="C77" t="s">
        <v>280</v>
      </c>
      <c r="D77" t="s">
        <v>151</v>
      </c>
      <c r="E77" t="s">
        <v>152</v>
      </c>
      <c r="F77" t="s">
        <v>155</v>
      </c>
      <c r="G77" t="s">
        <v>219</v>
      </c>
      <c r="H77">
        <v>428.33715776181219</v>
      </c>
      <c r="I77">
        <v>61</v>
      </c>
      <c r="J77">
        <v>1759614.4300672458</v>
      </c>
      <c r="K77">
        <v>113704000</v>
      </c>
      <c r="L77">
        <v>75</v>
      </c>
      <c r="M77">
        <v>-21.945354871588297</v>
      </c>
      <c r="N77">
        <v>-5.1724137931034484</v>
      </c>
    </row>
    <row r="78" spans="1:14" x14ac:dyDescent="0.3">
      <c r="A78">
        <v>77</v>
      </c>
      <c r="B78" t="s">
        <v>139</v>
      </c>
      <c r="C78" t="s">
        <v>280</v>
      </c>
      <c r="D78" t="s">
        <v>151</v>
      </c>
      <c r="E78" t="s">
        <v>152</v>
      </c>
      <c r="F78" t="s">
        <v>155</v>
      </c>
      <c r="G78" t="s">
        <v>219</v>
      </c>
      <c r="H78">
        <v>428.33715776181219</v>
      </c>
      <c r="I78">
        <v>61</v>
      </c>
      <c r="J78">
        <v>1759614.4300672458</v>
      </c>
      <c r="K78">
        <v>113704000</v>
      </c>
      <c r="L78">
        <v>76</v>
      </c>
      <c r="M78">
        <v>-21.945354871588297</v>
      </c>
      <c r="N78">
        <v>-5.1724137931034484</v>
      </c>
    </row>
    <row r="79" spans="1:14" x14ac:dyDescent="0.3">
      <c r="A79">
        <v>78</v>
      </c>
      <c r="B79" t="s">
        <v>139</v>
      </c>
      <c r="C79" t="s">
        <v>280</v>
      </c>
      <c r="D79" t="s">
        <v>151</v>
      </c>
      <c r="E79" t="s">
        <v>152</v>
      </c>
      <c r="F79" t="s">
        <v>155</v>
      </c>
      <c r="G79" t="s">
        <v>219</v>
      </c>
      <c r="H79">
        <v>428.33715776181219</v>
      </c>
      <c r="I79">
        <v>61</v>
      </c>
      <c r="J79">
        <v>1759614.4300672458</v>
      </c>
      <c r="K79">
        <v>113704000</v>
      </c>
      <c r="L79">
        <v>77</v>
      </c>
      <c r="M79">
        <v>-21.945354871588297</v>
      </c>
      <c r="N79">
        <v>-5.1724137931034484</v>
      </c>
    </row>
    <row r="80" spans="1:14" x14ac:dyDescent="0.3">
      <c r="A80">
        <v>79</v>
      </c>
      <c r="B80" t="s">
        <v>139</v>
      </c>
      <c r="C80" t="s">
        <v>280</v>
      </c>
      <c r="D80" t="s">
        <v>151</v>
      </c>
      <c r="E80" t="s">
        <v>152</v>
      </c>
      <c r="F80" t="s">
        <v>155</v>
      </c>
      <c r="G80" t="s">
        <v>219</v>
      </c>
      <c r="H80">
        <v>428.33715776181219</v>
      </c>
      <c r="I80">
        <v>61</v>
      </c>
      <c r="J80">
        <v>1759614.4300672458</v>
      </c>
      <c r="K80">
        <v>113704000</v>
      </c>
      <c r="L80">
        <v>78</v>
      </c>
      <c r="M80">
        <v>-21.945354871588297</v>
      </c>
      <c r="N80">
        <v>-5.1724137931034484</v>
      </c>
    </row>
    <row r="81" spans="1:14" x14ac:dyDescent="0.3">
      <c r="A81">
        <v>80</v>
      </c>
      <c r="B81" t="s">
        <v>139</v>
      </c>
      <c r="C81" t="s">
        <v>280</v>
      </c>
      <c r="D81" t="s">
        <v>151</v>
      </c>
      <c r="E81" t="s">
        <v>152</v>
      </c>
      <c r="F81" t="s">
        <v>155</v>
      </c>
      <c r="G81" t="s">
        <v>219</v>
      </c>
      <c r="H81">
        <v>428.33715776181219</v>
      </c>
      <c r="I81">
        <v>61</v>
      </c>
      <c r="J81">
        <v>1759614.4300672458</v>
      </c>
      <c r="K81">
        <v>113704000</v>
      </c>
      <c r="L81">
        <v>79</v>
      </c>
      <c r="M81">
        <v>-21.945354871588297</v>
      </c>
      <c r="N81">
        <v>-5.1724137931034484</v>
      </c>
    </row>
    <row r="82" spans="1:14" x14ac:dyDescent="0.3">
      <c r="A82">
        <v>81</v>
      </c>
      <c r="B82" t="s">
        <v>139</v>
      </c>
      <c r="C82" t="s">
        <v>280</v>
      </c>
      <c r="D82" t="s">
        <v>151</v>
      </c>
      <c r="E82" t="s">
        <v>152</v>
      </c>
      <c r="F82" t="s">
        <v>155</v>
      </c>
      <c r="G82" t="s">
        <v>219</v>
      </c>
      <c r="H82">
        <v>428.33715776181219</v>
      </c>
      <c r="I82">
        <v>61</v>
      </c>
      <c r="J82">
        <v>1759614.4300672458</v>
      </c>
      <c r="K82">
        <v>113704000</v>
      </c>
      <c r="L82">
        <v>80</v>
      </c>
      <c r="M82">
        <v>-21.945354871588297</v>
      </c>
      <c r="N82">
        <v>-5.1724137931034484</v>
      </c>
    </row>
    <row r="83" spans="1:14" x14ac:dyDescent="0.3">
      <c r="A83">
        <v>82</v>
      </c>
      <c r="B83" t="s">
        <v>139</v>
      </c>
      <c r="C83" t="s">
        <v>280</v>
      </c>
      <c r="D83" t="s">
        <v>151</v>
      </c>
      <c r="E83" t="s">
        <v>152</v>
      </c>
      <c r="F83" t="s">
        <v>155</v>
      </c>
      <c r="G83" t="s">
        <v>219</v>
      </c>
      <c r="H83">
        <v>428.33715776181219</v>
      </c>
      <c r="I83">
        <v>61</v>
      </c>
      <c r="J83">
        <v>1759614.4300672458</v>
      </c>
      <c r="K83">
        <v>113704000</v>
      </c>
      <c r="L83">
        <v>81</v>
      </c>
      <c r="M83">
        <v>-21.945354871588297</v>
      </c>
      <c r="N83">
        <v>-5.1724137931034484</v>
      </c>
    </row>
    <row r="84" spans="1:14" x14ac:dyDescent="0.3">
      <c r="A84">
        <v>83</v>
      </c>
      <c r="B84" t="s">
        <v>139</v>
      </c>
      <c r="C84" t="s">
        <v>280</v>
      </c>
      <c r="D84" t="s">
        <v>151</v>
      </c>
      <c r="E84" t="s">
        <v>152</v>
      </c>
      <c r="F84" t="s">
        <v>155</v>
      </c>
      <c r="G84" t="s">
        <v>219</v>
      </c>
      <c r="H84">
        <v>428.33715776181219</v>
      </c>
      <c r="I84">
        <v>61</v>
      </c>
      <c r="J84">
        <v>1759614.4300672458</v>
      </c>
      <c r="K84">
        <v>113704000</v>
      </c>
      <c r="L84">
        <v>82</v>
      </c>
      <c r="M84">
        <v>-21.945354871588297</v>
      </c>
      <c r="N84">
        <v>-5.1724137931034484</v>
      </c>
    </row>
    <row r="85" spans="1:14" x14ac:dyDescent="0.3">
      <c r="A85">
        <v>84</v>
      </c>
      <c r="B85" t="s">
        <v>139</v>
      </c>
      <c r="C85" t="s">
        <v>280</v>
      </c>
      <c r="D85" t="s">
        <v>151</v>
      </c>
      <c r="E85" t="s">
        <v>152</v>
      </c>
      <c r="F85" t="s">
        <v>155</v>
      </c>
      <c r="G85" t="s">
        <v>219</v>
      </c>
      <c r="H85">
        <v>428.33715776181219</v>
      </c>
      <c r="I85">
        <v>61</v>
      </c>
      <c r="J85">
        <v>1759614.4300672458</v>
      </c>
      <c r="K85">
        <v>113704000</v>
      </c>
      <c r="L85">
        <v>83</v>
      </c>
      <c r="M85">
        <v>-21.945354871588297</v>
      </c>
      <c r="N85">
        <v>-5.1724137931034484</v>
      </c>
    </row>
    <row r="86" spans="1:14" x14ac:dyDescent="0.3">
      <c r="A86">
        <v>85</v>
      </c>
      <c r="B86" t="s">
        <v>139</v>
      </c>
      <c r="C86" t="s">
        <v>280</v>
      </c>
      <c r="D86" t="s">
        <v>151</v>
      </c>
      <c r="E86" t="s">
        <v>152</v>
      </c>
      <c r="F86" t="s">
        <v>155</v>
      </c>
      <c r="G86" t="s">
        <v>219</v>
      </c>
      <c r="H86">
        <v>428.33715776181219</v>
      </c>
      <c r="I86">
        <v>61</v>
      </c>
      <c r="J86">
        <v>1759614.4300672458</v>
      </c>
      <c r="K86">
        <v>113704000</v>
      </c>
      <c r="L86">
        <v>84</v>
      </c>
      <c r="M86">
        <v>-21.945354871588297</v>
      </c>
      <c r="N86">
        <v>-5.1724137931034484</v>
      </c>
    </row>
    <row r="87" spans="1:14" x14ac:dyDescent="0.3">
      <c r="A87">
        <v>86</v>
      </c>
      <c r="B87" t="s">
        <v>139</v>
      </c>
      <c r="C87" t="s">
        <v>280</v>
      </c>
      <c r="D87" t="s">
        <v>151</v>
      </c>
      <c r="E87" t="s">
        <v>152</v>
      </c>
      <c r="F87" t="s">
        <v>155</v>
      </c>
      <c r="G87" t="s">
        <v>219</v>
      </c>
      <c r="H87">
        <v>428.33715776181219</v>
      </c>
      <c r="I87">
        <v>61</v>
      </c>
      <c r="J87">
        <v>1759614.4300672458</v>
      </c>
      <c r="K87">
        <v>113704000</v>
      </c>
      <c r="L87">
        <v>85</v>
      </c>
      <c r="M87">
        <v>-21.945354871588297</v>
      </c>
      <c r="N87">
        <v>-5.1724137931034484</v>
      </c>
    </row>
    <row r="88" spans="1:14" x14ac:dyDescent="0.3">
      <c r="A88">
        <v>87</v>
      </c>
      <c r="B88" t="s">
        <v>139</v>
      </c>
      <c r="C88" t="s">
        <v>280</v>
      </c>
      <c r="D88" t="s">
        <v>151</v>
      </c>
      <c r="E88" t="s">
        <v>152</v>
      </c>
      <c r="F88" t="s">
        <v>155</v>
      </c>
      <c r="G88" t="s">
        <v>219</v>
      </c>
      <c r="H88">
        <v>428.33715776181219</v>
      </c>
      <c r="I88">
        <v>61</v>
      </c>
      <c r="J88">
        <v>1759614.4300672458</v>
      </c>
      <c r="K88">
        <v>113704000</v>
      </c>
      <c r="L88">
        <v>86</v>
      </c>
      <c r="M88">
        <v>-21.945354871588297</v>
      </c>
      <c r="N88">
        <v>-5.1724137931034484</v>
      </c>
    </row>
    <row r="89" spans="1:14" x14ac:dyDescent="0.3">
      <c r="A89">
        <v>88</v>
      </c>
      <c r="B89" t="s">
        <v>139</v>
      </c>
      <c r="C89" t="s">
        <v>280</v>
      </c>
      <c r="D89" t="s">
        <v>151</v>
      </c>
      <c r="E89" t="s">
        <v>152</v>
      </c>
      <c r="F89" t="s">
        <v>155</v>
      </c>
      <c r="G89" t="s">
        <v>219</v>
      </c>
      <c r="H89">
        <v>428.33715776181219</v>
      </c>
      <c r="I89">
        <v>61</v>
      </c>
      <c r="J89">
        <v>1759614.4300672458</v>
      </c>
      <c r="K89">
        <v>113704000</v>
      </c>
      <c r="L89">
        <v>87</v>
      </c>
      <c r="M89">
        <v>-21.945354871588297</v>
      </c>
      <c r="N89">
        <v>-5.1724137931034484</v>
      </c>
    </row>
    <row r="90" spans="1:14" x14ac:dyDescent="0.3">
      <c r="A90">
        <v>89</v>
      </c>
      <c r="B90" t="s">
        <v>139</v>
      </c>
      <c r="C90" t="s">
        <v>280</v>
      </c>
      <c r="D90" t="s">
        <v>151</v>
      </c>
      <c r="E90" t="s">
        <v>152</v>
      </c>
      <c r="F90" t="s">
        <v>155</v>
      </c>
      <c r="G90" t="s">
        <v>219</v>
      </c>
      <c r="H90">
        <v>428.33715776181219</v>
      </c>
      <c r="I90">
        <v>61</v>
      </c>
      <c r="J90">
        <v>1759614.4300672458</v>
      </c>
      <c r="K90">
        <v>113704000</v>
      </c>
      <c r="L90">
        <v>88</v>
      </c>
      <c r="M90">
        <v>-21.945354871588297</v>
      </c>
      <c r="N90">
        <v>-5.1724137931034484</v>
      </c>
    </row>
    <row r="91" spans="1:14" x14ac:dyDescent="0.3">
      <c r="A91">
        <v>90</v>
      </c>
      <c r="B91" t="s">
        <v>139</v>
      </c>
      <c r="C91" t="s">
        <v>280</v>
      </c>
      <c r="D91" t="s">
        <v>151</v>
      </c>
      <c r="E91" t="s">
        <v>152</v>
      </c>
      <c r="F91" t="s">
        <v>155</v>
      </c>
      <c r="G91" t="s">
        <v>219</v>
      </c>
      <c r="H91">
        <v>428.33715776181219</v>
      </c>
      <c r="I91">
        <v>61</v>
      </c>
      <c r="J91">
        <v>1759614.4300672458</v>
      </c>
      <c r="K91">
        <v>113704000</v>
      </c>
      <c r="L91">
        <v>89</v>
      </c>
      <c r="M91">
        <v>-21.945354871588297</v>
      </c>
      <c r="N91">
        <v>-5.1724137931034484</v>
      </c>
    </row>
    <row r="92" spans="1:14" x14ac:dyDescent="0.3">
      <c r="A92">
        <v>91</v>
      </c>
      <c r="B92" t="s">
        <v>139</v>
      </c>
      <c r="C92" t="s">
        <v>280</v>
      </c>
      <c r="D92" t="s">
        <v>151</v>
      </c>
      <c r="E92" t="s">
        <v>152</v>
      </c>
      <c r="F92" t="s">
        <v>155</v>
      </c>
      <c r="G92" t="s">
        <v>219</v>
      </c>
      <c r="H92">
        <v>428.33715776181219</v>
      </c>
      <c r="I92">
        <v>61</v>
      </c>
      <c r="J92">
        <v>1759614.4300672458</v>
      </c>
      <c r="K92">
        <v>113704000</v>
      </c>
      <c r="L92">
        <v>90</v>
      </c>
      <c r="M92">
        <v>-21.945354871588297</v>
      </c>
      <c r="N92">
        <v>-5.1724137931034484</v>
      </c>
    </row>
    <row r="93" spans="1:14" x14ac:dyDescent="0.3">
      <c r="A93">
        <v>92</v>
      </c>
      <c r="B93" t="s">
        <v>139</v>
      </c>
      <c r="C93" t="s">
        <v>280</v>
      </c>
      <c r="D93" t="s">
        <v>151</v>
      </c>
      <c r="E93" t="s">
        <v>152</v>
      </c>
      <c r="F93" t="s">
        <v>155</v>
      </c>
      <c r="G93" t="s">
        <v>219</v>
      </c>
      <c r="H93">
        <v>428.33715776181219</v>
      </c>
      <c r="I93">
        <v>61</v>
      </c>
      <c r="J93">
        <v>1759614.4300672458</v>
      </c>
      <c r="K93">
        <v>113704000</v>
      </c>
      <c r="L93">
        <v>91</v>
      </c>
      <c r="M93">
        <v>-21.945354871588297</v>
      </c>
      <c r="N93">
        <v>-5.1724137931034484</v>
      </c>
    </row>
    <row r="94" spans="1:14" x14ac:dyDescent="0.3">
      <c r="A94">
        <v>93</v>
      </c>
      <c r="B94" t="s">
        <v>139</v>
      </c>
      <c r="C94" t="s">
        <v>280</v>
      </c>
      <c r="D94" t="s">
        <v>151</v>
      </c>
      <c r="E94" t="s">
        <v>152</v>
      </c>
      <c r="F94" t="s">
        <v>155</v>
      </c>
      <c r="G94" t="s">
        <v>219</v>
      </c>
      <c r="H94">
        <v>428.33715776181219</v>
      </c>
      <c r="I94">
        <v>61</v>
      </c>
      <c r="J94">
        <v>1759614.4300672458</v>
      </c>
      <c r="K94">
        <v>113704000</v>
      </c>
      <c r="L94">
        <v>92</v>
      </c>
      <c r="M94">
        <v>-21.945354871588297</v>
      </c>
      <c r="N94">
        <v>-5.1724137931034484</v>
      </c>
    </row>
    <row r="95" spans="1:14" x14ac:dyDescent="0.3">
      <c r="A95">
        <v>94</v>
      </c>
      <c r="B95" t="s">
        <v>139</v>
      </c>
      <c r="C95" t="s">
        <v>280</v>
      </c>
      <c r="D95" t="s">
        <v>151</v>
      </c>
      <c r="E95" t="s">
        <v>152</v>
      </c>
      <c r="F95" t="s">
        <v>155</v>
      </c>
      <c r="G95" t="s">
        <v>219</v>
      </c>
      <c r="H95">
        <v>428.33715776181219</v>
      </c>
      <c r="I95">
        <v>61</v>
      </c>
      <c r="J95">
        <v>1759614.4300672458</v>
      </c>
      <c r="K95">
        <v>113704000</v>
      </c>
      <c r="L95">
        <v>93</v>
      </c>
      <c r="M95">
        <v>-21.945354871588297</v>
      </c>
      <c r="N95">
        <v>-5.1724137931034484</v>
      </c>
    </row>
    <row r="96" spans="1:14" x14ac:dyDescent="0.3">
      <c r="A96">
        <v>95</v>
      </c>
      <c r="B96" t="s">
        <v>139</v>
      </c>
      <c r="C96" t="s">
        <v>280</v>
      </c>
      <c r="D96" t="s">
        <v>151</v>
      </c>
      <c r="E96" t="s">
        <v>152</v>
      </c>
      <c r="F96" t="s">
        <v>155</v>
      </c>
      <c r="G96" t="s">
        <v>219</v>
      </c>
      <c r="H96">
        <v>428.33715776181219</v>
      </c>
      <c r="I96">
        <v>61</v>
      </c>
      <c r="J96">
        <v>1759614.4300672458</v>
      </c>
      <c r="K96">
        <v>113704000</v>
      </c>
      <c r="L96">
        <v>94</v>
      </c>
      <c r="M96">
        <v>-21.945354871588297</v>
      </c>
      <c r="N96">
        <v>-5.1724137931034484</v>
      </c>
    </row>
    <row r="97" spans="1:14" x14ac:dyDescent="0.3">
      <c r="A97">
        <v>96</v>
      </c>
      <c r="B97" t="s">
        <v>139</v>
      </c>
      <c r="C97" t="s">
        <v>280</v>
      </c>
      <c r="D97" t="s">
        <v>151</v>
      </c>
      <c r="E97" t="s">
        <v>152</v>
      </c>
      <c r="F97" t="s">
        <v>155</v>
      </c>
      <c r="G97" t="s">
        <v>219</v>
      </c>
      <c r="H97">
        <v>428.33715776181219</v>
      </c>
      <c r="I97">
        <v>61</v>
      </c>
      <c r="J97">
        <v>1759614.4300672458</v>
      </c>
      <c r="K97">
        <v>113704000</v>
      </c>
      <c r="L97">
        <v>95</v>
      </c>
      <c r="M97">
        <v>-21.945354871588297</v>
      </c>
      <c r="N97">
        <v>-5.1724137931034484</v>
      </c>
    </row>
    <row r="98" spans="1:14" x14ac:dyDescent="0.3">
      <c r="A98">
        <v>97</v>
      </c>
      <c r="B98" t="s">
        <v>139</v>
      </c>
      <c r="C98" t="s">
        <v>280</v>
      </c>
      <c r="D98" t="s">
        <v>151</v>
      </c>
      <c r="E98" t="s">
        <v>152</v>
      </c>
      <c r="F98" t="s">
        <v>155</v>
      </c>
      <c r="G98" t="s">
        <v>219</v>
      </c>
      <c r="H98">
        <v>428.33715776181219</v>
      </c>
      <c r="I98">
        <v>61</v>
      </c>
      <c r="J98">
        <v>1759614.4300672458</v>
      </c>
      <c r="K98">
        <v>113704000</v>
      </c>
      <c r="L98">
        <v>96</v>
      </c>
      <c r="M98">
        <v>-21.945354871588297</v>
      </c>
      <c r="N98">
        <v>-5.1724137931034484</v>
      </c>
    </row>
    <row r="99" spans="1:14" x14ac:dyDescent="0.3">
      <c r="A99">
        <v>98</v>
      </c>
      <c r="B99" t="s">
        <v>139</v>
      </c>
      <c r="C99" t="s">
        <v>280</v>
      </c>
      <c r="D99" t="s">
        <v>151</v>
      </c>
      <c r="E99" t="s">
        <v>152</v>
      </c>
      <c r="F99" t="s">
        <v>155</v>
      </c>
      <c r="G99" t="s">
        <v>219</v>
      </c>
      <c r="H99">
        <v>428.33715776181219</v>
      </c>
      <c r="I99">
        <v>61</v>
      </c>
      <c r="J99">
        <v>1759614.4300672458</v>
      </c>
      <c r="K99">
        <v>113704000</v>
      </c>
      <c r="L99">
        <v>97</v>
      </c>
      <c r="M99">
        <v>-21.945354871588297</v>
      </c>
      <c r="N99">
        <v>-5.1724137931034484</v>
      </c>
    </row>
    <row r="100" spans="1:14" x14ac:dyDescent="0.3">
      <c r="A100">
        <v>99</v>
      </c>
      <c r="B100" t="s">
        <v>139</v>
      </c>
      <c r="C100" t="s">
        <v>280</v>
      </c>
      <c r="D100" t="s">
        <v>151</v>
      </c>
      <c r="E100" t="s">
        <v>152</v>
      </c>
      <c r="F100" t="s">
        <v>155</v>
      </c>
      <c r="G100" t="s">
        <v>219</v>
      </c>
      <c r="H100">
        <v>428.33715776181219</v>
      </c>
      <c r="I100">
        <v>61</v>
      </c>
      <c r="J100">
        <v>1759614.4300672458</v>
      </c>
      <c r="K100">
        <v>113704000</v>
      </c>
      <c r="L100">
        <v>98</v>
      </c>
      <c r="M100">
        <v>-21.945354871588297</v>
      </c>
      <c r="N100">
        <v>-5.1724137931034484</v>
      </c>
    </row>
    <row r="101" spans="1:14" x14ac:dyDescent="0.3">
      <c r="A101">
        <v>100</v>
      </c>
      <c r="B101" t="s">
        <v>139</v>
      </c>
      <c r="C101" t="s">
        <v>280</v>
      </c>
      <c r="D101" t="s">
        <v>151</v>
      </c>
      <c r="E101" t="s">
        <v>152</v>
      </c>
      <c r="F101" t="s">
        <v>155</v>
      </c>
      <c r="G101" t="s">
        <v>219</v>
      </c>
      <c r="H101">
        <v>428.33715776181219</v>
      </c>
      <c r="I101">
        <v>61</v>
      </c>
      <c r="J101">
        <v>1759614.4300672458</v>
      </c>
      <c r="K101">
        <v>113704000</v>
      </c>
      <c r="L101">
        <v>99</v>
      </c>
      <c r="M101">
        <v>-21.945354871588297</v>
      </c>
      <c r="N101">
        <v>-5.1724137931034484</v>
      </c>
    </row>
    <row r="102" spans="1:14" x14ac:dyDescent="0.3">
      <c r="A102">
        <v>101</v>
      </c>
      <c r="B102" t="s">
        <v>139</v>
      </c>
      <c r="C102" t="s">
        <v>280</v>
      </c>
      <c r="D102" t="s">
        <v>151</v>
      </c>
      <c r="E102" t="s">
        <v>152</v>
      </c>
      <c r="F102" t="s">
        <v>155</v>
      </c>
      <c r="G102" t="s">
        <v>219</v>
      </c>
      <c r="H102">
        <v>428.33715776181219</v>
      </c>
      <c r="I102">
        <v>61</v>
      </c>
      <c r="J102">
        <v>1759614.4300672458</v>
      </c>
      <c r="K102">
        <v>113704000</v>
      </c>
      <c r="L102">
        <v>100</v>
      </c>
      <c r="M102">
        <v>-21.945354871588297</v>
      </c>
      <c r="N102">
        <v>-5.1724137931034484</v>
      </c>
    </row>
    <row r="103" spans="1:14" x14ac:dyDescent="0.3">
      <c r="A103">
        <v>102</v>
      </c>
      <c r="B103" t="s">
        <v>139</v>
      </c>
      <c r="C103" t="s">
        <v>280</v>
      </c>
      <c r="D103" t="s">
        <v>151</v>
      </c>
      <c r="E103" t="s">
        <v>152</v>
      </c>
      <c r="F103" t="s">
        <v>155</v>
      </c>
      <c r="G103" t="s">
        <v>219</v>
      </c>
      <c r="H103">
        <v>428.33715776181219</v>
      </c>
      <c r="I103">
        <v>61</v>
      </c>
      <c r="J103">
        <v>1759614.4300672458</v>
      </c>
      <c r="K103">
        <v>113704000</v>
      </c>
      <c r="L103">
        <v>101</v>
      </c>
      <c r="M103">
        <v>-21.945354871588297</v>
      </c>
      <c r="N103">
        <v>-5.1724137931034484</v>
      </c>
    </row>
    <row r="104" spans="1:14" x14ac:dyDescent="0.3">
      <c r="A104">
        <v>103</v>
      </c>
      <c r="B104" t="s">
        <v>139</v>
      </c>
      <c r="C104" t="s">
        <v>280</v>
      </c>
      <c r="D104" t="s">
        <v>151</v>
      </c>
      <c r="E104" t="s">
        <v>152</v>
      </c>
      <c r="F104" t="s">
        <v>155</v>
      </c>
      <c r="G104" t="s">
        <v>219</v>
      </c>
      <c r="H104">
        <v>428.33715776181219</v>
      </c>
      <c r="I104">
        <v>61</v>
      </c>
      <c r="J104">
        <v>1759614.4300672458</v>
      </c>
      <c r="K104">
        <v>113704000</v>
      </c>
      <c r="L104">
        <v>102</v>
      </c>
      <c r="M104">
        <v>-21.945354871588297</v>
      </c>
      <c r="N104">
        <v>-5.1724137931034484</v>
      </c>
    </row>
    <row r="105" spans="1:14" x14ac:dyDescent="0.3">
      <c r="A105">
        <v>104</v>
      </c>
      <c r="B105" t="s">
        <v>139</v>
      </c>
      <c r="C105" t="s">
        <v>280</v>
      </c>
      <c r="D105" t="s">
        <v>151</v>
      </c>
      <c r="E105" t="s">
        <v>152</v>
      </c>
      <c r="F105" t="s">
        <v>155</v>
      </c>
      <c r="G105" t="s">
        <v>219</v>
      </c>
      <c r="H105">
        <v>428.33715776181219</v>
      </c>
      <c r="I105">
        <v>61</v>
      </c>
      <c r="J105">
        <v>1759614.4300672458</v>
      </c>
      <c r="K105">
        <v>113704000</v>
      </c>
      <c r="L105">
        <v>103</v>
      </c>
      <c r="M105">
        <v>-21.945354871588297</v>
      </c>
      <c r="N105">
        <v>-5.1724137931034484</v>
      </c>
    </row>
    <row r="106" spans="1:14" x14ac:dyDescent="0.3">
      <c r="A106">
        <v>105</v>
      </c>
      <c r="B106" t="s">
        <v>139</v>
      </c>
      <c r="C106" t="s">
        <v>280</v>
      </c>
      <c r="D106" t="s">
        <v>151</v>
      </c>
      <c r="E106" t="s">
        <v>152</v>
      </c>
      <c r="F106" t="s">
        <v>155</v>
      </c>
      <c r="G106" t="s">
        <v>219</v>
      </c>
      <c r="H106">
        <v>428.33715776181219</v>
      </c>
      <c r="I106">
        <v>61</v>
      </c>
      <c r="J106">
        <v>1759614.4300672458</v>
      </c>
      <c r="K106">
        <v>113704000</v>
      </c>
      <c r="L106">
        <v>104</v>
      </c>
      <c r="M106">
        <v>-21.945354871588297</v>
      </c>
      <c r="N106">
        <v>-5.1724137931034484</v>
      </c>
    </row>
    <row r="107" spans="1:14" x14ac:dyDescent="0.3">
      <c r="A107">
        <v>106</v>
      </c>
      <c r="B107" t="s">
        <v>139</v>
      </c>
      <c r="C107" t="s">
        <v>280</v>
      </c>
      <c r="D107" t="s">
        <v>151</v>
      </c>
      <c r="E107" t="s">
        <v>152</v>
      </c>
      <c r="F107" t="s">
        <v>155</v>
      </c>
      <c r="G107" t="s">
        <v>219</v>
      </c>
      <c r="H107">
        <v>428.33715776181219</v>
      </c>
      <c r="I107">
        <v>61</v>
      </c>
      <c r="J107">
        <v>1759614.4300672458</v>
      </c>
      <c r="K107">
        <v>113704000</v>
      </c>
      <c r="L107">
        <v>105</v>
      </c>
      <c r="M107">
        <v>-21.945354871588297</v>
      </c>
      <c r="N107">
        <v>-5.1724137931034484</v>
      </c>
    </row>
    <row r="108" spans="1:14" x14ac:dyDescent="0.3">
      <c r="A108">
        <v>107</v>
      </c>
      <c r="B108" t="s">
        <v>139</v>
      </c>
      <c r="C108" t="s">
        <v>280</v>
      </c>
      <c r="D108" t="s">
        <v>151</v>
      </c>
      <c r="E108" t="s">
        <v>152</v>
      </c>
      <c r="F108" t="s">
        <v>155</v>
      </c>
      <c r="G108" t="s">
        <v>219</v>
      </c>
      <c r="H108">
        <v>428.33715776181219</v>
      </c>
      <c r="I108">
        <v>61</v>
      </c>
      <c r="J108">
        <v>1759614.4300672458</v>
      </c>
      <c r="K108">
        <v>113704000</v>
      </c>
      <c r="L108">
        <v>106</v>
      </c>
      <c r="M108">
        <v>-21.945354871588297</v>
      </c>
      <c r="N108">
        <v>-5.1724137931034484</v>
      </c>
    </row>
    <row r="109" spans="1:14" x14ac:dyDescent="0.3">
      <c r="A109">
        <v>108</v>
      </c>
      <c r="B109" t="s">
        <v>139</v>
      </c>
      <c r="C109" t="s">
        <v>280</v>
      </c>
      <c r="D109" t="s">
        <v>151</v>
      </c>
      <c r="E109" t="s">
        <v>152</v>
      </c>
      <c r="F109" t="s">
        <v>155</v>
      </c>
      <c r="G109" t="s">
        <v>219</v>
      </c>
      <c r="H109">
        <v>428.33715776181219</v>
      </c>
      <c r="I109">
        <v>61</v>
      </c>
      <c r="J109">
        <v>1759614.4300672458</v>
      </c>
      <c r="K109">
        <v>113704000</v>
      </c>
      <c r="L109">
        <v>107</v>
      </c>
      <c r="M109">
        <v>-21.945354871588297</v>
      </c>
      <c r="N109">
        <v>-5.1724137931034484</v>
      </c>
    </row>
    <row r="110" spans="1:14" x14ac:dyDescent="0.3">
      <c r="A110">
        <v>109</v>
      </c>
      <c r="B110" t="s">
        <v>139</v>
      </c>
      <c r="C110" t="s">
        <v>280</v>
      </c>
      <c r="D110" t="s">
        <v>151</v>
      </c>
      <c r="E110" t="s">
        <v>152</v>
      </c>
      <c r="F110" t="s">
        <v>155</v>
      </c>
      <c r="G110" t="s">
        <v>219</v>
      </c>
      <c r="H110">
        <v>428.33715776181219</v>
      </c>
      <c r="I110">
        <v>61</v>
      </c>
      <c r="J110">
        <v>1759614.4300672458</v>
      </c>
      <c r="K110">
        <v>113704000</v>
      </c>
      <c r="L110">
        <v>108</v>
      </c>
      <c r="M110">
        <v>-21.945354871588297</v>
      </c>
      <c r="N110">
        <v>-5.1724137931034484</v>
      </c>
    </row>
    <row r="111" spans="1:14" x14ac:dyDescent="0.3">
      <c r="A111">
        <v>110</v>
      </c>
      <c r="B111" t="s">
        <v>139</v>
      </c>
      <c r="C111" t="s">
        <v>280</v>
      </c>
      <c r="D111" t="s">
        <v>151</v>
      </c>
      <c r="E111" t="s">
        <v>152</v>
      </c>
      <c r="F111" t="s">
        <v>155</v>
      </c>
      <c r="G111" t="s">
        <v>219</v>
      </c>
      <c r="H111">
        <v>428.33715776181219</v>
      </c>
      <c r="I111">
        <v>61</v>
      </c>
      <c r="J111">
        <v>1759614.4300672458</v>
      </c>
      <c r="K111">
        <v>113704000</v>
      </c>
      <c r="L111">
        <v>109</v>
      </c>
      <c r="M111">
        <v>-21.945354871588297</v>
      </c>
      <c r="N111">
        <v>-5.1724137931034484</v>
      </c>
    </row>
    <row r="112" spans="1:14" x14ac:dyDescent="0.3">
      <c r="A112">
        <v>111</v>
      </c>
      <c r="B112" t="s">
        <v>139</v>
      </c>
      <c r="C112" t="s">
        <v>280</v>
      </c>
      <c r="D112" t="s">
        <v>151</v>
      </c>
      <c r="E112" t="s">
        <v>152</v>
      </c>
      <c r="F112" t="s">
        <v>155</v>
      </c>
      <c r="G112" t="s">
        <v>219</v>
      </c>
      <c r="H112">
        <v>428.33715776181219</v>
      </c>
      <c r="I112">
        <v>61</v>
      </c>
      <c r="J112">
        <v>1759614.4300672458</v>
      </c>
      <c r="K112">
        <v>113704000</v>
      </c>
      <c r="L112">
        <v>110</v>
      </c>
      <c r="M112">
        <v>-21.945354871588297</v>
      </c>
      <c r="N112">
        <v>-5.1724137931034484</v>
      </c>
    </row>
    <row r="113" spans="1:14" x14ac:dyDescent="0.3">
      <c r="A113">
        <v>112</v>
      </c>
      <c r="B113" t="s">
        <v>139</v>
      </c>
      <c r="C113" t="s">
        <v>280</v>
      </c>
      <c r="D113" t="s">
        <v>151</v>
      </c>
      <c r="E113" t="s">
        <v>152</v>
      </c>
      <c r="F113" t="s">
        <v>155</v>
      </c>
      <c r="G113" t="s">
        <v>219</v>
      </c>
      <c r="H113">
        <v>428.33715776181219</v>
      </c>
      <c r="I113">
        <v>61</v>
      </c>
      <c r="J113">
        <v>1759614.4300672458</v>
      </c>
      <c r="K113">
        <v>113704000</v>
      </c>
      <c r="L113">
        <v>111</v>
      </c>
      <c r="M113">
        <v>-21.945354871588297</v>
      </c>
      <c r="N113">
        <v>-5.1724137931034484</v>
      </c>
    </row>
    <row r="114" spans="1:14" x14ac:dyDescent="0.3">
      <c r="A114">
        <v>113</v>
      </c>
      <c r="B114" t="s">
        <v>139</v>
      </c>
      <c r="C114" t="s">
        <v>280</v>
      </c>
      <c r="D114" t="s">
        <v>151</v>
      </c>
      <c r="E114" t="s">
        <v>152</v>
      </c>
      <c r="F114" t="s">
        <v>155</v>
      </c>
      <c r="G114" t="s">
        <v>219</v>
      </c>
      <c r="H114">
        <v>428.33715776181219</v>
      </c>
      <c r="I114">
        <v>61</v>
      </c>
      <c r="J114">
        <v>1759614.4300672458</v>
      </c>
      <c r="K114">
        <v>113704000</v>
      </c>
      <c r="L114">
        <v>112</v>
      </c>
      <c r="M114">
        <v>-21.945354871588297</v>
      </c>
      <c r="N114">
        <v>-5.1724137931034484</v>
      </c>
    </row>
    <row r="115" spans="1:14" x14ac:dyDescent="0.3">
      <c r="A115">
        <v>114</v>
      </c>
      <c r="B115" t="s">
        <v>139</v>
      </c>
      <c r="C115" t="s">
        <v>280</v>
      </c>
      <c r="D115" t="s">
        <v>151</v>
      </c>
      <c r="E115" t="s">
        <v>152</v>
      </c>
      <c r="F115" t="s">
        <v>155</v>
      </c>
      <c r="G115" t="s">
        <v>219</v>
      </c>
      <c r="H115">
        <v>409.72921713540865</v>
      </c>
      <c r="I115">
        <v>59</v>
      </c>
      <c r="J115">
        <v>1624684.6387605208</v>
      </c>
      <c r="K115">
        <v>109976000</v>
      </c>
      <c r="L115">
        <v>113</v>
      </c>
      <c r="M115">
        <v>-12.594407867238532</v>
      </c>
      <c r="N115">
        <v>-1.7241379310344827</v>
      </c>
    </row>
    <row r="116" spans="1:14" x14ac:dyDescent="0.3">
      <c r="A116">
        <v>115</v>
      </c>
      <c r="B116" t="s">
        <v>139</v>
      </c>
      <c r="C116" t="s">
        <v>280</v>
      </c>
      <c r="D116" t="s">
        <v>151</v>
      </c>
      <c r="E116" t="s">
        <v>152</v>
      </c>
      <c r="F116" t="s">
        <v>155</v>
      </c>
      <c r="G116" t="s">
        <v>219</v>
      </c>
      <c r="H116">
        <v>409.72921713540865</v>
      </c>
      <c r="I116">
        <v>59</v>
      </c>
      <c r="J116">
        <v>1624684.6387605208</v>
      </c>
      <c r="K116">
        <v>109976000</v>
      </c>
      <c r="L116">
        <v>114</v>
      </c>
      <c r="M116">
        <v>-12.594407867238532</v>
      </c>
      <c r="N116">
        <v>-1.7241379310344827</v>
      </c>
    </row>
    <row r="117" spans="1:14" x14ac:dyDescent="0.3">
      <c r="A117">
        <v>116</v>
      </c>
      <c r="B117" t="s">
        <v>139</v>
      </c>
      <c r="C117" t="s">
        <v>280</v>
      </c>
      <c r="D117" t="s">
        <v>151</v>
      </c>
      <c r="E117" t="s">
        <v>152</v>
      </c>
      <c r="F117" t="s">
        <v>155</v>
      </c>
      <c r="G117" t="s">
        <v>219</v>
      </c>
      <c r="H117">
        <v>409.72921713540865</v>
      </c>
      <c r="I117">
        <v>59</v>
      </c>
      <c r="J117">
        <v>1624684.6387605208</v>
      </c>
      <c r="K117">
        <v>109976000</v>
      </c>
      <c r="L117">
        <v>115</v>
      </c>
      <c r="M117">
        <v>-12.594407867238532</v>
      </c>
      <c r="N117">
        <v>-1.7241379310344827</v>
      </c>
    </row>
    <row r="118" spans="1:14" x14ac:dyDescent="0.3">
      <c r="A118">
        <v>117</v>
      </c>
      <c r="B118" t="s">
        <v>139</v>
      </c>
      <c r="C118" t="s">
        <v>280</v>
      </c>
      <c r="D118" t="s">
        <v>151</v>
      </c>
      <c r="E118" t="s">
        <v>152</v>
      </c>
      <c r="F118" t="s">
        <v>155</v>
      </c>
      <c r="G118" t="s">
        <v>219</v>
      </c>
      <c r="H118">
        <v>409.72921713540865</v>
      </c>
      <c r="I118">
        <v>59</v>
      </c>
      <c r="J118">
        <v>1624684.6387605208</v>
      </c>
      <c r="K118">
        <v>109976000</v>
      </c>
      <c r="L118">
        <v>116</v>
      </c>
      <c r="M118">
        <v>-12.594407867238532</v>
      </c>
      <c r="N118">
        <v>-1.7241379310344827</v>
      </c>
    </row>
    <row r="119" spans="1:14" x14ac:dyDescent="0.3">
      <c r="A119">
        <v>118</v>
      </c>
      <c r="B119" t="s">
        <v>139</v>
      </c>
      <c r="C119" t="s">
        <v>280</v>
      </c>
      <c r="D119" t="s">
        <v>151</v>
      </c>
      <c r="E119" t="s">
        <v>152</v>
      </c>
      <c r="F119" t="s">
        <v>155</v>
      </c>
      <c r="G119" t="s">
        <v>219</v>
      </c>
      <c r="H119">
        <v>409.72921713540865</v>
      </c>
      <c r="I119">
        <v>59</v>
      </c>
      <c r="J119">
        <v>1624684.6387605208</v>
      </c>
      <c r="K119">
        <v>109976000</v>
      </c>
      <c r="L119">
        <v>117</v>
      </c>
      <c r="M119">
        <v>-12.594407867238532</v>
      </c>
      <c r="N119">
        <v>-1.7241379310344827</v>
      </c>
    </row>
    <row r="120" spans="1:14" x14ac:dyDescent="0.3">
      <c r="A120">
        <v>119</v>
      </c>
      <c r="B120" t="s">
        <v>139</v>
      </c>
      <c r="C120" t="s">
        <v>280</v>
      </c>
      <c r="D120" t="s">
        <v>151</v>
      </c>
      <c r="E120" t="s">
        <v>152</v>
      </c>
      <c r="F120" t="s">
        <v>155</v>
      </c>
      <c r="G120" t="s">
        <v>219</v>
      </c>
      <c r="H120">
        <v>409.72921713540865</v>
      </c>
      <c r="I120">
        <v>59</v>
      </c>
      <c r="J120">
        <v>1624684.6387605208</v>
      </c>
      <c r="K120">
        <v>109976000</v>
      </c>
      <c r="L120">
        <v>118</v>
      </c>
      <c r="M120">
        <v>-12.594407867238532</v>
      </c>
      <c r="N120">
        <v>-1.7241379310344827</v>
      </c>
    </row>
    <row r="121" spans="1:14" x14ac:dyDescent="0.3">
      <c r="A121">
        <v>120</v>
      </c>
      <c r="B121" t="s">
        <v>139</v>
      </c>
      <c r="C121" t="s">
        <v>280</v>
      </c>
      <c r="D121" t="s">
        <v>151</v>
      </c>
      <c r="E121" t="s">
        <v>152</v>
      </c>
      <c r="F121" t="s">
        <v>155</v>
      </c>
      <c r="G121" t="s">
        <v>219</v>
      </c>
      <c r="H121">
        <v>409.72921713540865</v>
      </c>
      <c r="I121">
        <v>59</v>
      </c>
      <c r="J121">
        <v>1624684.6387605208</v>
      </c>
      <c r="K121">
        <v>109976000</v>
      </c>
      <c r="L121">
        <v>119</v>
      </c>
      <c r="M121">
        <v>-12.594407867238532</v>
      </c>
      <c r="N121">
        <v>-1.7241379310344827</v>
      </c>
    </row>
    <row r="122" spans="1:14" x14ac:dyDescent="0.3">
      <c r="A122">
        <v>121</v>
      </c>
      <c r="B122" t="s">
        <v>139</v>
      </c>
      <c r="C122" t="s">
        <v>280</v>
      </c>
      <c r="D122" t="s">
        <v>151</v>
      </c>
      <c r="E122" t="s">
        <v>152</v>
      </c>
      <c r="F122" t="s">
        <v>155</v>
      </c>
      <c r="G122" t="s">
        <v>219</v>
      </c>
      <c r="H122">
        <v>409.72921713540865</v>
      </c>
      <c r="I122">
        <v>59</v>
      </c>
      <c r="J122">
        <v>1624684.6387605208</v>
      </c>
      <c r="K122">
        <v>109976000</v>
      </c>
      <c r="L122">
        <v>120</v>
      </c>
      <c r="M122">
        <v>-12.594407867238532</v>
      </c>
      <c r="N122">
        <v>-1.7241379310344827</v>
      </c>
    </row>
    <row r="123" spans="1:14" x14ac:dyDescent="0.3">
      <c r="A123">
        <v>122</v>
      </c>
      <c r="B123" t="s">
        <v>139</v>
      </c>
      <c r="C123" t="s">
        <v>280</v>
      </c>
      <c r="D123" t="s">
        <v>151</v>
      </c>
      <c r="E123" t="s">
        <v>152</v>
      </c>
      <c r="F123" t="s">
        <v>155</v>
      </c>
      <c r="G123" t="s">
        <v>219</v>
      </c>
      <c r="H123">
        <v>409.72921713540865</v>
      </c>
      <c r="I123">
        <v>59</v>
      </c>
      <c r="J123">
        <v>1624684.6387605208</v>
      </c>
      <c r="K123">
        <v>109976000</v>
      </c>
      <c r="L123">
        <v>121</v>
      </c>
      <c r="M123">
        <v>-12.594407867238532</v>
      </c>
      <c r="N123">
        <v>-1.7241379310344827</v>
      </c>
    </row>
    <row r="124" spans="1:14" x14ac:dyDescent="0.3">
      <c r="A124">
        <v>123</v>
      </c>
      <c r="B124" t="s">
        <v>139</v>
      </c>
      <c r="C124" t="s">
        <v>280</v>
      </c>
      <c r="D124" t="s">
        <v>151</v>
      </c>
      <c r="E124" t="s">
        <v>152</v>
      </c>
      <c r="F124" t="s">
        <v>155</v>
      </c>
      <c r="G124" t="s">
        <v>219</v>
      </c>
      <c r="H124">
        <v>409.72921713540865</v>
      </c>
      <c r="I124">
        <v>59</v>
      </c>
      <c r="J124">
        <v>1624684.6387605208</v>
      </c>
      <c r="K124">
        <v>109976000</v>
      </c>
      <c r="L124">
        <v>122</v>
      </c>
      <c r="M124">
        <v>-12.594407867238532</v>
      </c>
      <c r="N124">
        <v>-1.7241379310344827</v>
      </c>
    </row>
    <row r="125" spans="1:14" x14ac:dyDescent="0.3">
      <c r="A125">
        <v>124</v>
      </c>
      <c r="B125" t="s">
        <v>139</v>
      </c>
      <c r="C125" t="s">
        <v>280</v>
      </c>
      <c r="D125" t="s">
        <v>151</v>
      </c>
      <c r="E125" t="s">
        <v>152</v>
      </c>
      <c r="F125" t="s">
        <v>155</v>
      </c>
      <c r="G125" t="s">
        <v>219</v>
      </c>
      <c r="H125">
        <v>409.72921713540865</v>
      </c>
      <c r="I125">
        <v>59</v>
      </c>
      <c r="J125">
        <v>1624684.6387605208</v>
      </c>
      <c r="K125">
        <v>109976000</v>
      </c>
      <c r="L125">
        <v>123</v>
      </c>
      <c r="M125">
        <v>-12.594407867238532</v>
      </c>
      <c r="N125">
        <v>-1.7241379310344827</v>
      </c>
    </row>
    <row r="126" spans="1:14" x14ac:dyDescent="0.3">
      <c r="A126">
        <v>125</v>
      </c>
      <c r="B126" t="s">
        <v>139</v>
      </c>
      <c r="C126" t="s">
        <v>280</v>
      </c>
      <c r="D126" t="s">
        <v>151</v>
      </c>
      <c r="E126" t="s">
        <v>152</v>
      </c>
      <c r="F126" t="s">
        <v>155</v>
      </c>
      <c r="G126" t="s">
        <v>219</v>
      </c>
      <c r="H126">
        <v>409.72921713540865</v>
      </c>
      <c r="I126">
        <v>59</v>
      </c>
      <c r="J126">
        <v>1624684.6387605208</v>
      </c>
      <c r="K126">
        <v>109976000</v>
      </c>
      <c r="L126">
        <v>124</v>
      </c>
      <c r="M126">
        <v>-12.594407867238532</v>
      </c>
      <c r="N126">
        <v>-1.7241379310344827</v>
      </c>
    </row>
    <row r="127" spans="1:14" x14ac:dyDescent="0.3">
      <c r="A127">
        <v>126</v>
      </c>
      <c r="B127" t="s">
        <v>139</v>
      </c>
      <c r="C127" t="s">
        <v>280</v>
      </c>
      <c r="D127" t="s">
        <v>151</v>
      </c>
      <c r="E127" t="s">
        <v>152</v>
      </c>
      <c r="F127" t="s">
        <v>155</v>
      </c>
      <c r="G127" t="s">
        <v>219</v>
      </c>
      <c r="H127">
        <v>409.72921713540865</v>
      </c>
      <c r="I127">
        <v>59</v>
      </c>
      <c r="J127">
        <v>1624684.6387605208</v>
      </c>
      <c r="K127">
        <v>109976000</v>
      </c>
      <c r="L127">
        <v>125</v>
      </c>
      <c r="M127">
        <v>-12.594407867238532</v>
      </c>
      <c r="N127">
        <v>-1.7241379310344827</v>
      </c>
    </row>
    <row r="128" spans="1:14" x14ac:dyDescent="0.3">
      <c r="A128">
        <v>127</v>
      </c>
      <c r="B128" t="s">
        <v>139</v>
      </c>
      <c r="C128" t="s">
        <v>280</v>
      </c>
      <c r="D128" t="s">
        <v>151</v>
      </c>
      <c r="E128" t="s">
        <v>152</v>
      </c>
      <c r="F128" t="s">
        <v>155</v>
      </c>
      <c r="G128" t="s">
        <v>219</v>
      </c>
      <c r="H128">
        <v>409.72921713540865</v>
      </c>
      <c r="I128">
        <v>59</v>
      </c>
      <c r="J128">
        <v>1624684.6387605208</v>
      </c>
      <c r="K128">
        <v>109976000</v>
      </c>
      <c r="L128">
        <v>126</v>
      </c>
      <c r="M128">
        <v>-12.594407867238532</v>
      </c>
      <c r="N128">
        <v>-1.7241379310344827</v>
      </c>
    </row>
    <row r="129" spans="1:14" x14ac:dyDescent="0.3">
      <c r="A129">
        <v>128</v>
      </c>
      <c r="B129" t="s">
        <v>139</v>
      </c>
      <c r="C129" t="s">
        <v>280</v>
      </c>
      <c r="D129" t="s">
        <v>151</v>
      </c>
      <c r="E129" t="s">
        <v>152</v>
      </c>
      <c r="F129" t="s">
        <v>155</v>
      </c>
      <c r="G129" t="s">
        <v>219</v>
      </c>
      <c r="H129">
        <v>409.72921713540865</v>
      </c>
      <c r="I129">
        <v>59</v>
      </c>
      <c r="J129">
        <v>1624684.6387605208</v>
      </c>
      <c r="K129">
        <v>109976000</v>
      </c>
      <c r="L129">
        <v>127</v>
      </c>
      <c r="M129">
        <v>-12.594407867238532</v>
      </c>
      <c r="N129">
        <v>-1.7241379310344827</v>
      </c>
    </row>
    <row r="130" spans="1:14" x14ac:dyDescent="0.3">
      <c r="A130">
        <v>129</v>
      </c>
      <c r="B130" t="s">
        <v>139</v>
      </c>
      <c r="C130" t="s">
        <v>280</v>
      </c>
      <c r="D130" t="s">
        <v>151</v>
      </c>
      <c r="E130" t="s">
        <v>152</v>
      </c>
      <c r="F130" t="s">
        <v>155</v>
      </c>
      <c r="G130" t="s">
        <v>219</v>
      </c>
      <c r="H130">
        <v>409.72921713540865</v>
      </c>
      <c r="I130">
        <v>59</v>
      </c>
      <c r="J130">
        <v>1624684.6387605208</v>
      </c>
      <c r="K130">
        <v>109976000</v>
      </c>
      <c r="L130">
        <v>128</v>
      </c>
      <c r="M130">
        <v>-12.594407867238532</v>
      </c>
      <c r="N130">
        <v>-1.7241379310344827</v>
      </c>
    </row>
    <row r="131" spans="1:14" x14ac:dyDescent="0.3">
      <c r="A131">
        <v>130</v>
      </c>
      <c r="B131" t="s">
        <v>139</v>
      </c>
      <c r="C131" t="s">
        <v>280</v>
      </c>
      <c r="D131" t="s">
        <v>151</v>
      </c>
      <c r="E131" t="s">
        <v>152</v>
      </c>
      <c r="F131" t="s">
        <v>155</v>
      </c>
      <c r="G131" t="s">
        <v>219</v>
      </c>
      <c r="H131">
        <v>409.72921713540865</v>
      </c>
      <c r="I131">
        <v>59</v>
      </c>
      <c r="J131">
        <v>1624684.6387605208</v>
      </c>
      <c r="K131">
        <v>109976000</v>
      </c>
      <c r="L131">
        <v>129</v>
      </c>
      <c r="M131">
        <v>-12.594407867238532</v>
      </c>
      <c r="N131">
        <v>-1.7241379310344827</v>
      </c>
    </row>
    <row r="132" spans="1:14" x14ac:dyDescent="0.3">
      <c r="A132">
        <v>131</v>
      </c>
      <c r="B132" t="s">
        <v>139</v>
      </c>
      <c r="C132" t="s">
        <v>280</v>
      </c>
      <c r="D132" t="s">
        <v>151</v>
      </c>
      <c r="E132" t="s">
        <v>152</v>
      </c>
      <c r="F132" t="s">
        <v>155</v>
      </c>
      <c r="G132" t="s">
        <v>219</v>
      </c>
      <c r="H132">
        <v>409.72921713540865</v>
      </c>
      <c r="I132">
        <v>59</v>
      </c>
      <c r="J132">
        <v>1624684.6387605208</v>
      </c>
      <c r="K132">
        <v>109976000</v>
      </c>
      <c r="L132">
        <v>130</v>
      </c>
      <c r="M132">
        <v>-12.594407867238532</v>
      </c>
      <c r="N132">
        <v>-1.7241379310344827</v>
      </c>
    </row>
    <row r="133" spans="1:14" x14ac:dyDescent="0.3">
      <c r="A133">
        <v>132</v>
      </c>
      <c r="B133" t="s">
        <v>139</v>
      </c>
      <c r="C133" t="s">
        <v>280</v>
      </c>
      <c r="D133" t="s">
        <v>151</v>
      </c>
      <c r="E133" t="s">
        <v>152</v>
      </c>
      <c r="F133" t="s">
        <v>155</v>
      </c>
      <c r="G133" t="s">
        <v>219</v>
      </c>
      <c r="H133">
        <v>409.72921713540865</v>
      </c>
      <c r="I133">
        <v>59</v>
      </c>
      <c r="J133">
        <v>1624684.6387605208</v>
      </c>
      <c r="K133">
        <v>109976000</v>
      </c>
      <c r="L133">
        <v>131</v>
      </c>
      <c r="M133">
        <v>-12.594407867238532</v>
      </c>
      <c r="N133">
        <v>-1.7241379310344827</v>
      </c>
    </row>
    <row r="134" spans="1:14" x14ac:dyDescent="0.3">
      <c r="A134">
        <v>133</v>
      </c>
      <c r="B134" t="s">
        <v>139</v>
      </c>
      <c r="C134" t="s">
        <v>280</v>
      </c>
      <c r="D134" t="s">
        <v>151</v>
      </c>
      <c r="E134" t="s">
        <v>152</v>
      </c>
      <c r="F134" t="s">
        <v>155</v>
      </c>
      <c r="G134" t="s">
        <v>219</v>
      </c>
      <c r="H134">
        <v>409.72921713540865</v>
      </c>
      <c r="I134">
        <v>59</v>
      </c>
      <c r="J134">
        <v>1624684.6387605208</v>
      </c>
      <c r="K134">
        <v>109976000</v>
      </c>
      <c r="L134">
        <v>132</v>
      </c>
      <c r="M134">
        <v>-12.594407867238532</v>
      </c>
      <c r="N134">
        <v>-1.7241379310344827</v>
      </c>
    </row>
    <row r="135" spans="1:14" x14ac:dyDescent="0.3">
      <c r="A135">
        <v>134</v>
      </c>
      <c r="B135" t="s">
        <v>139</v>
      </c>
      <c r="C135" t="s">
        <v>280</v>
      </c>
      <c r="D135" t="s">
        <v>151</v>
      </c>
      <c r="E135" t="s">
        <v>152</v>
      </c>
      <c r="F135" t="s">
        <v>155</v>
      </c>
      <c r="G135" t="s">
        <v>219</v>
      </c>
      <c r="H135">
        <v>409.72921713540865</v>
      </c>
      <c r="I135">
        <v>59</v>
      </c>
      <c r="J135">
        <v>1624684.6387605208</v>
      </c>
      <c r="K135">
        <v>109976000</v>
      </c>
      <c r="L135">
        <v>133</v>
      </c>
      <c r="M135">
        <v>-12.594407867238532</v>
      </c>
      <c r="N135">
        <v>-1.7241379310344827</v>
      </c>
    </row>
    <row r="136" spans="1:14" x14ac:dyDescent="0.3">
      <c r="A136">
        <v>135</v>
      </c>
      <c r="B136" t="s">
        <v>139</v>
      </c>
      <c r="C136" t="s">
        <v>280</v>
      </c>
      <c r="D136" t="s">
        <v>151</v>
      </c>
      <c r="E136" t="s">
        <v>152</v>
      </c>
      <c r="F136" t="s">
        <v>155</v>
      </c>
      <c r="G136" t="s">
        <v>219</v>
      </c>
      <c r="H136">
        <v>409.72921713540865</v>
      </c>
      <c r="I136">
        <v>59</v>
      </c>
      <c r="J136">
        <v>1624684.6387605208</v>
      </c>
      <c r="K136">
        <v>109976000</v>
      </c>
      <c r="L136">
        <v>134</v>
      </c>
      <c r="M136">
        <v>-12.594407867238532</v>
      </c>
      <c r="N136">
        <v>-1.7241379310344827</v>
      </c>
    </row>
    <row r="137" spans="1:14" x14ac:dyDescent="0.3">
      <c r="A137">
        <v>136</v>
      </c>
      <c r="B137" t="s">
        <v>139</v>
      </c>
      <c r="C137" t="s">
        <v>280</v>
      </c>
      <c r="D137" t="s">
        <v>151</v>
      </c>
      <c r="E137" t="s">
        <v>152</v>
      </c>
      <c r="F137" t="s">
        <v>155</v>
      </c>
      <c r="G137" t="s">
        <v>219</v>
      </c>
      <c r="H137">
        <v>409.72921713540865</v>
      </c>
      <c r="I137">
        <v>59</v>
      </c>
      <c r="J137">
        <v>1624684.6387605208</v>
      </c>
      <c r="K137">
        <v>109976000</v>
      </c>
      <c r="L137">
        <v>135</v>
      </c>
      <c r="M137">
        <v>-12.594407867238532</v>
      </c>
      <c r="N137">
        <v>-1.7241379310344827</v>
      </c>
    </row>
    <row r="138" spans="1:14" x14ac:dyDescent="0.3">
      <c r="A138">
        <v>137</v>
      </c>
      <c r="B138" t="s">
        <v>139</v>
      </c>
      <c r="C138" t="s">
        <v>280</v>
      </c>
      <c r="D138" t="s">
        <v>151</v>
      </c>
      <c r="E138" t="s">
        <v>152</v>
      </c>
      <c r="F138" t="s">
        <v>155</v>
      </c>
      <c r="G138" t="s">
        <v>219</v>
      </c>
      <c r="H138">
        <v>409.72921713540865</v>
      </c>
      <c r="I138">
        <v>59</v>
      </c>
      <c r="J138">
        <v>1624684.6387605208</v>
      </c>
      <c r="K138">
        <v>109976000</v>
      </c>
      <c r="L138">
        <v>136</v>
      </c>
      <c r="M138">
        <v>-12.594407867238532</v>
      </c>
      <c r="N138">
        <v>-1.7241379310344827</v>
      </c>
    </row>
    <row r="139" spans="1:14" x14ac:dyDescent="0.3">
      <c r="A139">
        <v>138</v>
      </c>
      <c r="B139" t="s">
        <v>139</v>
      </c>
      <c r="C139" t="s">
        <v>280</v>
      </c>
      <c r="D139" t="s">
        <v>151</v>
      </c>
      <c r="E139" t="s">
        <v>152</v>
      </c>
      <c r="F139" t="s">
        <v>155</v>
      </c>
      <c r="G139" t="s">
        <v>219</v>
      </c>
      <c r="H139">
        <v>409.72921713540865</v>
      </c>
      <c r="I139">
        <v>59</v>
      </c>
      <c r="J139">
        <v>1624684.6387605208</v>
      </c>
      <c r="K139">
        <v>109976000</v>
      </c>
      <c r="L139">
        <v>137</v>
      </c>
      <c r="M139">
        <v>-12.594407867238532</v>
      </c>
      <c r="N139">
        <v>-1.7241379310344827</v>
      </c>
    </row>
    <row r="140" spans="1:14" x14ac:dyDescent="0.3">
      <c r="A140">
        <v>139</v>
      </c>
      <c r="B140" t="s">
        <v>139</v>
      </c>
      <c r="C140" t="s">
        <v>280</v>
      </c>
      <c r="D140" t="s">
        <v>151</v>
      </c>
      <c r="E140" t="s">
        <v>152</v>
      </c>
      <c r="F140" t="s">
        <v>155</v>
      </c>
      <c r="G140" t="s">
        <v>219</v>
      </c>
      <c r="H140">
        <v>409.72921713540865</v>
      </c>
      <c r="I140">
        <v>59</v>
      </c>
      <c r="J140">
        <v>1624684.6387605208</v>
      </c>
      <c r="K140">
        <v>109976000</v>
      </c>
      <c r="L140">
        <v>138</v>
      </c>
      <c r="M140">
        <v>-12.594407867238532</v>
      </c>
      <c r="N140">
        <v>-1.7241379310344827</v>
      </c>
    </row>
    <row r="141" spans="1:14" x14ac:dyDescent="0.3">
      <c r="A141">
        <v>140</v>
      </c>
      <c r="B141" t="s">
        <v>139</v>
      </c>
      <c r="C141" t="s">
        <v>280</v>
      </c>
      <c r="D141" t="s">
        <v>151</v>
      </c>
      <c r="E141" t="s">
        <v>152</v>
      </c>
      <c r="F141" t="s">
        <v>155</v>
      </c>
      <c r="G141" t="s">
        <v>219</v>
      </c>
      <c r="H141">
        <v>409.72921713540865</v>
      </c>
      <c r="I141">
        <v>59</v>
      </c>
      <c r="J141">
        <v>1624684.6387605208</v>
      </c>
      <c r="K141">
        <v>109976000</v>
      </c>
      <c r="L141">
        <v>139</v>
      </c>
      <c r="M141">
        <v>-12.594407867238532</v>
      </c>
      <c r="N141">
        <v>-1.7241379310344827</v>
      </c>
    </row>
    <row r="142" spans="1:14" x14ac:dyDescent="0.3">
      <c r="A142">
        <v>141</v>
      </c>
      <c r="B142" t="s">
        <v>139</v>
      </c>
      <c r="C142" t="s">
        <v>280</v>
      </c>
      <c r="D142" t="s">
        <v>151</v>
      </c>
      <c r="E142" t="s">
        <v>152</v>
      </c>
      <c r="F142" t="s">
        <v>155</v>
      </c>
      <c r="G142" t="s">
        <v>219</v>
      </c>
      <c r="H142">
        <v>409.72921713540865</v>
      </c>
      <c r="I142">
        <v>59</v>
      </c>
      <c r="J142">
        <v>1624684.6387605208</v>
      </c>
      <c r="K142">
        <v>109976000</v>
      </c>
      <c r="L142">
        <v>140</v>
      </c>
      <c r="M142">
        <v>-12.594407867238532</v>
      </c>
      <c r="N142">
        <v>-1.7241379310344827</v>
      </c>
    </row>
    <row r="143" spans="1:14" x14ac:dyDescent="0.3">
      <c r="A143">
        <v>142</v>
      </c>
      <c r="B143" t="s">
        <v>139</v>
      </c>
      <c r="C143" t="s">
        <v>280</v>
      </c>
      <c r="D143" t="s">
        <v>151</v>
      </c>
      <c r="E143" t="s">
        <v>152</v>
      </c>
      <c r="F143" t="s">
        <v>155</v>
      </c>
      <c r="G143" t="s">
        <v>219</v>
      </c>
      <c r="H143">
        <v>409.72921713540865</v>
      </c>
      <c r="I143">
        <v>59</v>
      </c>
      <c r="J143">
        <v>1624684.6387605208</v>
      </c>
      <c r="K143">
        <v>109976000</v>
      </c>
      <c r="L143">
        <v>141</v>
      </c>
      <c r="M143">
        <v>-12.594407867238532</v>
      </c>
      <c r="N143">
        <v>-1.7241379310344827</v>
      </c>
    </row>
    <row r="144" spans="1:14" x14ac:dyDescent="0.3">
      <c r="A144">
        <v>143</v>
      </c>
      <c r="B144" t="s">
        <v>139</v>
      </c>
      <c r="C144" t="s">
        <v>280</v>
      </c>
      <c r="D144" t="s">
        <v>151</v>
      </c>
      <c r="E144" t="s">
        <v>152</v>
      </c>
      <c r="F144" t="s">
        <v>155</v>
      </c>
      <c r="G144" t="s">
        <v>219</v>
      </c>
      <c r="H144">
        <v>409.72921713540865</v>
      </c>
      <c r="I144">
        <v>59</v>
      </c>
      <c r="J144">
        <v>1624684.6387605208</v>
      </c>
      <c r="K144">
        <v>109976000</v>
      </c>
      <c r="L144">
        <v>142</v>
      </c>
      <c r="M144">
        <v>-12.594407867238532</v>
      </c>
      <c r="N144">
        <v>-1.7241379310344827</v>
      </c>
    </row>
    <row r="145" spans="1:14" x14ac:dyDescent="0.3">
      <c r="A145">
        <v>144</v>
      </c>
      <c r="B145" t="s">
        <v>139</v>
      </c>
      <c r="C145" t="s">
        <v>280</v>
      </c>
      <c r="D145" t="s">
        <v>151</v>
      </c>
      <c r="E145" t="s">
        <v>152</v>
      </c>
      <c r="F145" t="s">
        <v>155</v>
      </c>
      <c r="G145" t="s">
        <v>219</v>
      </c>
      <c r="H145">
        <v>409.72921713540865</v>
      </c>
      <c r="I145">
        <v>59</v>
      </c>
      <c r="J145">
        <v>1624684.6387605208</v>
      </c>
      <c r="K145">
        <v>109976000</v>
      </c>
      <c r="L145">
        <v>143</v>
      </c>
      <c r="M145">
        <v>-12.594407867238532</v>
      </c>
      <c r="N145">
        <v>-1.7241379310344827</v>
      </c>
    </row>
    <row r="146" spans="1:14" x14ac:dyDescent="0.3">
      <c r="A146">
        <v>145</v>
      </c>
      <c r="B146" t="s">
        <v>139</v>
      </c>
      <c r="C146" t="s">
        <v>280</v>
      </c>
      <c r="D146" t="s">
        <v>151</v>
      </c>
      <c r="E146" t="s">
        <v>152</v>
      </c>
      <c r="F146" t="s">
        <v>155</v>
      </c>
      <c r="G146" t="s">
        <v>219</v>
      </c>
      <c r="H146">
        <v>409.72921713540865</v>
      </c>
      <c r="I146">
        <v>59</v>
      </c>
      <c r="J146">
        <v>1624684.6387605208</v>
      </c>
      <c r="K146">
        <v>109976000</v>
      </c>
      <c r="L146">
        <v>144</v>
      </c>
      <c r="M146">
        <v>-12.594407867238532</v>
      </c>
      <c r="N146">
        <v>-1.7241379310344827</v>
      </c>
    </row>
    <row r="147" spans="1:14" x14ac:dyDescent="0.3">
      <c r="A147">
        <v>146</v>
      </c>
      <c r="B147" t="s">
        <v>139</v>
      </c>
      <c r="C147" t="s">
        <v>280</v>
      </c>
      <c r="D147" t="s">
        <v>151</v>
      </c>
      <c r="E147" t="s">
        <v>152</v>
      </c>
      <c r="F147" t="s">
        <v>155</v>
      </c>
      <c r="G147" t="s">
        <v>219</v>
      </c>
      <c r="H147">
        <v>409.72921713540865</v>
      </c>
      <c r="I147">
        <v>59</v>
      </c>
      <c r="J147">
        <v>1624684.6387605208</v>
      </c>
      <c r="K147">
        <v>109976000</v>
      </c>
      <c r="L147">
        <v>145</v>
      </c>
      <c r="M147">
        <v>-12.594407867238532</v>
      </c>
      <c r="N147">
        <v>-1.7241379310344827</v>
      </c>
    </row>
    <row r="148" spans="1:14" x14ac:dyDescent="0.3">
      <c r="A148">
        <v>147</v>
      </c>
      <c r="B148" t="s">
        <v>139</v>
      </c>
      <c r="C148" t="s">
        <v>280</v>
      </c>
      <c r="D148" t="s">
        <v>151</v>
      </c>
      <c r="E148" t="s">
        <v>152</v>
      </c>
      <c r="F148" t="s">
        <v>155</v>
      </c>
      <c r="G148" t="s">
        <v>219</v>
      </c>
      <c r="H148">
        <v>409.72921713540865</v>
      </c>
      <c r="I148">
        <v>59</v>
      </c>
      <c r="J148">
        <v>1624684.6387605208</v>
      </c>
      <c r="K148">
        <v>109976000</v>
      </c>
      <c r="L148">
        <v>146</v>
      </c>
      <c r="M148">
        <v>-12.594407867238532</v>
      </c>
      <c r="N148">
        <v>-1.7241379310344827</v>
      </c>
    </row>
    <row r="149" spans="1:14" x14ac:dyDescent="0.3">
      <c r="A149">
        <v>148</v>
      </c>
      <c r="B149" t="s">
        <v>139</v>
      </c>
      <c r="C149" t="s">
        <v>280</v>
      </c>
      <c r="D149" t="s">
        <v>151</v>
      </c>
      <c r="E149" t="s">
        <v>152</v>
      </c>
      <c r="F149" t="s">
        <v>155</v>
      </c>
      <c r="G149" t="s">
        <v>219</v>
      </c>
      <c r="H149">
        <v>409.72921713540865</v>
      </c>
      <c r="I149">
        <v>59</v>
      </c>
      <c r="J149">
        <v>1624684.6387605208</v>
      </c>
      <c r="K149">
        <v>109976000</v>
      </c>
      <c r="L149">
        <v>147</v>
      </c>
      <c r="M149">
        <v>-12.594407867238532</v>
      </c>
      <c r="N149">
        <v>-1.7241379310344827</v>
      </c>
    </row>
    <row r="150" spans="1:14" x14ac:dyDescent="0.3">
      <c r="A150">
        <v>149</v>
      </c>
      <c r="B150" t="s">
        <v>139</v>
      </c>
      <c r="C150" t="s">
        <v>280</v>
      </c>
      <c r="D150" t="s">
        <v>151</v>
      </c>
      <c r="E150" t="s">
        <v>152</v>
      </c>
      <c r="F150" t="s">
        <v>155</v>
      </c>
      <c r="G150" t="s">
        <v>219</v>
      </c>
      <c r="H150">
        <v>409.72921713540865</v>
      </c>
      <c r="I150">
        <v>59</v>
      </c>
      <c r="J150">
        <v>1624684.6387605208</v>
      </c>
      <c r="K150">
        <v>109976000</v>
      </c>
      <c r="L150">
        <v>148</v>
      </c>
      <c r="M150">
        <v>-12.594407867238532</v>
      </c>
      <c r="N150">
        <v>-1.7241379310344827</v>
      </c>
    </row>
    <row r="151" spans="1:14" x14ac:dyDescent="0.3">
      <c r="A151">
        <v>150</v>
      </c>
      <c r="B151" t="s">
        <v>139</v>
      </c>
      <c r="C151" t="s">
        <v>280</v>
      </c>
      <c r="D151" t="s">
        <v>151</v>
      </c>
      <c r="E151" t="s">
        <v>152</v>
      </c>
      <c r="F151" t="s">
        <v>155</v>
      </c>
      <c r="G151" t="s">
        <v>219</v>
      </c>
      <c r="H151">
        <v>409.72921713540865</v>
      </c>
      <c r="I151">
        <v>59</v>
      </c>
      <c r="J151">
        <v>1624684.6387605208</v>
      </c>
      <c r="K151">
        <v>109976000</v>
      </c>
      <c r="L151">
        <v>149</v>
      </c>
      <c r="M151">
        <v>-12.594407867238532</v>
      </c>
      <c r="N151">
        <v>-1.7241379310344827</v>
      </c>
    </row>
    <row r="152" spans="1:14" x14ac:dyDescent="0.3">
      <c r="A152">
        <v>151</v>
      </c>
      <c r="B152" t="s">
        <v>139</v>
      </c>
      <c r="C152" t="s">
        <v>280</v>
      </c>
      <c r="D152" t="s">
        <v>151</v>
      </c>
      <c r="E152" t="s">
        <v>152</v>
      </c>
      <c r="F152" t="s">
        <v>155</v>
      </c>
      <c r="G152" t="s">
        <v>219</v>
      </c>
      <c r="H152">
        <v>409.72921713540865</v>
      </c>
      <c r="I152">
        <v>59</v>
      </c>
      <c r="J152">
        <v>1624684.6387605208</v>
      </c>
      <c r="K152">
        <v>109976000</v>
      </c>
      <c r="L152">
        <v>150</v>
      </c>
      <c r="M152">
        <v>-12.594407867238532</v>
      </c>
      <c r="N152">
        <v>-1.7241379310344827</v>
      </c>
    </row>
    <row r="153" spans="1:14" x14ac:dyDescent="0.3">
      <c r="A153">
        <v>152</v>
      </c>
      <c r="B153" t="s">
        <v>139</v>
      </c>
      <c r="C153" t="s">
        <v>280</v>
      </c>
      <c r="D153" t="s">
        <v>151</v>
      </c>
      <c r="E153" t="s">
        <v>152</v>
      </c>
      <c r="F153" t="s">
        <v>155</v>
      </c>
      <c r="G153" t="s">
        <v>219</v>
      </c>
      <c r="H153">
        <v>409.72921713540865</v>
      </c>
      <c r="I153">
        <v>59</v>
      </c>
      <c r="J153">
        <v>1624684.6387605208</v>
      </c>
      <c r="K153">
        <v>109976000</v>
      </c>
      <c r="L153">
        <v>151</v>
      </c>
      <c r="M153">
        <v>-12.594407867238532</v>
      </c>
      <c r="N153">
        <v>-1.7241379310344827</v>
      </c>
    </row>
    <row r="154" spans="1:14" x14ac:dyDescent="0.3">
      <c r="A154">
        <v>153</v>
      </c>
      <c r="B154" t="s">
        <v>139</v>
      </c>
      <c r="C154" t="s">
        <v>280</v>
      </c>
      <c r="D154" t="s">
        <v>151</v>
      </c>
      <c r="E154" t="s">
        <v>152</v>
      </c>
      <c r="F154" t="s">
        <v>155</v>
      </c>
      <c r="G154" t="s">
        <v>219</v>
      </c>
      <c r="H154">
        <v>409.72921713540865</v>
      </c>
      <c r="I154">
        <v>59</v>
      </c>
      <c r="J154">
        <v>1624684.6387605208</v>
      </c>
      <c r="K154">
        <v>109976000</v>
      </c>
      <c r="L154">
        <v>152</v>
      </c>
      <c r="M154">
        <v>-12.594407867238532</v>
      </c>
      <c r="N154">
        <v>-1.7241379310344827</v>
      </c>
    </row>
    <row r="155" spans="1:14" x14ac:dyDescent="0.3">
      <c r="A155">
        <v>154</v>
      </c>
      <c r="B155" t="s">
        <v>139</v>
      </c>
      <c r="C155" t="s">
        <v>280</v>
      </c>
      <c r="D155" t="s">
        <v>151</v>
      </c>
      <c r="E155" t="s">
        <v>152</v>
      </c>
      <c r="F155" t="s">
        <v>155</v>
      </c>
      <c r="G155" t="s">
        <v>219</v>
      </c>
      <c r="H155">
        <v>409.72921713540865</v>
      </c>
      <c r="I155">
        <v>59</v>
      </c>
      <c r="J155">
        <v>1624684.6387605208</v>
      </c>
      <c r="K155">
        <v>109976000</v>
      </c>
      <c r="L155">
        <v>153</v>
      </c>
      <c r="M155">
        <v>-12.594407867238532</v>
      </c>
      <c r="N155">
        <v>-1.7241379310344827</v>
      </c>
    </row>
    <row r="156" spans="1:14" x14ac:dyDescent="0.3">
      <c r="A156">
        <v>155</v>
      </c>
      <c r="B156" t="s">
        <v>139</v>
      </c>
      <c r="C156" t="s">
        <v>280</v>
      </c>
      <c r="D156" t="s">
        <v>151</v>
      </c>
      <c r="E156" t="s">
        <v>152</v>
      </c>
      <c r="F156" t="s">
        <v>155</v>
      </c>
      <c r="G156" t="s">
        <v>219</v>
      </c>
      <c r="H156">
        <v>409.72921713540865</v>
      </c>
      <c r="I156">
        <v>59</v>
      </c>
      <c r="J156">
        <v>1624684.6387605208</v>
      </c>
      <c r="K156">
        <v>109976000</v>
      </c>
      <c r="L156">
        <v>154</v>
      </c>
      <c r="M156">
        <v>-12.594407867238532</v>
      </c>
      <c r="N156">
        <v>-1.7241379310344827</v>
      </c>
    </row>
    <row r="157" spans="1:14" x14ac:dyDescent="0.3">
      <c r="A157">
        <v>156</v>
      </c>
      <c r="B157" t="s">
        <v>139</v>
      </c>
      <c r="C157" t="s">
        <v>280</v>
      </c>
      <c r="D157" t="s">
        <v>151</v>
      </c>
      <c r="E157" t="s">
        <v>152</v>
      </c>
      <c r="F157" t="s">
        <v>155</v>
      </c>
      <c r="G157" t="s">
        <v>219</v>
      </c>
      <c r="H157">
        <v>409.72921713540865</v>
      </c>
      <c r="I157">
        <v>59</v>
      </c>
      <c r="J157">
        <v>1624684.6387605208</v>
      </c>
      <c r="K157">
        <v>109976000</v>
      </c>
      <c r="L157">
        <v>155</v>
      </c>
      <c r="M157">
        <v>-12.594407867238532</v>
      </c>
      <c r="N157">
        <v>-1.7241379310344827</v>
      </c>
    </row>
    <row r="158" spans="1:14" x14ac:dyDescent="0.3">
      <c r="A158">
        <v>157</v>
      </c>
      <c r="B158" t="s">
        <v>139</v>
      </c>
      <c r="C158" t="s">
        <v>280</v>
      </c>
      <c r="D158" t="s">
        <v>151</v>
      </c>
      <c r="E158" t="s">
        <v>152</v>
      </c>
      <c r="F158" t="s">
        <v>155</v>
      </c>
      <c r="G158" t="s">
        <v>219</v>
      </c>
      <c r="H158">
        <v>409.72921713540865</v>
      </c>
      <c r="I158">
        <v>59</v>
      </c>
      <c r="J158">
        <v>1624684.6387605208</v>
      </c>
      <c r="K158">
        <v>109976000</v>
      </c>
      <c r="L158">
        <v>156</v>
      </c>
      <c r="M158">
        <v>-12.594407867238532</v>
      </c>
      <c r="N158">
        <v>-1.7241379310344827</v>
      </c>
    </row>
    <row r="159" spans="1:14" x14ac:dyDescent="0.3">
      <c r="A159">
        <v>158</v>
      </c>
      <c r="B159" t="s">
        <v>139</v>
      </c>
      <c r="C159" t="s">
        <v>280</v>
      </c>
      <c r="D159" t="s">
        <v>151</v>
      </c>
      <c r="E159" t="s">
        <v>152</v>
      </c>
      <c r="F159" t="s">
        <v>155</v>
      </c>
      <c r="G159" t="s">
        <v>219</v>
      </c>
      <c r="H159">
        <v>409.72921713540865</v>
      </c>
      <c r="I159">
        <v>59</v>
      </c>
      <c r="J159">
        <v>1624684.6387605208</v>
      </c>
      <c r="K159">
        <v>109976000</v>
      </c>
      <c r="L159">
        <v>157</v>
      </c>
      <c r="M159">
        <v>-12.594407867238532</v>
      </c>
      <c r="N159">
        <v>-1.7241379310344827</v>
      </c>
    </row>
    <row r="160" spans="1:14" x14ac:dyDescent="0.3">
      <c r="A160">
        <v>159</v>
      </c>
      <c r="B160" t="s">
        <v>139</v>
      </c>
      <c r="C160" t="s">
        <v>280</v>
      </c>
      <c r="D160" t="s">
        <v>151</v>
      </c>
      <c r="E160" t="s">
        <v>152</v>
      </c>
      <c r="F160" t="s">
        <v>155</v>
      </c>
      <c r="G160" t="s">
        <v>219</v>
      </c>
      <c r="H160">
        <v>410.35078558372322</v>
      </c>
      <c r="I160">
        <v>59</v>
      </c>
      <c r="J160">
        <v>1434974.1200753679</v>
      </c>
      <c r="K160">
        <v>109976000</v>
      </c>
      <c r="L160">
        <v>158</v>
      </c>
      <c r="M160">
        <v>0.55297040417627841</v>
      </c>
      <c r="N160">
        <v>-1.7241379310344827</v>
      </c>
    </row>
    <row r="161" spans="1:14" x14ac:dyDescent="0.3">
      <c r="A161">
        <v>160</v>
      </c>
      <c r="B161" t="s">
        <v>139</v>
      </c>
      <c r="C161" t="s">
        <v>280</v>
      </c>
      <c r="D161" t="s">
        <v>151</v>
      </c>
      <c r="E161" t="s">
        <v>152</v>
      </c>
      <c r="F161" t="s">
        <v>155</v>
      </c>
      <c r="G161" t="s">
        <v>219</v>
      </c>
      <c r="H161">
        <v>410.35078558372322</v>
      </c>
      <c r="I161">
        <v>59</v>
      </c>
      <c r="J161">
        <v>1434974.1200753679</v>
      </c>
      <c r="K161">
        <v>109976000</v>
      </c>
      <c r="L161">
        <v>159</v>
      </c>
      <c r="M161">
        <v>0.55297040417627841</v>
      </c>
      <c r="N161">
        <v>-1.7241379310344827</v>
      </c>
    </row>
    <row r="162" spans="1:14" x14ac:dyDescent="0.3">
      <c r="A162">
        <v>161</v>
      </c>
      <c r="B162" t="s">
        <v>139</v>
      </c>
      <c r="C162" t="s">
        <v>280</v>
      </c>
      <c r="D162" t="s">
        <v>151</v>
      </c>
      <c r="E162" t="s">
        <v>152</v>
      </c>
      <c r="F162" t="s">
        <v>155</v>
      </c>
      <c r="G162" t="s">
        <v>219</v>
      </c>
      <c r="H162">
        <v>410.35078558372322</v>
      </c>
      <c r="I162">
        <v>59</v>
      </c>
      <c r="J162">
        <v>1434974.1200753679</v>
      </c>
      <c r="K162">
        <v>109976000</v>
      </c>
      <c r="L162">
        <v>160</v>
      </c>
      <c r="M162">
        <v>0.55297040417627841</v>
      </c>
      <c r="N162">
        <v>-1.7241379310344827</v>
      </c>
    </row>
    <row r="163" spans="1:14" x14ac:dyDescent="0.3">
      <c r="A163">
        <v>162</v>
      </c>
      <c r="B163" t="s">
        <v>139</v>
      </c>
      <c r="C163" t="s">
        <v>280</v>
      </c>
      <c r="D163" t="s">
        <v>151</v>
      </c>
      <c r="E163" t="s">
        <v>152</v>
      </c>
      <c r="F163" t="s">
        <v>155</v>
      </c>
      <c r="G163" t="s">
        <v>219</v>
      </c>
      <c r="H163">
        <v>410.35078558372322</v>
      </c>
      <c r="I163">
        <v>59</v>
      </c>
      <c r="J163">
        <v>1434974.1200753679</v>
      </c>
      <c r="K163">
        <v>109976000</v>
      </c>
      <c r="L163">
        <v>161</v>
      </c>
      <c r="M163">
        <v>0.55297040417627841</v>
      </c>
      <c r="N163">
        <v>-1.7241379310344827</v>
      </c>
    </row>
    <row r="164" spans="1:14" x14ac:dyDescent="0.3">
      <c r="A164">
        <v>163</v>
      </c>
      <c r="B164" t="s">
        <v>139</v>
      </c>
      <c r="C164" t="s">
        <v>280</v>
      </c>
      <c r="D164" t="s">
        <v>151</v>
      </c>
      <c r="E164" t="s">
        <v>152</v>
      </c>
      <c r="F164" t="s">
        <v>155</v>
      </c>
      <c r="G164" t="s">
        <v>219</v>
      </c>
      <c r="H164">
        <v>410.35078558372322</v>
      </c>
      <c r="I164">
        <v>59</v>
      </c>
      <c r="J164">
        <v>1434974.1200753679</v>
      </c>
      <c r="K164">
        <v>109976000</v>
      </c>
      <c r="L164">
        <v>162</v>
      </c>
      <c r="M164">
        <v>0.55297040417627841</v>
      </c>
      <c r="N164">
        <v>-1.7241379310344827</v>
      </c>
    </row>
    <row r="165" spans="1:14" x14ac:dyDescent="0.3">
      <c r="A165">
        <v>164</v>
      </c>
      <c r="B165" t="s">
        <v>139</v>
      </c>
      <c r="C165" t="s">
        <v>280</v>
      </c>
      <c r="D165" t="s">
        <v>151</v>
      </c>
      <c r="E165" t="s">
        <v>152</v>
      </c>
      <c r="F165" t="s">
        <v>155</v>
      </c>
      <c r="G165" t="s">
        <v>219</v>
      </c>
      <c r="H165">
        <v>410.35078558372322</v>
      </c>
      <c r="I165">
        <v>59</v>
      </c>
      <c r="J165">
        <v>1434974.1200753679</v>
      </c>
      <c r="K165">
        <v>109976000</v>
      </c>
      <c r="L165">
        <v>163</v>
      </c>
      <c r="M165">
        <v>0.55297040417627841</v>
      </c>
      <c r="N165">
        <v>-1.7241379310344827</v>
      </c>
    </row>
    <row r="166" spans="1:14" x14ac:dyDescent="0.3">
      <c r="A166">
        <v>165</v>
      </c>
      <c r="B166" t="s">
        <v>139</v>
      </c>
      <c r="C166" t="s">
        <v>280</v>
      </c>
      <c r="D166" t="s">
        <v>151</v>
      </c>
      <c r="E166" t="s">
        <v>152</v>
      </c>
      <c r="F166" t="s">
        <v>155</v>
      </c>
      <c r="G166" t="s">
        <v>219</v>
      </c>
      <c r="H166">
        <v>410.35078558372322</v>
      </c>
      <c r="I166">
        <v>59</v>
      </c>
      <c r="J166">
        <v>1434974.1200753679</v>
      </c>
      <c r="K166">
        <v>109976000</v>
      </c>
      <c r="L166">
        <v>164</v>
      </c>
      <c r="M166">
        <v>0.55297040417627841</v>
      </c>
      <c r="N166">
        <v>-1.7241379310344827</v>
      </c>
    </row>
    <row r="167" spans="1:14" x14ac:dyDescent="0.3">
      <c r="A167">
        <v>166</v>
      </c>
      <c r="B167" t="s">
        <v>139</v>
      </c>
      <c r="C167" t="s">
        <v>280</v>
      </c>
      <c r="D167" t="s">
        <v>151</v>
      </c>
      <c r="E167" t="s">
        <v>152</v>
      </c>
      <c r="F167" t="s">
        <v>155</v>
      </c>
      <c r="G167" t="s">
        <v>219</v>
      </c>
      <c r="H167">
        <v>410.35078558372322</v>
      </c>
      <c r="I167">
        <v>59</v>
      </c>
      <c r="J167">
        <v>1434974.1200753679</v>
      </c>
      <c r="K167">
        <v>109976000</v>
      </c>
      <c r="L167">
        <v>165</v>
      </c>
      <c r="M167">
        <v>0.55297040417627841</v>
      </c>
      <c r="N167">
        <v>-1.7241379310344827</v>
      </c>
    </row>
    <row r="168" spans="1:14" x14ac:dyDescent="0.3">
      <c r="A168">
        <v>167</v>
      </c>
      <c r="B168" t="s">
        <v>139</v>
      </c>
      <c r="C168" t="s">
        <v>280</v>
      </c>
      <c r="D168" t="s">
        <v>151</v>
      </c>
      <c r="E168" t="s">
        <v>152</v>
      </c>
      <c r="F168" t="s">
        <v>155</v>
      </c>
      <c r="G168" t="s">
        <v>219</v>
      </c>
      <c r="H168">
        <v>410.35078558372322</v>
      </c>
      <c r="I168">
        <v>59</v>
      </c>
      <c r="J168">
        <v>1434974.1200753679</v>
      </c>
      <c r="K168">
        <v>109976000</v>
      </c>
      <c r="L168">
        <v>166</v>
      </c>
      <c r="M168">
        <v>0.55297040417627841</v>
      </c>
      <c r="N168">
        <v>-1.7241379310344827</v>
      </c>
    </row>
    <row r="169" spans="1:14" x14ac:dyDescent="0.3">
      <c r="A169">
        <v>168</v>
      </c>
      <c r="B169" t="s">
        <v>139</v>
      </c>
      <c r="C169" t="s">
        <v>280</v>
      </c>
      <c r="D169" t="s">
        <v>151</v>
      </c>
      <c r="E169" t="s">
        <v>152</v>
      </c>
      <c r="F169" t="s">
        <v>155</v>
      </c>
      <c r="G169" t="s">
        <v>219</v>
      </c>
      <c r="H169">
        <v>410.35078558372322</v>
      </c>
      <c r="I169">
        <v>59</v>
      </c>
      <c r="J169">
        <v>1434974.1200753679</v>
      </c>
      <c r="K169">
        <v>109976000</v>
      </c>
      <c r="L169">
        <v>167</v>
      </c>
      <c r="M169">
        <v>0.55297040417627841</v>
      </c>
      <c r="N169">
        <v>-1.7241379310344827</v>
      </c>
    </row>
    <row r="170" spans="1:14" x14ac:dyDescent="0.3">
      <c r="A170">
        <v>169</v>
      </c>
      <c r="B170" t="s">
        <v>139</v>
      </c>
      <c r="C170" t="s">
        <v>280</v>
      </c>
      <c r="D170" t="s">
        <v>151</v>
      </c>
      <c r="E170" t="s">
        <v>152</v>
      </c>
      <c r="F170" t="s">
        <v>155</v>
      </c>
      <c r="G170" t="s">
        <v>219</v>
      </c>
      <c r="H170">
        <v>410.35078558372322</v>
      </c>
      <c r="I170">
        <v>59</v>
      </c>
      <c r="J170">
        <v>1434974.1200753679</v>
      </c>
      <c r="K170">
        <v>109976000</v>
      </c>
      <c r="L170">
        <v>168</v>
      </c>
      <c r="M170">
        <v>0.55297040417627841</v>
      </c>
      <c r="N170">
        <v>-1.7241379310344827</v>
      </c>
    </row>
    <row r="171" spans="1:14" x14ac:dyDescent="0.3">
      <c r="A171">
        <v>170</v>
      </c>
      <c r="B171" t="s">
        <v>139</v>
      </c>
      <c r="C171" t="s">
        <v>280</v>
      </c>
      <c r="D171" t="s">
        <v>151</v>
      </c>
      <c r="E171" t="s">
        <v>152</v>
      </c>
      <c r="F171" t="s">
        <v>155</v>
      </c>
      <c r="G171" t="s">
        <v>219</v>
      </c>
      <c r="H171">
        <v>410.35078558372322</v>
      </c>
      <c r="I171">
        <v>59</v>
      </c>
      <c r="J171">
        <v>1434974.1200753679</v>
      </c>
      <c r="K171">
        <v>109976000</v>
      </c>
      <c r="L171">
        <v>169</v>
      </c>
      <c r="M171">
        <v>0.55297040417627841</v>
      </c>
      <c r="N171">
        <v>-1.7241379310344827</v>
      </c>
    </row>
    <row r="172" spans="1:14" x14ac:dyDescent="0.3">
      <c r="A172">
        <v>171</v>
      </c>
      <c r="B172" t="s">
        <v>139</v>
      </c>
      <c r="C172" t="s">
        <v>280</v>
      </c>
      <c r="D172" t="s">
        <v>151</v>
      </c>
      <c r="E172" t="s">
        <v>152</v>
      </c>
      <c r="F172" t="s">
        <v>155</v>
      </c>
      <c r="G172" t="s">
        <v>219</v>
      </c>
      <c r="H172">
        <v>410.35078558372322</v>
      </c>
      <c r="I172">
        <v>59</v>
      </c>
      <c r="J172">
        <v>1434974.1200753679</v>
      </c>
      <c r="K172">
        <v>109976000</v>
      </c>
      <c r="L172">
        <v>170</v>
      </c>
      <c r="M172">
        <v>0.55297040417627841</v>
      </c>
      <c r="N172">
        <v>-1.7241379310344827</v>
      </c>
    </row>
    <row r="173" spans="1:14" x14ac:dyDescent="0.3">
      <c r="A173">
        <v>172</v>
      </c>
      <c r="B173" t="s">
        <v>139</v>
      </c>
      <c r="C173" t="s">
        <v>280</v>
      </c>
      <c r="D173" t="s">
        <v>151</v>
      </c>
      <c r="E173" t="s">
        <v>152</v>
      </c>
      <c r="F173" t="s">
        <v>155</v>
      </c>
      <c r="G173" t="s">
        <v>219</v>
      </c>
      <c r="H173">
        <v>410.35078558372322</v>
      </c>
      <c r="I173">
        <v>59</v>
      </c>
      <c r="J173">
        <v>1434974.1200753679</v>
      </c>
      <c r="K173">
        <v>109976000</v>
      </c>
      <c r="L173">
        <v>171</v>
      </c>
      <c r="M173">
        <v>0.55297040417627841</v>
      </c>
      <c r="N173">
        <v>-1.7241379310344827</v>
      </c>
    </row>
    <row r="174" spans="1:14" x14ac:dyDescent="0.3">
      <c r="A174">
        <v>173</v>
      </c>
      <c r="B174" t="s">
        <v>139</v>
      </c>
      <c r="C174" t="s">
        <v>280</v>
      </c>
      <c r="D174" t="s">
        <v>151</v>
      </c>
      <c r="E174" t="s">
        <v>152</v>
      </c>
      <c r="F174" t="s">
        <v>155</v>
      </c>
      <c r="G174" t="s">
        <v>219</v>
      </c>
      <c r="H174">
        <v>410.35078558372322</v>
      </c>
      <c r="I174">
        <v>59</v>
      </c>
      <c r="J174">
        <v>1434974.1200753679</v>
      </c>
      <c r="K174">
        <v>109976000</v>
      </c>
      <c r="L174">
        <v>172</v>
      </c>
      <c r="M174">
        <v>0.55297040417627841</v>
      </c>
      <c r="N174">
        <v>-1.7241379310344827</v>
      </c>
    </row>
    <row r="175" spans="1:14" x14ac:dyDescent="0.3">
      <c r="A175">
        <v>174</v>
      </c>
      <c r="B175" t="s">
        <v>139</v>
      </c>
      <c r="C175" t="s">
        <v>280</v>
      </c>
      <c r="D175" t="s">
        <v>151</v>
      </c>
      <c r="E175" t="s">
        <v>152</v>
      </c>
      <c r="F175" t="s">
        <v>155</v>
      </c>
      <c r="G175" t="s">
        <v>219</v>
      </c>
      <c r="H175">
        <v>410.35078558372322</v>
      </c>
      <c r="I175">
        <v>59</v>
      </c>
      <c r="J175">
        <v>1434974.1200753679</v>
      </c>
      <c r="K175">
        <v>109976000</v>
      </c>
      <c r="L175">
        <v>173</v>
      </c>
      <c r="M175">
        <v>0.55297040417627841</v>
      </c>
      <c r="N175">
        <v>-1.7241379310344827</v>
      </c>
    </row>
    <row r="176" spans="1:14" x14ac:dyDescent="0.3">
      <c r="A176">
        <v>175</v>
      </c>
      <c r="B176" t="s">
        <v>139</v>
      </c>
      <c r="C176" t="s">
        <v>280</v>
      </c>
      <c r="D176" t="s">
        <v>151</v>
      </c>
      <c r="E176" t="s">
        <v>152</v>
      </c>
      <c r="F176" t="s">
        <v>155</v>
      </c>
      <c r="G176" t="s">
        <v>219</v>
      </c>
      <c r="H176">
        <v>410.35078558372322</v>
      </c>
      <c r="I176">
        <v>59</v>
      </c>
      <c r="J176">
        <v>1434974.1200753679</v>
      </c>
      <c r="K176">
        <v>109976000</v>
      </c>
      <c r="L176">
        <v>174</v>
      </c>
      <c r="M176">
        <v>0.55297040417627841</v>
      </c>
      <c r="N176">
        <v>-1.7241379310344827</v>
      </c>
    </row>
    <row r="177" spans="1:14" x14ac:dyDescent="0.3">
      <c r="A177">
        <v>176</v>
      </c>
      <c r="B177" t="s">
        <v>139</v>
      </c>
      <c r="C177" t="s">
        <v>280</v>
      </c>
      <c r="D177" t="s">
        <v>151</v>
      </c>
      <c r="E177" t="s">
        <v>152</v>
      </c>
      <c r="F177" t="s">
        <v>155</v>
      </c>
      <c r="G177" t="s">
        <v>219</v>
      </c>
      <c r="H177">
        <v>410.35078558372322</v>
      </c>
      <c r="I177">
        <v>59</v>
      </c>
      <c r="J177">
        <v>1434974.1200753679</v>
      </c>
      <c r="K177">
        <v>109976000</v>
      </c>
      <c r="L177">
        <v>175</v>
      </c>
      <c r="M177">
        <v>0.55297040417627841</v>
      </c>
      <c r="N177">
        <v>-1.7241379310344827</v>
      </c>
    </row>
    <row r="178" spans="1:14" x14ac:dyDescent="0.3">
      <c r="A178">
        <v>177</v>
      </c>
      <c r="B178" t="s">
        <v>139</v>
      </c>
      <c r="C178" t="s">
        <v>280</v>
      </c>
      <c r="D178" t="s">
        <v>151</v>
      </c>
      <c r="E178" t="s">
        <v>152</v>
      </c>
      <c r="F178" t="s">
        <v>155</v>
      </c>
      <c r="G178" t="s">
        <v>219</v>
      </c>
      <c r="H178">
        <v>410.35078558372322</v>
      </c>
      <c r="I178">
        <v>59</v>
      </c>
      <c r="J178">
        <v>1434974.1200753679</v>
      </c>
      <c r="K178">
        <v>109976000</v>
      </c>
      <c r="L178">
        <v>176</v>
      </c>
      <c r="M178">
        <v>0.55297040417627841</v>
      </c>
      <c r="N178">
        <v>-1.7241379310344827</v>
      </c>
    </row>
    <row r="179" spans="1:14" x14ac:dyDescent="0.3">
      <c r="A179">
        <v>178</v>
      </c>
      <c r="B179" t="s">
        <v>139</v>
      </c>
      <c r="C179" t="s">
        <v>280</v>
      </c>
      <c r="D179" t="s">
        <v>151</v>
      </c>
      <c r="E179" t="s">
        <v>152</v>
      </c>
      <c r="F179" t="s">
        <v>155</v>
      </c>
      <c r="G179" t="s">
        <v>219</v>
      </c>
      <c r="H179">
        <v>410.35078558372322</v>
      </c>
      <c r="I179">
        <v>59</v>
      </c>
      <c r="J179">
        <v>1434974.1200753679</v>
      </c>
      <c r="K179">
        <v>109976000</v>
      </c>
      <c r="L179">
        <v>177</v>
      </c>
      <c r="M179">
        <v>0.55297040417627841</v>
      </c>
      <c r="N179">
        <v>-1.7241379310344827</v>
      </c>
    </row>
    <row r="180" spans="1:14" x14ac:dyDescent="0.3">
      <c r="A180">
        <v>179</v>
      </c>
      <c r="B180" t="s">
        <v>139</v>
      </c>
      <c r="C180" t="s">
        <v>280</v>
      </c>
      <c r="D180" t="s">
        <v>151</v>
      </c>
      <c r="E180" t="s">
        <v>152</v>
      </c>
      <c r="F180" t="s">
        <v>155</v>
      </c>
      <c r="G180" t="s">
        <v>219</v>
      </c>
      <c r="H180">
        <v>410.35078558372322</v>
      </c>
      <c r="I180">
        <v>59</v>
      </c>
      <c r="J180">
        <v>1434974.1200753679</v>
      </c>
      <c r="K180">
        <v>109976000</v>
      </c>
      <c r="L180">
        <v>178</v>
      </c>
      <c r="M180">
        <v>0.55297040417627841</v>
      </c>
      <c r="N180">
        <v>-1.7241379310344827</v>
      </c>
    </row>
    <row r="181" spans="1:14" x14ac:dyDescent="0.3">
      <c r="A181">
        <v>180</v>
      </c>
      <c r="B181" t="s">
        <v>139</v>
      </c>
      <c r="C181" t="s">
        <v>280</v>
      </c>
      <c r="D181" t="s">
        <v>151</v>
      </c>
      <c r="E181" t="s">
        <v>152</v>
      </c>
      <c r="F181" t="s">
        <v>155</v>
      </c>
      <c r="G181" t="s">
        <v>219</v>
      </c>
      <c r="H181">
        <v>410.35078558372322</v>
      </c>
      <c r="I181">
        <v>59</v>
      </c>
      <c r="J181">
        <v>1434974.1200753679</v>
      </c>
      <c r="K181">
        <v>109976000</v>
      </c>
      <c r="L181">
        <v>179</v>
      </c>
      <c r="M181">
        <v>0.55297040417627841</v>
      </c>
      <c r="N181">
        <v>-1.7241379310344827</v>
      </c>
    </row>
    <row r="182" spans="1:14" x14ac:dyDescent="0.3">
      <c r="A182">
        <v>181</v>
      </c>
      <c r="B182" t="s">
        <v>139</v>
      </c>
      <c r="C182" t="s">
        <v>280</v>
      </c>
      <c r="D182" t="s">
        <v>151</v>
      </c>
      <c r="E182" t="s">
        <v>152</v>
      </c>
      <c r="F182" t="s">
        <v>155</v>
      </c>
      <c r="G182" t="s">
        <v>219</v>
      </c>
      <c r="H182">
        <v>410.35078558372322</v>
      </c>
      <c r="I182">
        <v>59</v>
      </c>
      <c r="J182">
        <v>1434974.1200753679</v>
      </c>
      <c r="K182">
        <v>109976000</v>
      </c>
      <c r="L182">
        <v>180</v>
      </c>
      <c r="M182">
        <v>0.55297040417627841</v>
      </c>
      <c r="N182">
        <v>-1.7241379310344827</v>
      </c>
    </row>
    <row r="183" spans="1:14" x14ac:dyDescent="0.3">
      <c r="A183">
        <v>182</v>
      </c>
      <c r="B183" t="s">
        <v>139</v>
      </c>
      <c r="C183" t="s">
        <v>280</v>
      </c>
      <c r="D183" t="s">
        <v>151</v>
      </c>
      <c r="E183" t="s">
        <v>152</v>
      </c>
      <c r="F183" t="s">
        <v>155</v>
      </c>
      <c r="G183" t="s">
        <v>219</v>
      </c>
      <c r="H183">
        <v>410.35078558372322</v>
      </c>
      <c r="I183">
        <v>59</v>
      </c>
      <c r="J183">
        <v>1434974.1200753679</v>
      </c>
      <c r="K183">
        <v>109976000</v>
      </c>
      <c r="L183">
        <v>181</v>
      </c>
      <c r="M183">
        <v>0.55297040417627841</v>
      </c>
      <c r="N183">
        <v>-1.7241379310344827</v>
      </c>
    </row>
    <row r="184" spans="1:14" x14ac:dyDescent="0.3">
      <c r="A184">
        <v>183</v>
      </c>
      <c r="B184" t="s">
        <v>139</v>
      </c>
      <c r="C184" t="s">
        <v>280</v>
      </c>
      <c r="D184" t="s">
        <v>151</v>
      </c>
      <c r="E184" t="s">
        <v>152</v>
      </c>
      <c r="F184" t="s">
        <v>155</v>
      </c>
      <c r="G184" t="s">
        <v>219</v>
      </c>
      <c r="H184">
        <v>410.35078558372322</v>
      </c>
      <c r="I184">
        <v>59</v>
      </c>
      <c r="J184">
        <v>1434974.1200753679</v>
      </c>
      <c r="K184">
        <v>109976000</v>
      </c>
      <c r="L184">
        <v>182</v>
      </c>
      <c r="M184">
        <v>0.55297040417627841</v>
      </c>
      <c r="N184">
        <v>-1.7241379310344827</v>
      </c>
    </row>
    <row r="185" spans="1:14" x14ac:dyDescent="0.3">
      <c r="A185">
        <v>184</v>
      </c>
      <c r="B185" t="s">
        <v>139</v>
      </c>
      <c r="C185" t="s">
        <v>280</v>
      </c>
      <c r="D185" t="s">
        <v>151</v>
      </c>
      <c r="E185" t="s">
        <v>152</v>
      </c>
      <c r="F185" t="s">
        <v>155</v>
      </c>
      <c r="G185" t="s">
        <v>219</v>
      </c>
      <c r="H185">
        <v>410.35078558372322</v>
      </c>
      <c r="I185">
        <v>59</v>
      </c>
      <c r="J185">
        <v>1434974.1200753679</v>
      </c>
      <c r="K185">
        <v>109976000</v>
      </c>
      <c r="L185">
        <v>183</v>
      </c>
      <c r="M185">
        <v>0.55297040417627841</v>
      </c>
      <c r="N185">
        <v>-1.7241379310344827</v>
      </c>
    </row>
    <row r="186" spans="1:14" x14ac:dyDescent="0.3">
      <c r="A186">
        <v>185</v>
      </c>
      <c r="B186" t="s">
        <v>139</v>
      </c>
      <c r="C186" t="s">
        <v>280</v>
      </c>
      <c r="D186" t="s">
        <v>151</v>
      </c>
      <c r="E186" t="s">
        <v>152</v>
      </c>
      <c r="F186" t="s">
        <v>155</v>
      </c>
      <c r="G186" t="s">
        <v>219</v>
      </c>
      <c r="H186">
        <v>410.35078558372322</v>
      </c>
      <c r="I186">
        <v>59</v>
      </c>
      <c r="J186">
        <v>1434974.1200753679</v>
      </c>
      <c r="K186">
        <v>109976000</v>
      </c>
      <c r="L186">
        <v>184</v>
      </c>
      <c r="M186">
        <v>0.55297040417627841</v>
      </c>
      <c r="N186">
        <v>-1.7241379310344827</v>
      </c>
    </row>
    <row r="187" spans="1:14" x14ac:dyDescent="0.3">
      <c r="A187">
        <v>186</v>
      </c>
      <c r="B187" t="s">
        <v>139</v>
      </c>
      <c r="C187" t="s">
        <v>280</v>
      </c>
      <c r="D187" t="s">
        <v>151</v>
      </c>
      <c r="E187" t="s">
        <v>152</v>
      </c>
      <c r="F187" t="s">
        <v>155</v>
      </c>
      <c r="G187" t="s">
        <v>219</v>
      </c>
      <c r="H187">
        <v>410.35078558372322</v>
      </c>
      <c r="I187">
        <v>59</v>
      </c>
      <c r="J187">
        <v>1434974.1200753679</v>
      </c>
      <c r="K187">
        <v>109976000</v>
      </c>
      <c r="L187">
        <v>185</v>
      </c>
      <c r="M187">
        <v>0.55297040417627841</v>
      </c>
      <c r="N187">
        <v>-1.7241379310344827</v>
      </c>
    </row>
    <row r="188" spans="1:14" x14ac:dyDescent="0.3">
      <c r="A188">
        <v>187</v>
      </c>
      <c r="B188" t="s">
        <v>139</v>
      </c>
      <c r="C188" t="s">
        <v>280</v>
      </c>
      <c r="D188" t="s">
        <v>151</v>
      </c>
      <c r="E188" t="s">
        <v>152</v>
      </c>
      <c r="F188" t="s">
        <v>155</v>
      </c>
      <c r="G188" t="s">
        <v>219</v>
      </c>
      <c r="H188">
        <v>410.35078558372322</v>
      </c>
      <c r="I188">
        <v>59</v>
      </c>
      <c r="J188">
        <v>1434974.1200753679</v>
      </c>
      <c r="K188">
        <v>109976000</v>
      </c>
      <c r="L188">
        <v>186</v>
      </c>
      <c r="M188">
        <v>0.55297040417627841</v>
      </c>
      <c r="N188">
        <v>-1.7241379310344827</v>
      </c>
    </row>
    <row r="189" spans="1:14" x14ac:dyDescent="0.3">
      <c r="A189">
        <v>188</v>
      </c>
      <c r="B189" t="s">
        <v>139</v>
      </c>
      <c r="C189" t="s">
        <v>280</v>
      </c>
      <c r="D189" t="s">
        <v>151</v>
      </c>
      <c r="E189" t="s">
        <v>152</v>
      </c>
      <c r="F189" t="s">
        <v>155</v>
      </c>
      <c r="G189" t="s">
        <v>219</v>
      </c>
      <c r="H189">
        <v>410.35078558372322</v>
      </c>
      <c r="I189">
        <v>59</v>
      </c>
      <c r="J189">
        <v>1434974.1200753679</v>
      </c>
      <c r="K189">
        <v>109976000</v>
      </c>
      <c r="L189">
        <v>187</v>
      </c>
      <c r="M189">
        <v>0.55297040417627841</v>
      </c>
      <c r="N189">
        <v>-1.7241379310344827</v>
      </c>
    </row>
    <row r="190" spans="1:14" x14ac:dyDescent="0.3">
      <c r="A190">
        <v>189</v>
      </c>
      <c r="B190" t="s">
        <v>139</v>
      </c>
      <c r="C190" t="s">
        <v>280</v>
      </c>
      <c r="D190" t="s">
        <v>151</v>
      </c>
      <c r="E190" t="s">
        <v>152</v>
      </c>
      <c r="F190" t="s">
        <v>155</v>
      </c>
      <c r="G190" t="s">
        <v>219</v>
      </c>
      <c r="H190">
        <v>410.35078558372322</v>
      </c>
      <c r="I190">
        <v>59</v>
      </c>
      <c r="J190">
        <v>1434974.1200753679</v>
      </c>
      <c r="K190">
        <v>109976000</v>
      </c>
      <c r="L190">
        <v>188</v>
      </c>
      <c r="M190">
        <v>0.55297040417627841</v>
      </c>
      <c r="N190">
        <v>-1.7241379310344827</v>
      </c>
    </row>
    <row r="191" spans="1:14" x14ac:dyDescent="0.3">
      <c r="A191">
        <v>190</v>
      </c>
      <c r="B191" t="s">
        <v>139</v>
      </c>
      <c r="C191" t="s">
        <v>280</v>
      </c>
      <c r="D191" t="s">
        <v>151</v>
      </c>
      <c r="E191" t="s">
        <v>152</v>
      </c>
      <c r="F191" t="s">
        <v>155</v>
      </c>
      <c r="G191" t="s">
        <v>219</v>
      </c>
      <c r="H191">
        <v>410.35078558372322</v>
      </c>
      <c r="I191">
        <v>59</v>
      </c>
      <c r="J191">
        <v>1434974.1200753679</v>
      </c>
      <c r="K191">
        <v>109976000</v>
      </c>
      <c r="L191">
        <v>189</v>
      </c>
      <c r="M191">
        <v>0.55297040417627841</v>
      </c>
      <c r="N191">
        <v>-1.7241379310344827</v>
      </c>
    </row>
    <row r="192" spans="1:14" x14ac:dyDescent="0.3">
      <c r="A192">
        <v>191</v>
      </c>
      <c r="B192" t="s">
        <v>139</v>
      </c>
      <c r="C192" t="s">
        <v>280</v>
      </c>
      <c r="D192" t="s">
        <v>151</v>
      </c>
      <c r="E192" t="s">
        <v>152</v>
      </c>
      <c r="F192" t="s">
        <v>155</v>
      </c>
      <c r="G192" t="s">
        <v>219</v>
      </c>
      <c r="H192">
        <v>410.35078558372322</v>
      </c>
      <c r="I192">
        <v>59</v>
      </c>
      <c r="J192">
        <v>1434974.1200753679</v>
      </c>
      <c r="K192">
        <v>109976000</v>
      </c>
      <c r="L192">
        <v>190</v>
      </c>
      <c r="M192">
        <v>0.55297040417627841</v>
      </c>
      <c r="N192">
        <v>-1.7241379310344827</v>
      </c>
    </row>
    <row r="193" spans="1:14" x14ac:dyDescent="0.3">
      <c r="A193">
        <v>192</v>
      </c>
      <c r="B193" t="s">
        <v>139</v>
      </c>
      <c r="C193" t="s">
        <v>280</v>
      </c>
      <c r="D193" t="s">
        <v>151</v>
      </c>
      <c r="E193" t="s">
        <v>152</v>
      </c>
      <c r="F193" t="s">
        <v>155</v>
      </c>
      <c r="G193" t="s">
        <v>219</v>
      </c>
      <c r="H193">
        <v>410.35078558372322</v>
      </c>
      <c r="I193">
        <v>59</v>
      </c>
      <c r="J193">
        <v>1434974.1200753679</v>
      </c>
      <c r="K193">
        <v>109976000</v>
      </c>
      <c r="L193">
        <v>191</v>
      </c>
      <c r="M193">
        <v>0.55297040417627841</v>
      </c>
      <c r="N193">
        <v>-1.7241379310344827</v>
      </c>
    </row>
    <row r="194" spans="1:14" x14ac:dyDescent="0.3">
      <c r="A194">
        <v>193</v>
      </c>
      <c r="B194" t="s">
        <v>139</v>
      </c>
      <c r="C194" t="s">
        <v>280</v>
      </c>
      <c r="D194" t="s">
        <v>151</v>
      </c>
      <c r="E194" t="s">
        <v>152</v>
      </c>
      <c r="F194" t="s">
        <v>155</v>
      </c>
      <c r="G194" t="s">
        <v>219</v>
      </c>
      <c r="H194">
        <v>410.35078558372322</v>
      </c>
      <c r="I194">
        <v>59</v>
      </c>
      <c r="J194">
        <v>1434974.1200753679</v>
      </c>
      <c r="K194">
        <v>109976000</v>
      </c>
      <c r="L194">
        <v>192</v>
      </c>
      <c r="M194">
        <v>0.55297040417627841</v>
      </c>
      <c r="N194">
        <v>-1.7241379310344827</v>
      </c>
    </row>
    <row r="195" spans="1:14" x14ac:dyDescent="0.3">
      <c r="A195">
        <v>194</v>
      </c>
      <c r="B195" t="s">
        <v>139</v>
      </c>
      <c r="C195" t="s">
        <v>280</v>
      </c>
      <c r="D195" t="s">
        <v>151</v>
      </c>
      <c r="E195" t="s">
        <v>152</v>
      </c>
      <c r="F195" t="s">
        <v>155</v>
      </c>
      <c r="G195" t="s">
        <v>219</v>
      </c>
      <c r="H195">
        <v>410.35078558372322</v>
      </c>
      <c r="I195">
        <v>59</v>
      </c>
      <c r="J195">
        <v>1434974.1200753679</v>
      </c>
      <c r="K195">
        <v>109976000</v>
      </c>
      <c r="L195">
        <v>193</v>
      </c>
      <c r="M195">
        <v>0.55297040417627841</v>
      </c>
      <c r="N195">
        <v>-1.7241379310344827</v>
      </c>
    </row>
    <row r="196" spans="1:14" x14ac:dyDescent="0.3">
      <c r="A196">
        <v>195</v>
      </c>
      <c r="B196" t="s">
        <v>139</v>
      </c>
      <c r="C196" t="s">
        <v>280</v>
      </c>
      <c r="D196" t="s">
        <v>151</v>
      </c>
      <c r="E196" t="s">
        <v>152</v>
      </c>
      <c r="F196" t="s">
        <v>155</v>
      </c>
      <c r="G196" t="s">
        <v>219</v>
      </c>
      <c r="H196">
        <v>410.35078558372322</v>
      </c>
      <c r="I196">
        <v>59</v>
      </c>
      <c r="J196">
        <v>1434974.1200753679</v>
      </c>
      <c r="K196">
        <v>109976000</v>
      </c>
      <c r="L196">
        <v>194</v>
      </c>
      <c r="M196">
        <v>0.55297040417627841</v>
      </c>
      <c r="N196">
        <v>-1.7241379310344827</v>
      </c>
    </row>
    <row r="197" spans="1:14" x14ac:dyDescent="0.3">
      <c r="A197">
        <v>196</v>
      </c>
      <c r="B197" t="s">
        <v>139</v>
      </c>
      <c r="C197" t="s">
        <v>280</v>
      </c>
      <c r="D197" t="s">
        <v>151</v>
      </c>
      <c r="E197" t="s">
        <v>152</v>
      </c>
      <c r="F197" t="s">
        <v>155</v>
      </c>
      <c r="G197" t="s">
        <v>219</v>
      </c>
      <c r="H197">
        <v>410.35078558372322</v>
      </c>
      <c r="I197">
        <v>59</v>
      </c>
      <c r="J197">
        <v>1434974.1200753679</v>
      </c>
      <c r="K197">
        <v>109976000</v>
      </c>
      <c r="L197">
        <v>195</v>
      </c>
      <c r="M197">
        <v>0.55297040417627841</v>
      </c>
      <c r="N197">
        <v>-1.7241379310344827</v>
      </c>
    </row>
    <row r="198" spans="1:14" x14ac:dyDescent="0.3">
      <c r="A198">
        <v>197</v>
      </c>
      <c r="B198" t="s">
        <v>139</v>
      </c>
      <c r="C198" t="s">
        <v>280</v>
      </c>
      <c r="D198" t="s">
        <v>151</v>
      </c>
      <c r="E198" t="s">
        <v>152</v>
      </c>
      <c r="F198" t="s">
        <v>155</v>
      </c>
      <c r="G198" t="s">
        <v>219</v>
      </c>
      <c r="H198">
        <v>410.35078558372322</v>
      </c>
      <c r="I198">
        <v>59</v>
      </c>
      <c r="J198">
        <v>1434974.1200753679</v>
      </c>
      <c r="K198">
        <v>109976000</v>
      </c>
      <c r="L198">
        <v>196</v>
      </c>
      <c r="M198">
        <v>0.55297040417627841</v>
      </c>
      <c r="N198">
        <v>-1.7241379310344827</v>
      </c>
    </row>
    <row r="199" spans="1:14" x14ac:dyDescent="0.3">
      <c r="A199">
        <v>198</v>
      </c>
      <c r="B199" t="s">
        <v>139</v>
      </c>
      <c r="C199" t="s">
        <v>280</v>
      </c>
      <c r="D199" t="s">
        <v>151</v>
      </c>
      <c r="E199" t="s">
        <v>152</v>
      </c>
      <c r="F199" t="s">
        <v>155</v>
      </c>
      <c r="G199" t="s">
        <v>219</v>
      </c>
      <c r="H199">
        <v>410.35078558372322</v>
      </c>
      <c r="I199">
        <v>59</v>
      </c>
      <c r="J199">
        <v>1434974.1200753679</v>
      </c>
      <c r="K199">
        <v>109976000</v>
      </c>
      <c r="L199">
        <v>197</v>
      </c>
      <c r="M199">
        <v>0.55297040417627841</v>
      </c>
      <c r="N199">
        <v>-1.7241379310344827</v>
      </c>
    </row>
    <row r="200" spans="1:14" x14ac:dyDescent="0.3">
      <c r="A200">
        <v>199</v>
      </c>
      <c r="B200" t="s">
        <v>139</v>
      </c>
      <c r="C200" t="s">
        <v>280</v>
      </c>
      <c r="D200" t="s">
        <v>151</v>
      </c>
      <c r="E200" t="s">
        <v>152</v>
      </c>
      <c r="F200" t="s">
        <v>155</v>
      </c>
      <c r="G200" t="s">
        <v>219</v>
      </c>
      <c r="H200">
        <v>410.35078558372322</v>
      </c>
      <c r="I200">
        <v>59</v>
      </c>
      <c r="J200">
        <v>1434974.1200753679</v>
      </c>
      <c r="K200">
        <v>109976000</v>
      </c>
      <c r="L200">
        <v>198</v>
      </c>
      <c r="M200">
        <v>0.55297040417627841</v>
      </c>
      <c r="N200">
        <v>-1.7241379310344827</v>
      </c>
    </row>
    <row r="201" spans="1:14" x14ac:dyDescent="0.3">
      <c r="A201">
        <v>200</v>
      </c>
      <c r="B201" t="s">
        <v>139</v>
      </c>
      <c r="C201" t="s">
        <v>280</v>
      </c>
      <c r="D201" t="s">
        <v>151</v>
      </c>
      <c r="E201" t="s">
        <v>152</v>
      </c>
      <c r="F201" t="s">
        <v>155</v>
      </c>
      <c r="G201" t="s">
        <v>219</v>
      </c>
      <c r="H201">
        <v>410.35078558372322</v>
      </c>
      <c r="I201">
        <v>59</v>
      </c>
      <c r="J201">
        <v>1434974.1200753679</v>
      </c>
      <c r="K201">
        <v>109976000</v>
      </c>
      <c r="L201">
        <v>199</v>
      </c>
      <c r="M201">
        <v>0.55297040417627841</v>
      </c>
      <c r="N201">
        <v>-1.7241379310344827</v>
      </c>
    </row>
    <row r="202" spans="1:14" x14ac:dyDescent="0.3">
      <c r="A202">
        <v>201</v>
      </c>
      <c r="B202" t="s">
        <v>139</v>
      </c>
      <c r="C202" t="s">
        <v>280</v>
      </c>
      <c r="D202" t="s">
        <v>151</v>
      </c>
      <c r="E202" t="s">
        <v>152</v>
      </c>
      <c r="F202" t="s">
        <v>155</v>
      </c>
      <c r="G202" t="s">
        <v>219</v>
      </c>
      <c r="H202">
        <v>410.35078558372322</v>
      </c>
      <c r="I202">
        <v>59</v>
      </c>
      <c r="J202">
        <v>1434974.1200753679</v>
      </c>
      <c r="K202">
        <v>109976000</v>
      </c>
      <c r="L202">
        <v>200</v>
      </c>
      <c r="M202">
        <v>0.55297040417627841</v>
      </c>
      <c r="N202">
        <v>-1.7241379310344827</v>
      </c>
    </row>
    <row r="203" spans="1:14" x14ac:dyDescent="0.3">
      <c r="A203">
        <v>202</v>
      </c>
      <c r="B203" t="s">
        <v>139</v>
      </c>
      <c r="C203" t="s">
        <v>280</v>
      </c>
      <c r="D203" t="s">
        <v>151</v>
      </c>
      <c r="E203" t="s">
        <v>152</v>
      </c>
      <c r="F203" t="s">
        <v>155</v>
      </c>
      <c r="G203" t="s">
        <v>219</v>
      </c>
      <c r="H203">
        <v>410.35078558372322</v>
      </c>
      <c r="I203">
        <v>59</v>
      </c>
      <c r="J203">
        <v>1434974.1200753679</v>
      </c>
      <c r="K203">
        <v>109976000</v>
      </c>
      <c r="L203">
        <v>201</v>
      </c>
      <c r="M203">
        <v>0.55297040417627841</v>
      </c>
      <c r="N203">
        <v>-1.7241379310344827</v>
      </c>
    </row>
    <row r="204" spans="1:14" x14ac:dyDescent="0.3">
      <c r="A204">
        <v>203</v>
      </c>
      <c r="B204" t="s">
        <v>139</v>
      </c>
      <c r="C204" t="s">
        <v>280</v>
      </c>
      <c r="D204" t="s">
        <v>151</v>
      </c>
      <c r="E204" t="s">
        <v>152</v>
      </c>
      <c r="F204" t="s">
        <v>155</v>
      </c>
      <c r="G204" t="s">
        <v>219</v>
      </c>
      <c r="H204">
        <v>410.35078558372322</v>
      </c>
      <c r="I204">
        <v>59</v>
      </c>
      <c r="J204">
        <v>1434974.1200753679</v>
      </c>
      <c r="K204">
        <v>109976000</v>
      </c>
      <c r="L204">
        <v>202</v>
      </c>
      <c r="M204">
        <v>0.55297040417627841</v>
      </c>
      <c r="N204">
        <v>-1.7241379310344827</v>
      </c>
    </row>
    <row r="205" spans="1:14" x14ac:dyDescent="0.3">
      <c r="A205">
        <v>204</v>
      </c>
      <c r="B205" t="s">
        <v>139</v>
      </c>
      <c r="C205" t="s">
        <v>280</v>
      </c>
      <c r="D205" t="s">
        <v>151</v>
      </c>
      <c r="E205" t="s">
        <v>152</v>
      </c>
      <c r="F205" t="s">
        <v>155</v>
      </c>
      <c r="G205" t="s">
        <v>219</v>
      </c>
      <c r="H205">
        <v>411.71350363534248</v>
      </c>
      <c r="I205">
        <v>59</v>
      </c>
      <c r="J205">
        <v>1601451.026259308</v>
      </c>
      <c r="K205">
        <v>109976000</v>
      </c>
      <c r="L205">
        <v>203</v>
      </c>
      <c r="M205">
        <v>-10.984264717127461</v>
      </c>
      <c r="N205">
        <v>-1.7241379310344827</v>
      </c>
    </row>
    <row r="206" spans="1:14" x14ac:dyDescent="0.3">
      <c r="A206">
        <v>205</v>
      </c>
      <c r="B206" t="s">
        <v>139</v>
      </c>
      <c r="C206" t="s">
        <v>280</v>
      </c>
      <c r="D206" t="s">
        <v>151</v>
      </c>
      <c r="E206" t="s">
        <v>152</v>
      </c>
      <c r="F206" t="s">
        <v>155</v>
      </c>
      <c r="G206" t="s">
        <v>219</v>
      </c>
      <c r="H206">
        <v>411.71350363534248</v>
      </c>
      <c r="I206">
        <v>59</v>
      </c>
      <c r="J206">
        <v>1601451.026259308</v>
      </c>
      <c r="K206">
        <v>109976000</v>
      </c>
      <c r="L206">
        <v>204</v>
      </c>
      <c r="M206">
        <v>-10.984264717127461</v>
      </c>
      <c r="N206">
        <v>-1.7241379310344827</v>
      </c>
    </row>
    <row r="207" spans="1:14" x14ac:dyDescent="0.3">
      <c r="A207">
        <v>206</v>
      </c>
      <c r="B207" t="s">
        <v>139</v>
      </c>
      <c r="C207" t="s">
        <v>280</v>
      </c>
      <c r="D207" t="s">
        <v>151</v>
      </c>
      <c r="E207" t="s">
        <v>152</v>
      </c>
      <c r="F207" t="s">
        <v>155</v>
      </c>
      <c r="G207" t="s">
        <v>219</v>
      </c>
      <c r="H207">
        <v>411.71350363534248</v>
      </c>
      <c r="I207">
        <v>59</v>
      </c>
      <c r="J207">
        <v>1601451.026259308</v>
      </c>
      <c r="K207">
        <v>109976000</v>
      </c>
      <c r="L207">
        <v>205</v>
      </c>
      <c r="M207">
        <v>-10.984264717127461</v>
      </c>
      <c r="N207">
        <v>-1.7241379310344827</v>
      </c>
    </row>
    <row r="208" spans="1:14" x14ac:dyDescent="0.3">
      <c r="A208">
        <v>207</v>
      </c>
      <c r="B208" t="s">
        <v>139</v>
      </c>
      <c r="C208" t="s">
        <v>280</v>
      </c>
      <c r="D208" t="s">
        <v>151</v>
      </c>
      <c r="E208" t="s">
        <v>152</v>
      </c>
      <c r="F208" t="s">
        <v>155</v>
      </c>
      <c r="G208" t="s">
        <v>219</v>
      </c>
      <c r="H208">
        <v>411.71350363534248</v>
      </c>
      <c r="I208">
        <v>59</v>
      </c>
      <c r="J208">
        <v>1601451.026259308</v>
      </c>
      <c r="K208">
        <v>109976000</v>
      </c>
      <c r="L208">
        <v>206</v>
      </c>
      <c r="M208">
        <v>-10.984264717127461</v>
      </c>
      <c r="N208">
        <v>-1.7241379310344827</v>
      </c>
    </row>
    <row r="209" spans="1:14" x14ac:dyDescent="0.3">
      <c r="A209">
        <v>208</v>
      </c>
      <c r="B209" t="s">
        <v>139</v>
      </c>
      <c r="C209" t="s">
        <v>280</v>
      </c>
      <c r="D209" t="s">
        <v>151</v>
      </c>
      <c r="E209" t="s">
        <v>152</v>
      </c>
      <c r="F209" t="s">
        <v>155</v>
      </c>
      <c r="G209" t="s">
        <v>219</v>
      </c>
      <c r="H209">
        <v>411.71350363534248</v>
      </c>
      <c r="I209">
        <v>59</v>
      </c>
      <c r="J209">
        <v>1601451.026259308</v>
      </c>
      <c r="K209">
        <v>109976000</v>
      </c>
      <c r="L209">
        <v>207</v>
      </c>
      <c r="M209">
        <v>-10.984264717127461</v>
      </c>
      <c r="N209">
        <v>-1.7241379310344827</v>
      </c>
    </row>
    <row r="210" spans="1:14" x14ac:dyDescent="0.3">
      <c r="A210">
        <v>209</v>
      </c>
      <c r="B210" t="s">
        <v>139</v>
      </c>
      <c r="C210" t="s">
        <v>280</v>
      </c>
      <c r="D210" t="s">
        <v>151</v>
      </c>
      <c r="E210" t="s">
        <v>152</v>
      </c>
      <c r="F210" t="s">
        <v>155</v>
      </c>
      <c r="G210" t="s">
        <v>219</v>
      </c>
      <c r="H210">
        <v>411.71350363534248</v>
      </c>
      <c r="I210">
        <v>59</v>
      </c>
      <c r="J210">
        <v>1601451.026259308</v>
      </c>
      <c r="K210">
        <v>109976000</v>
      </c>
      <c r="L210">
        <v>208</v>
      </c>
      <c r="M210">
        <v>-10.984264717127461</v>
      </c>
      <c r="N210">
        <v>-1.7241379310344827</v>
      </c>
    </row>
    <row r="211" spans="1:14" x14ac:dyDescent="0.3">
      <c r="A211">
        <v>210</v>
      </c>
      <c r="B211" t="s">
        <v>139</v>
      </c>
      <c r="C211" t="s">
        <v>280</v>
      </c>
      <c r="D211" t="s">
        <v>151</v>
      </c>
      <c r="E211" t="s">
        <v>152</v>
      </c>
      <c r="F211" t="s">
        <v>155</v>
      </c>
      <c r="G211" t="s">
        <v>219</v>
      </c>
      <c r="H211">
        <v>411.71350363534248</v>
      </c>
      <c r="I211">
        <v>59</v>
      </c>
      <c r="J211">
        <v>1601451.026259308</v>
      </c>
      <c r="K211">
        <v>109976000</v>
      </c>
      <c r="L211">
        <v>209</v>
      </c>
      <c r="M211">
        <v>-10.984264717127461</v>
      </c>
      <c r="N211">
        <v>-1.7241379310344827</v>
      </c>
    </row>
    <row r="212" spans="1:14" x14ac:dyDescent="0.3">
      <c r="A212">
        <v>211</v>
      </c>
      <c r="B212" t="s">
        <v>139</v>
      </c>
      <c r="C212" t="s">
        <v>280</v>
      </c>
      <c r="D212" t="s">
        <v>151</v>
      </c>
      <c r="E212" t="s">
        <v>152</v>
      </c>
      <c r="F212" t="s">
        <v>155</v>
      </c>
      <c r="G212" t="s">
        <v>219</v>
      </c>
      <c r="H212">
        <v>411.71350363534248</v>
      </c>
      <c r="I212">
        <v>59</v>
      </c>
      <c r="J212">
        <v>1601451.026259308</v>
      </c>
      <c r="K212">
        <v>109976000</v>
      </c>
      <c r="L212">
        <v>210</v>
      </c>
      <c r="M212">
        <v>-10.984264717127461</v>
      </c>
      <c r="N212">
        <v>-1.7241379310344827</v>
      </c>
    </row>
    <row r="213" spans="1:14" x14ac:dyDescent="0.3">
      <c r="A213">
        <v>212</v>
      </c>
      <c r="B213" t="s">
        <v>139</v>
      </c>
      <c r="C213" t="s">
        <v>280</v>
      </c>
      <c r="D213" t="s">
        <v>151</v>
      </c>
      <c r="E213" t="s">
        <v>152</v>
      </c>
      <c r="F213" t="s">
        <v>155</v>
      </c>
      <c r="G213" t="s">
        <v>219</v>
      </c>
      <c r="H213">
        <v>411.71350363534248</v>
      </c>
      <c r="I213">
        <v>59</v>
      </c>
      <c r="J213">
        <v>1601451.026259308</v>
      </c>
      <c r="K213">
        <v>109976000</v>
      </c>
      <c r="L213">
        <v>211</v>
      </c>
      <c r="M213">
        <v>-10.984264717127461</v>
      </c>
      <c r="N213">
        <v>-1.7241379310344827</v>
      </c>
    </row>
    <row r="214" spans="1:14" x14ac:dyDescent="0.3">
      <c r="A214">
        <v>213</v>
      </c>
      <c r="B214" t="s">
        <v>139</v>
      </c>
      <c r="C214" t="s">
        <v>280</v>
      </c>
      <c r="D214" t="s">
        <v>151</v>
      </c>
      <c r="E214" t="s">
        <v>152</v>
      </c>
      <c r="F214" t="s">
        <v>155</v>
      </c>
      <c r="G214" t="s">
        <v>219</v>
      </c>
      <c r="H214">
        <v>411.71350363534248</v>
      </c>
      <c r="I214">
        <v>59</v>
      </c>
      <c r="J214">
        <v>1601451.026259308</v>
      </c>
      <c r="K214">
        <v>109976000</v>
      </c>
      <c r="L214">
        <v>212</v>
      </c>
      <c r="M214">
        <v>-10.984264717127461</v>
      </c>
      <c r="N214">
        <v>-1.7241379310344827</v>
      </c>
    </row>
    <row r="215" spans="1:14" x14ac:dyDescent="0.3">
      <c r="A215">
        <v>214</v>
      </c>
      <c r="B215" t="s">
        <v>139</v>
      </c>
      <c r="C215" t="s">
        <v>280</v>
      </c>
      <c r="D215" t="s">
        <v>151</v>
      </c>
      <c r="E215" t="s">
        <v>152</v>
      </c>
      <c r="F215" t="s">
        <v>155</v>
      </c>
      <c r="G215" t="s">
        <v>219</v>
      </c>
      <c r="H215">
        <v>411.71350363534248</v>
      </c>
      <c r="I215">
        <v>59</v>
      </c>
      <c r="J215">
        <v>1601451.026259308</v>
      </c>
      <c r="K215">
        <v>109976000</v>
      </c>
      <c r="L215">
        <v>213</v>
      </c>
      <c r="M215">
        <v>-10.984264717127461</v>
      </c>
      <c r="N215">
        <v>-1.7241379310344827</v>
      </c>
    </row>
    <row r="216" spans="1:14" x14ac:dyDescent="0.3">
      <c r="A216">
        <v>215</v>
      </c>
      <c r="B216" t="s">
        <v>139</v>
      </c>
      <c r="C216" t="s">
        <v>280</v>
      </c>
      <c r="D216" t="s">
        <v>151</v>
      </c>
      <c r="E216" t="s">
        <v>152</v>
      </c>
      <c r="F216" t="s">
        <v>155</v>
      </c>
      <c r="G216" t="s">
        <v>219</v>
      </c>
      <c r="H216">
        <v>411.71350363534248</v>
      </c>
      <c r="I216">
        <v>59</v>
      </c>
      <c r="J216">
        <v>1601451.026259308</v>
      </c>
      <c r="K216">
        <v>109976000</v>
      </c>
      <c r="L216">
        <v>214</v>
      </c>
      <c r="M216">
        <v>-10.984264717127461</v>
      </c>
      <c r="N216">
        <v>-1.7241379310344827</v>
      </c>
    </row>
    <row r="217" spans="1:14" x14ac:dyDescent="0.3">
      <c r="A217">
        <v>216</v>
      </c>
      <c r="B217" t="s">
        <v>139</v>
      </c>
      <c r="C217" t="s">
        <v>280</v>
      </c>
      <c r="D217" t="s">
        <v>151</v>
      </c>
      <c r="E217" t="s">
        <v>152</v>
      </c>
      <c r="F217" t="s">
        <v>155</v>
      </c>
      <c r="G217" t="s">
        <v>219</v>
      </c>
      <c r="H217">
        <v>411.71350363534248</v>
      </c>
      <c r="I217">
        <v>59</v>
      </c>
      <c r="J217">
        <v>1601451.026259308</v>
      </c>
      <c r="K217">
        <v>109976000</v>
      </c>
      <c r="L217">
        <v>215</v>
      </c>
      <c r="M217">
        <v>-10.984264717127461</v>
      </c>
      <c r="N217">
        <v>-1.7241379310344827</v>
      </c>
    </row>
    <row r="218" spans="1:14" x14ac:dyDescent="0.3">
      <c r="A218">
        <v>217</v>
      </c>
      <c r="B218" t="s">
        <v>139</v>
      </c>
      <c r="C218" t="s">
        <v>280</v>
      </c>
      <c r="D218" t="s">
        <v>151</v>
      </c>
      <c r="E218" t="s">
        <v>152</v>
      </c>
      <c r="F218" t="s">
        <v>155</v>
      </c>
      <c r="G218" t="s">
        <v>219</v>
      </c>
      <c r="H218">
        <v>411.71350363534248</v>
      </c>
      <c r="I218">
        <v>59</v>
      </c>
      <c r="J218">
        <v>1601451.026259308</v>
      </c>
      <c r="K218">
        <v>109976000</v>
      </c>
      <c r="L218">
        <v>216</v>
      </c>
      <c r="M218">
        <v>-10.984264717127461</v>
      </c>
      <c r="N218">
        <v>-1.7241379310344827</v>
      </c>
    </row>
    <row r="219" spans="1:14" x14ac:dyDescent="0.3">
      <c r="A219">
        <v>218</v>
      </c>
      <c r="B219" t="s">
        <v>139</v>
      </c>
      <c r="C219" t="s">
        <v>280</v>
      </c>
      <c r="D219" t="s">
        <v>151</v>
      </c>
      <c r="E219" t="s">
        <v>152</v>
      </c>
      <c r="F219" t="s">
        <v>155</v>
      </c>
      <c r="G219" t="s">
        <v>219</v>
      </c>
      <c r="H219">
        <v>411.71350363534248</v>
      </c>
      <c r="I219">
        <v>59</v>
      </c>
      <c r="J219">
        <v>1601451.026259308</v>
      </c>
      <c r="K219">
        <v>109976000</v>
      </c>
      <c r="L219">
        <v>217</v>
      </c>
      <c r="M219">
        <v>-10.984264717127461</v>
      </c>
      <c r="N219">
        <v>-1.7241379310344827</v>
      </c>
    </row>
    <row r="220" spans="1:14" x14ac:dyDescent="0.3">
      <c r="A220">
        <v>219</v>
      </c>
      <c r="B220" t="s">
        <v>139</v>
      </c>
      <c r="C220" t="s">
        <v>280</v>
      </c>
      <c r="D220" t="s">
        <v>151</v>
      </c>
      <c r="E220" t="s">
        <v>152</v>
      </c>
      <c r="F220" t="s">
        <v>155</v>
      </c>
      <c r="G220" t="s">
        <v>219</v>
      </c>
      <c r="H220">
        <v>411.71350363534248</v>
      </c>
      <c r="I220">
        <v>59</v>
      </c>
      <c r="J220">
        <v>1601451.026259308</v>
      </c>
      <c r="K220">
        <v>109976000</v>
      </c>
      <c r="L220">
        <v>218</v>
      </c>
      <c r="M220">
        <v>-10.984264717127461</v>
      </c>
      <c r="N220">
        <v>-1.7241379310344827</v>
      </c>
    </row>
    <row r="221" spans="1:14" x14ac:dyDescent="0.3">
      <c r="A221">
        <v>220</v>
      </c>
      <c r="B221" t="s">
        <v>139</v>
      </c>
      <c r="C221" t="s">
        <v>280</v>
      </c>
      <c r="D221" t="s">
        <v>151</v>
      </c>
      <c r="E221" t="s">
        <v>152</v>
      </c>
      <c r="F221" t="s">
        <v>155</v>
      </c>
      <c r="G221" t="s">
        <v>219</v>
      </c>
      <c r="H221">
        <v>411.71350363534248</v>
      </c>
      <c r="I221">
        <v>59</v>
      </c>
      <c r="J221">
        <v>1601451.026259308</v>
      </c>
      <c r="K221">
        <v>109976000</v>
      </c>
      <c r="L221">
        <v>219</v>
      </c>
      <c r="M221">
        <v>-10.984264717127461</v>
      </c>
      <c r="N221">
        <v>-1.7241379310344827</v>
      </c>
    </row>
    <row r="222" spans="1:14" x14ac:dyDescent="0.3">
      <c r="A222">
        <v>221</v>
      </c>
      <c r="B222" t="s">
        <v>139</v>
      </c>
      <c r="C222" t="s">
        <v>280</v>
      </c>
      <c r="D222" t="s">
        <v>151</v>
      </c>
      <c r="E222" t="s">
        <v>152</v>
      </c>
      <c r="F222" t="s">
        <v>155</v>
      </c>
      <c r="G222" t="s">
        <v>219</v>
      </c>
      <c r="H222">
        <v>411.71350363534248</v>
      </c>
      <c r="I222">
        <v>59</v>
      </c>
      <c r="J222">
        <v>1601451.026259308</v>
      </c>
      <c r="K222">
        <v>109976000</v>
      </c>
      <c r="L222">
        <v>220</v>
      </c>
      <c r="M222">
        <v>-10.984264717127461</v>
      </c>
      <c r="N222">
        <v>-1.7241379310344827</v>
      </c>
    </row>
    <row r="223" spans="1:14" x14ac:dyDescent="0.3">
      <c r="A223">
        <v>222</v>
      </c>
      <c r="B223" t="s">
        <v>139</v>
      </c>
      <c r="C223" t="s">
        <v>280</v>
      </c>
      <c r="D223" t="s">
        <v>151</v>
      </c>
      <c r="E223" t="s">
        <v>152</v>
      </c>
      <c r="F223" t="s">
        <v>155</v>
      </c>
      <c r="G223" t="s">
        <v>219</v>
      </c>
      <c r="H223">
        <v>411.71350363534248</v>
      </c>
      <c r="I223">
        <v>59</v>
      </c>
      <c r="J223">
        <v>1601451.026259308</v>
      </c>
      <c r="K223">
        <v>109976000</v>
      </c>
      <c r="L223">
        <v>221</v>
      </c>
      <c r="M223">
        <v>-10.984264717127461</v>
      </c>
      <c r="N223">
        <v>-1.7241379310344827</v>
      </c>
    </row>
    <row r="224" spans="1:14" x14ac:dyDescent="0.3">
      <c r="A224">
        <v>223</v>
      </c>
      <c r="B224" t="s">
        <v>139</v>
      </c>
      <c r="C224" t="s">
        <v>280</v>
      </c>
      <c r="D224" t="s">
        <v>151</v>
      </c>
      <c r="E224" t="s">
        <v>152</v>
      </c>
      <c r="F224" t="s">
        <v>155</v>
      </c>
      <c r="G224" t="s">
        <v>219</v>
      </c>
      <c r="H224">
        <v>411.71350363534248</v>
      </c>
      <c r="I224">
        <v>59</v>
      </c>
      <c r="J224">
        <v>1601451.026259308</v>
      </c>
      <c r="K224">
        <v>109976000</v>
      </c>
      <c r="L224">
        <v>222</v>
      </c>
      <c r="M224">
        <v>-10.984264717127461</v>
      </c>
      <c r="N224">
        <v>-1.7241379310344827</v>
      </c>
    </row>
    <row r="225" spans="1:14" x14ac:dyDescent="0.3">
      <c r="A225">
        <v>224</v>
      </c>
      <c r="B225" t="s">
        <v>139</v>
      </c>
      <c r="C225" t="s">
        <v>280</v>
      </c>
      <c r="D225" t="s">
        <v>151</v>
      </c>
      <c r="E225" t="s">
        <v>152</v>
      </c>
      <c r="F225" t="s">
        <v>155</v>
      </c>
      <c r="G225" t="s">
        <v>219</v>
      </c>
      <c r="H225">
        <v>411.71350363534248</v>
      </c>
      <c r="I225">
        <v>59</v>
      </c>
      <c r="J225">
        <v>1601451.026259308</v>
      </c>
      <c r="K225">
        <v>109976000</v>
      </c>
      <c r="L225">
        <v>223</v>
      </c>
      <c r="M225">
        <v>-10.984264717127461</v>
      </c>
      <c r="N225">
        <v>-1.7241379310344827</v>
      </c>
    </row>
    <row r="226" spans="1:14" x14ac:dyDescent="0.3">
      <c r="A226">
        <v>225</v>
      </c>
      <c r="B226" t="s">
        <v>139</v>
      </c>
      <c r="C226" t="s">
        <v>280</v>
      </c>
      <c r="D226" t="s">
        <v>151</v>
      </c>
      <c r="E226" t="s">
        <v>152</v>
      </c>
      <c r="F226" t="s">
        <v>155</v>
      </c>
      <c r="G226" t="s">
        <v>219</v>
      </c>
      <c r="H226">
        <v>411.71350363534248</v>
      </c>
      <c r="I226">
        <v>59</v>
      </c>
      <c r="J226">
        <v>1601451.026259308</v>
      </c>
      <c r="K226">
        <v>109976000</v>
      </c>
      <c r="L226">
        <v>224</v>
      </c>
      <c r="M226">
        <v>-10.984264717127461</v>
      </c>
      <c r="N226">
        <v>-1.7241379310344827</v>
      </c>
    </row>
    <row r="227" spans="1:14" x14ac:dyDescent="0.3">
      <c r="A227">
        <v>226</v>
      </c>
      <c r="B227" t="s">
        <v>139</v>
      </c>
      <c r="C227" t="s">
        <v>280</v>
      </c>
      <c r="D227" t="s">
        <v>151</v>
      </c>
      <c r="E227" t="s">
        <v>152</v>
      </c>
      <c r="F227" t="s">
        <v>155</v>
      </c>
      <c r="G227" t="s">
        <v>219</v>
      </c>
      <c r="H227">
        <v>411.71350363534248</v>
      </c>
      <c r="I227">
        <v>59</v>
      </c>
      <c r="J227">
        <v>1601451.026259308</v>
      </c>
      <c r="K227">
        <v>109976000</v>
      </c>
      <c r="L227">
        <v>225</v>
      </c>
      <c r="M227">
        <v>-10.984264717127461</v>
      </c>
      <c r="N227">
        <v>-1.7241379310344827</v>
      </c>
    </row>
    <row r="228" spans="1:14" x14ac:dyDescent="0.3">
      <c r="A228">
        <v>227</v>
      </c>
      <c r="B228" t="s">
        <v>139</v>
      </c>
      <c r="C228" t="s">
        <v>280</v>
      </c>
      <c r="D228" t="s">
        <v>151</v>
      </c>
      <c r="E228" t="s">
        <v>152</v>
      </c>
      <c r="F228" t="s">
        <v>155</v>
      </c>
      <c r="G228" t="s">
        <v>219</v>
      </c>
      <c r="H228">
        <v>411.71350363534248</v>
      </c>
      <c r="I228">
        <v>59</v>
      </c>
      <c r="J228">
        <v>1601451.026259308</v>
      </c>
      <c r="K228">
        <v>109976000</v>
      </c>
      <c r="L228">
        <v>226</v>
      </c>
      <c r="M228">
        <v>-10.984264717127461</v>
      </c>
      <c r="N228">
        <v>-1.7241379310344827</v>
      </c>
    </row>
    <row r="229" spans="1:14" x14ac:dyDescent="0.3">
      <c r="A229">
        <v>228</v>
      </c>
      <c r="B229" t="s">
        <v>139</v>
      </c>
      <c r="C229" t="s">
        <v>280</v>
      </c>
      <c r="D229" t="s">
        <v>151</v>
      </c>
      <c r="E229" t="s">
        <v>152</v>
      </c>
      <c r="F229" t="s">
        <v>155</v>
      </c>
      <c r="G229" t="s">
        <v>219</v>
      </c>
      <c r="H229">
        <v>411.71350363534248</v>
      </c>
      <c r="I229">
        <v>59</v>
      </c>
      <c r="J229">
        <v>1601451.026259308</v>
      </c>
      <c r="K229">
        <v>109976000</v>
      </c>
      <c r="L229">
        <v>227</v>
      </c>
      <c r="M229">
        <v>-10.984264717127461</v>
      </c>
      <c r="N229">
        <v>-1.7241379310344827</v>
      </c>
    </row>
    <row r="230" spans="1:14" x14ac:dyDescent="0.3">
      <c r="A230">
        <v>229</v>
      </c>
      <c r="B230" t="s">
        <v>139</v>
      </c>
      <c r="C230" t="s">
        <v>280</v>
      </c>
      <c r="D230" t="s">
        <v>151</v>
      </c>
      <c r="E230" t="s">
        <v>152</v>
      </c>
      <c r="F230" t="s">
        <v>155</v>
      </c>
      <c r="G230" t="s">
        <v>219</v>
      </c>
      <c r="H230">
        <v>411.71350363534248</v>
      </c>
      <c r="I230">
        <v>59</v>
      </c>
      <c r="J230">
        <v>1601451.026259308</v>
      </c>
      <c r="K230">
        <v>109976000</v>
      </c>
      <c r="L230">
        <v>228</v>
      </c>
      <c r="M230">
        <v>-10.984264717127461</v>
      </c>
      <c r="N230">
        <v>-1.7241379310344827</v>
      </c>
    </row>
    <row r="231" spans="1:14" x14ac:dyDescent="0.3">
      <c r="A231">
        <v>230</v>
      </c>
      <c r="B231" t="s">
        <v>139</v>
      </c>
      <c r="C231" t="s">
        <v>280</v>
      </c>
      <c r="D231" t="s">
        <v>151</v>
      </c>
      <c r="E231" t="s">
        <v>152</v>
      </c>
      <c r="F231" t="s">
        <v>155</v>
      </c>
      <c r="G231" t="s">
        <v>219</v>
      </c>
      <c r="H231">
        <v>411.71350363534248</v>
      </c>
      <c r="I231">
        <v>59</v>
      </c>
      <c r="J231">
        <v>1601451.026259308</v>
      </c>
      <c r="K231">
        <v>109976000</v>
      </c>
      <c r="L231">
        <v>229</v>
      </c>
      <c r="M231">
        <v>-10.984264717127461</v>
      </c>
      <c r="N231">
        <v>-1.7241379310344827</v>
      </c>
    </row>
    <row r="232" spans="1:14" x14ac:dyDescent="0.3">
      <c r="A232">
        <v>231</v>
      </c>
      <c r="B232" t="s">
        <v>139</v>
      </c>
      <c r="C232" t="s">
        <v>280</v>
      </c>
      <c r="D232" t="s">
        <v>151</v>
      </c>
      <c r="E232" t="s">
        <v>152</v>
      </c>
      <c r="F232" t="s">
        <v>155</v>
      </c>
      <c r="G232" t="s">
        <v>219</v>
      </c>
      <c r="H232">
        <v>411.71350363534248</v>
      </c>
      <c r="I232">
        <v>59</v>
      </c>
      <c r="J232">
        <v>1601451.026259308</v>
      </c>
      <c r="K232">
        <v>109976000</v>
      </c>
      <c r="L232">
        <v>230</v>
      </c>
      <c r="M232">
        <v>-10.984264717127461</v>
      </c>
      <c r="N232">
        <v>-1.7241379310344827</v>
      </c>
    </row>
    <row r="233" spans="1:14" x14ac:dyDescent="0.3">
      <c r="A233">
        <v>232</v>
      </c>
      <c r="B233" t="s">
        <v>139</v>
      </c>
      <c r="C233" t="s">
        <v>280</v>
      </c>
      <c r="D233" t="s">
        <v>151</v>
      </c>
      <c r="E233" t="s">
        <v>152</v>
      </c>
      <c r="F233" t="s">
        <v>155</v>
      </c>
      <c r="G233" t="s">
        <v>219</v>
      </c>
      <c r="H233">
        <v>411.71350363534248</v>
      </c>
      <c r="I233">
        <v>59</v>
      </c>
      <c r="J233">
        <v>1601451.026259308</v>
      </c>
      <c r="K233">
        <v>109976000</v>
      </c>
      <c r="L233">
        <v>231</v>
      </c>
      <c r="M233">
        <v>-10.984264717127461</v>
      </c>
      <c r="N233">
        <v>-1.7241379310344827</v>
      </c>
    </row>
    <row r="234" spans="1:14" x14ac:dyDescent="0.3">
      <c r="A234">
        <v>233</v>
      </c>
      <c r="B234" t="s">
        <v>139</v>
      </c>
      <c r="C234" t="s">
        <v>280</v>
      </c>
      <c r="D234" t="s">
        <v>151</v>
      </c>
      <c r="E234" t="s">
        <v>152</v>
      </c>
      <c r="F234" t="s">
        <v>155</v>
      </c>
      <c r="G234" t="s">
        <v>219</v>
      </c>
      <c r="H234">
        <v>411.71350363534248</v>
      </c>
      <c r="I234">
        <v>59</v>
      </c>
      <c r="J234">
        <v>1601451.026259308</v>
      </c>
      <c r="K234">
        <v>109976000</v>
      </c>
      <c r="L234">
        <v>232</v>
      </c>
      <c r="M234">
        <v>-10.984264717127461</v>
      </c>
      <c r="N234">
        <v>-1.7241379310344827</v>
      </c>
    </row>
    <row r="235" spans="1:14" x14ac:dyDescent="0.3">
      <c r="A235">
        <v>234</v>
      </c>
      <c r="B235" t="s">
        <v>139</v>
      </c>
      <c r="C235" t="s">
        <v>280</v>
      </c>
      <c r="D235" t="s">
        <v>151</v>
      </c>
      <c r="E235" t="s">
        <v>152</v>
      </c>
      <c r="F235" t="s">
        <v>155</v>
      </c>
      <c r="G235" t="s">
        <v>219</v>
      </c>
      <c r="H235">
        <v>411.71350363534248</v>
      </c>
      <c r="I235">
        <v>59</v>
      </c>
      <c r="J235">
        <v>1601451.026259308</v>
      </c>
      <c r="K235">
        <v>109976000</v>
      </c>
      <c r="L235">
        <v>233</v>
      </c>
      <c r="M235">
        <v>-10.984264717127461</v>
      </c>
      <c r="N235">
        <v>-1.7241379310344827</v>
      </c>
    </row>
    <row r="236" spans="1:14" x14ac:dyDescent="0.3">
      <c r="A236">
        <v>235</v>
      </c>
      <c r="B236" t="s">
        <v>139</v>
      </c>
      <c r="C236" t="s">
        <v>280</v>
      </c>
      <c r="D236" t="s">
        <v>151</v>
      </c>
      <c r="E236" t="s">
        <v>152</v>
      </c>
      <c r="F236" t="s">
        <v>155</v>
      </c>
      <c r="G236" t="s">
        <v>219</v>
      </c>
      <c r="H236">
        <v>411.71350363534248</v>
      </c>
      <c r="I236">
        <v>59</v>
      </c>
      <c r="J236">
        <v>1601451.026259308</v>
      </c>
      <c r="K236">
        <v>109976000</v>
      </c>
      <c r="L236">
        <v>234</v>
      </c>
      <c r="M236">
        <v>-10.984264717127461</v>
      </c>
      <c r="N236">
        <v>-1.7241379310344827</v>
      </c>
    </row>
    <row r="237" spans="1:14" x14ac:dyDescent="0.3">
      <c r="A237">
        <v>236</v>
      </c>
      <c r="B237" t="s">
        <v>139</v>
      </c>
      <c r="C237" t="s">
        <v>280</v>
      </c>
      <c r="D237" t="s">
        <v>151</v>
      </c>
      <c r="E237" t="s">
        <v>152</v>
      </c>
      <c r="F237" t="s">
        <v>155</v>
      </c>
      <c r="G237" t="s">
        <v>219</v>
      </c>
      <c r="H237">
        <v>411.71350363534248</v>
      </c>
      <c r="I237">
        <v>59</v>
      </c>
      <c r="J237">
        <v>1601451.026259308</v>
      </c>
      <c r="K237">
        <v>109976000</v>
      </c>
      <c r="L237">
        <v>235</v>
      </c>
      <c r="M237">
        <v>-10.984264717127461</v>
      </c>
      <c r="N237">
        <v>-1.7241379310344827</v>
      </c>
    </row>
    <row r="238" spans="1:14" x14ac:dyDescent="0.3">
      <c r="A238">
        <v>237</v>
      </c>
      <c r="B238" t="s">
        <v>139</v>
      </c>
      <c r="C238" t="s">
        <v>280</v>
      </c>
      <c r="D238" t="s">
        <v>151</v>
      </c>
      <c r="E238" t="s">
        <v>152</v>
      </c>
      <c r="F238" t="s">
        <v>155</v>
      </c>
      <c r="G238" t="s">
        <v>219</v>
      </c>
      <c r="H238">
        <v>411.71350363534248</v>
      </c>
      <c r="I238">
        <v>59</v>
      </c>
      <c r="J238">
        <v>1601451.026259308</v>
      </c>
      <c r="K238">
        <v>109976000</v>
      </c>
      <c r="L238">
        <v>236</v>
      </c>
      <c r="M238">
        <v>-10.984264717127461</v>
      </c>
      <c r="N238">
        <v>-1.7241379310344827</v>
      </c>
    </row>
    <row r="239" spans="1:14" x14ac:dyDescent="0.3">
      <c r="A239">
        <v>238</v>
      </c>
      <c r="B239" t="s">
        <v>139</v>
      </c>
      <c r="C239" t="s">
        <v>280</v>
      </c>
      <c r="D239" t="s">
        <v>151</v>
      </c>
      <c r="E239" t="s">
        <v>152</v>
      </c>
      <c r="F239" t="s">
        <v>155</v>
      </c>
      <c r="G239" t="s">
        <v>219</v>
      </c>
      <c r="H239">
        <v>411.71350363534248</v>
      </c>
      <c r="I239">
        <v>59</v>
      </c>
      <c r="J239">
        <v>1601451.026259308</v>
      </c>
      <c r="K239">
        <v>109976000</v>
      </c>
      <c r="L239">
        <v>237</v>
      </c>
      <c r="M239">
        <v>-10.984264717127461</v>
      </c>
      <c r="N239">
        <v>-1.7241379310344827</v>
      </c>
    </row>
    <row r="240" spans="1:14" x14ac:dyDescent="0.3">
      <c r="A240">
        <v>239</v>
      </c>
      <c r="B240" t="s">
        <v>139</v>
      </c>
      <c r="C240" t="s">
        <v>280</v>
      </c>
      <c r="D240" t="s">
        <v>151</v>
      </c>
      <c r="E240" t="s">
        <v>152</v>
      </c>
      <c r="F240" t="s">
        <v>155</v>
      </c>
      <c r="G240" t="s">
        <v>219</v>
      </c>
      <c r="H240">
        <v>411.71350363534248</v>
      </c>
      <c r="I240">
        <v>59</v>
      </c>
      <c r="J240">
        <v>1601451.026259308</v>
      </c>
      <c r="K240">
        <v>109976000</v>
      </c>
      <c r="L240">
        <v>238</v>
      </c>
      <c r="M240">
        <v>-10.984264717127461</v>
      </c>
      <c r="N240">
        <v>-1.7241379310344827</v>
      </c>
    </row>
    <row r="241" spans="1:14" x14ac:dyDescent="0.3">
      <c r="A241">
        <v>240</v>
      </c>
      <c r="B241" t="s">
        <v>139</v>
      </c>
      <c r="C241" t="s">
        <v>280</v>
      </c>
      <c r="D241" t="s">
        <v>151</v>
      </c>
      <c r="E241" t="s">
        <v>152</v>
      </c>
      <c r="F241" t="s">
        <v>155</v>
      </c>
      <c r="G241" t="s">
        <v>219</v>
      </c>
      <c r="H241">
        <v>411.71350363534248</v>
      </c>
      <c r="I241">
        <v>59</v>
      </c>
      <c r="J241">
        <v>1601451.026259308</v>
      </c>
      <c r="K241">
        <v>109976000</v>
      </c>
      <c r="L241">
        <v>239</v>
      </c>
      <c r="M241">
        <v>-10.984264717127461</v>
      </c>
      <c r="N241">
        <v>-1.7241379310344827</v>
      </c>
    </row>
    <row r="242" spans="1:14" x14ac:dyDescent="0.3">
      <c r="A242">
        <v>241</v>
      </c>
      <c r="B242" t="s">
        <v>139</v>
      </c>
      <c r="C242" t="s">
        <v>280</v>
      </c>
      <c r="D242" t="s">
        <v>151</v>
      </c>
      <c r="E242" t="s">
        <v>152</v>
      </c>
      <c r="F242" t="s">
        <v>155</v>
      </c>
      <c r="G242" t="s">
        <v>219</v>
      </c>
      <c r="H242">
        <v>411.71350363534248</v>
      </c>
      <c r="I242">
        <v>59</v>
      </c>
      <c r="J242">
        <v>1601451.026259308</v>
      </c>
      <c r="K242">
        <v>109976000</v>
      </c>
      <c r="L242">
        <v>240</v>
      </c>
      <c r="M242">
        <v>-10.984264717127461</v>
      </c>
      <c r="N242">
        <v>-1.7241379310344827</v>
      </c>
    </row>
    <row r="243" spans="1:14" x14ac:dyDescent="0.3">
      <c r="A243">
        <v>242</v>
      </c>
      <c r="B243" t="s">
        <v>139</v>
      </c>
      <c r="C243" t="s">
        <v>280</v>
      </c>
      <c r="D243" t="s">
        <v>151</v>
      </c>
      <c r="E243" t="s">
        <v>152</v>
      </c>
      <c r="F243" t="s">
        <v>155</v>
      </c>
      <c r="G243" t="s">
        <v>219</v>
      </c>
      <c r="H243">
        <v>411.71350363534248</v>
      </c>
      <c r="I243">
        <v>59</v>
      </c>
      <c r="J243">
        <v>1601451.026259308</v>
      </c>
      <c r="K243">
        <v>109976000</v>
      </c>
      <c r="L243">
        <v>241</v>
      </c>
      <c r="M243">
        <v>-10.984264717127461</v>
      </c>
      <c r="N243">
        <v>-1.7241379310344827</v>
      </c>
    </row>
    <row r="244" spans="1:14" x14ac:dyDescent="0.3">
      <c r="A244">
        <v>243</v>
      </c>
      <c r="B244" t="s">
        <v>139</v>
      </c>
      <c r="C244" t="s">
        <v>280</v>
      </c>
      <c r="D244" t="s">
        <v>151</v>
      </c>
      <c r="E244" t="s">
        <v>152</v>
      </c>
      <c r="F244" t="s">
        <v>155</v>
      </c>
      <c r="G244" t="s">
        <v>219</v>
      </c>
      <c r="H244">
        <v>411.71350363534248</v>
      </c>
      <c r="I244">
        <v>59</v>
      </c>
      <c r="J244">
        <v>1601451.026259308</v>
      </c>
      <c r="K244">
        <v>109976000</v>
      </c>
      <c r="L244">
        <v>242</v>
      </c>
      <c r="M244">
        <v>-10.984264717127461</v>
      </c>
      <c r="N244">
        <v>-1.7241379310344827</v>
      </c>
    </row>
    <row r="245" spans="1:14" x14ac:dyDescent="0.3">
      <c r="A245">
        <v>244</v>
      </c>
      <c r="B245" t="s">
        <v>139</v>
      </c>
      <c r="C245" t="s">
        <v>280</v>
      </c>
      <c r="D245" t="s">
        <v>151</v>
      </c>
      <c r="E245" t="s">
        <v>152</v>
      </c>
      <c r="F245" t="s">
        <v>155</v>
      </c>
      <c r="G245" t="s">
        <v>219</v>
      </c>
      <c r="H245">
        <v>411.71350363534248</v>
      </c>
      <c r="I245">
        <v>59</v>
      </c>
      <c r="J245">
        <v>1601451.026259308</v>
      </c>
      <c r="K245">
        <v>109976000</v>
      </c>
      <c r="L245">
        <v>243</v>
      </c>
      <c r="M245">
        <v>-10.984264717127461</v>
      </c>
      <c r="N245">
        <v>-1.7241379310344827</v>
      </c>
    </row>
    <row r="246" spans="1:14" x14ac:dyDescent="0.3">
      <c r="A246">
        <v>245</v>
      </c>
      <c r="B246" t="s">
        <v>139</v>
      </c>
      <c r="C246" t="s">
        <v>280</v>
      </c>
      <c r="D246" t="s">
        <v>151</v>
      </c>
      <c r="E246" t="s">
        <v>152</v>
      </c>
      <c r="F246" t="s">
        <v>155</v>
      </c>
      <c r="G246" t="s">
        <v>219</v>
      </c>
      <c r="H246">
        <v>411.71350363534248</v>
      </c>
      <c r="I246">
        <v>59</v>
      </c>
      <c r="J246">
        <v>1601451.026259308</v>
      </c>
      <c r="K246">
        <v>109976000</v>
      </c>
      <c r="L246">
        <v>244</v>
      </c>
      <c r="M246">
        <v>-10.984264717127461</v>
      </c>
      <c r="N246">
        <v>-1.7241379310344827</v>
      </c>
    </row>
    <row r="247" spans="1:14" x14ac:dyDescent="0.3">
      <c r="A247">
        <v>246</v>
      </c>
      <c r="B247" t="s">
        <v>139</v>
      </c>
      <c r="C247" t="s">
        <v>280</v>
      </c>
      <c r="D247" t="s">
        <v>151</v>
      </c>
      <c r="E247" t="s">
        <v>152</v>
      </c>
      <c r="F247" t="s">
        <v>155</v>
      </c>
      <c r="G247" t="s">
        <v>219</v>
      </c>
      <c r="H247">
        <v>411.71350363534248</v>
      </c>
      <c r="I247">
        <v>59</v>
      </c>
      <c r="J247">
        <v>1601451.026259308</v>
      </c>
      <c r="K247">
        <v>109976000</v>
      </c>
      <c r="L247">
        <v>245</v>
      </c>
      <c r="M247">
        <v>-10.984264717127461</v>
      </c>
      <c r="N247">
        <v>-1.7241379310344827</v>
      </c>
    </row>
    <row r="248" spans="1:14" x14ac:dyDescent="0.3">
      <c r="A248">
        <v>247</v>
      </c>
      <c r="B248" t="s">
        <v>139</v>
      </c>
      <c r="C248" t="s">
        <v>280</v>
      </c>
      <c r="D248" t="s">
        <v>151</v>
      </c>
      <c r="E248" t="s">
        <v>152</v>
      </c>
      <c r="F248" t="s">
        <v>155</v>
      </c>
      <c r="G248" t="s">
        <v>219</v>
      </c>
      <c r="H248">
        <v>411.71350363534248</v>
      </c>
      <c r="I248">
        <v>59</v>
      </c>
      <c r="J248">
        <v>1601451.026259308</v>
      </c>
      <c r="K248">
        <v>109976000</v>
      </c>
      <c r="L248">
        <v>246</v>
      </c>
      <c r="M248">
        <v>-10.984264717127461</v>
      </c>
      <c r="N248">
        <v>-1.7241379310344827</v>
      </c>
    </row>
    <row r="249" spans="1:14" x14ac:dyDescent="0.3">
      <c r="A249">
        <v>248</v>
      </c>
      <c r="B249" t="s">
        <v>139</v>
      </c>
      <c r="C249" t="s">
        <v>280</v>
      </c>
      <c r="D249" t="s">
        <v>151</v>
      </c>
      <c r="E249" t="s">
        <v>152</v>
      </c>
      <c r="F249" t="s">
        <v>155</v>
      </c>
      <c r="G249" t="s">
        <v>219</v>
      </c>
      <c r="H249">
        <v>411.71350363534248</v>
      </c>
      <c r="I249">
        <v>59</v>
      </c>
      <c r="J249">
        <v>1601451.026259308</v>
      </c>
      <c r="K249">
        <v>109976000</v>
      </c>
      <c r="L249">
        <v>247</v>
      </c>
      <c r="M249">
        <v>-10.984264717127461</v>
      </c>
      <c r="N249">
        <v>-1.7241379310344827</v>
      </c>
    </row>
    <row r="250" spans="1:14" x14ac:dyDescent="0.3">
      <c r="A250">
        <v>249</v>
      </c>
      <c r="B250" t="s">
        <v>139</v>
      </c>
      <c r="C250" t="s">
        <v>280</v>
      </c>
      <c r="D250" t="s">
        <v>151</v>
      </c>
      <c r="E250" t="s">
        <v>152</v>
      </c>
      <c r="F250" t="s">
        <v>155</v>
      </c>
      <c r="G250" t="s">
        <v>219</v>
      </c>
      <c r="H250">
        <v>418.99579373007771</v>
      </c>
      <c r="I250">
        <v>60</v>
      </c>
      <c r="J250">
        <v>1757614.8215748593</v>
      </c>
      <c r="K250">
        <v>111840000</v>
      </c>
      <c r="L250">
        <v>248</v>
      </c>
      <c r="M250">
        <v>-21.806777372426165</v>
      </c>
      <c r="N250">
        <v>-3.4482758620689653</v>
      </c>
    </row>
    <row r="251" spans="1:14" x14ac:dyDescent="0.3">
      <c r="A251">
        <v>250</v>
      </c>
      <c r="B251" t="s">
        <v>139</v>
      </c>
      <c r="C251" t="s">
        <v>280</v>
      </c>
      <c r="D251" t="s">
        <v>151</v>
      </c>
      <c r="E251" t="s">
        <v>152</v>
      </c>
      <c r="F251" t="s">
        <v>155</v>
      </c>
      <c r="G251" t="s">
        <v>219</v>
      </c>
      <c r="H251">
        <v>418.99579373007771</v>
      </c>
      <c r="I251">
        <v>60</v>
      </c>
      <c r="J251">
        <v>1757614.8215748593</v>
      </c>
      <c r="K251">
        <v>111840000</v>
      </c>
      <c r="L251">
        <v>249</v>
      </c>
      <c r="M251">
        <v>-21.806777372426165</v>
      </c>
      <c r="N251">
        <v>-3.4482758620689653</v>
      </c>
    </row>
    <row r="252" spans="1:14" x14ac:dyDescent="0.3">
      <c r="A252">
        <v>251</v>
      </c>
      <c r="B252" t="s">
        <v>139</v>
      </c>
      <c r="C252" t="s">
        <v>280</v>
      </c>
      <c r="D252" t="s">
        <v>151</v>
      </c>
      <c r="E252" t="s">
        <v>152</v>
      </c>
      <c r="F252" t="s">
        <v>155</v>
      </c>
      <c r="G252" t="s">
        <v>219</v>
      </c>
      <c r="H252">
        <v>418.99579373007771</v>
      </c>
      <c r="I252">
        <v>60</v>
      </c>
      <c r="J252">
        <v>1757614.8215748593</v>
      </c>
      <c r="K252">
        <v>111840000</v>
      </c>
      <c r="L252">
        <v>250</v>
      </c>
      <c r="M252">
        <v>-21.806777372426165</v>
      </c>
      <c r="N252">
        <v>-3.4482758620689653</v>
      </c>
    </row>
    <row r="253" spans="1:14" x14ac:dyDescent="0.3">
      <c r="A253">
        <v>252</v>
      </c>
      <c r="B253" t="s">
        <v>139</v>
      </c>
      <c r="C253" t="s">
        <v>280</v>
      </c>
      <c r="D253" t="s">
        <v>151</v>
      </c>
      <c r="E253" t="s">
        <v>152</v>
      </c>
      <c r="F253" t="s">
        <v>155</v>
      </c>
      <c r="G253" t="s">
        <v>219</v>
      </c>
      <c r="H253">
        <v>418.99579373007771</v>
      </c>
      <c r="I253">
        <v>60</v>
      </c>
      <c r="J253">
        <v>1757614.8215748593</v>
      </c>
      <c r="K253">
        <v>111840000</v>
      </c>
      <c r="L253">
        <v>251</v>
      </c>
      <c r="M253">
        <v>-21.806777372426165</v>
      </c>
      <c r="N253">
        <v>-3.4482758620689653</v>
      </c>
    </row>
    <row r="254" spans="1:14" x14ac:dyDescent="0.3">
      <c r="A254">
        <v>253</v>
      </c>
      <c r="B254" t="s">
        <v>139</v>
      </c>
      <c r="C254" t="s">
        <v>280</v>
      </c>
      <c r="D254" t="s">
        <v>151</v>
      </c>
      <c r="E254" t="s">
        <v>152</v>
      </c>
      <c r="F254" t="s">
        <v>155</v>
      </c>
      <c r="G254" t="s">
        <v>219</v>
      </c>
      <c r="H254">
        <v>418.99579373007771</v>
      </c>
      <c r="I254">
        <v>60</v>
      </c>
      <c r="J254">
        <v>1757614.8215748593</v>
      </c>
      <c r="K254">
        <v>111840000</v>
      </c>
      <c r="L254">
        <v>252</v>
      </c>
      <c r="M254">
        <v>-21.806777372426165</v>
      </c>
      <c r="N254">
        <v>-3.4482758620689653</v>
      </c>
    </row>
    <row r="255" spans="1:14" x14ac:dyDescent="0.3">
      <c r="A255">
        <v>254</v>
      </c>
      <c r="B255" t="s">
        <v>139</v>
      </c>
      <c r="C255" t="s">
        <v>280</v>
      </c>
      <c r="D255" t="s">
        <v>151</v>
      </c>
      <c r="E255" t="s">
        <v>152</v>
      </c>
      <c r="F255" t="s">
        <v>155</v>
      </c>
      <c r="G255" t="s">
        <v>219</v>
      </c>
      <c r="H255">
        <v>418.99579373007771</v>
      </c>
      <c r="I255">
        <v>60</v>
      </c>
      <c r="J255">
        <v>1757614.8215748593</v>
      </c>
      <c r="K255">
        <v>111840000</v>
      </c>
      <c r="L255">
        <v>253</v>
      </c>
      <c r="M255">
        <v>-21.806777372426165</v>
      </c>
      <c r="N255">
        <v>-3.4482758620689653</v>
      </c>
    </row>
    <row r="256" spans="1:14" x14ac:dyDescent="0.3">
      <c r="A256">
        <v>255</v>
      </c>
      <c r="B256" t="s">
        <v>139</v>
      </c>
      <c r="C256" t="s">
        <v>280</v>
      </c>
      <c r="D256" t="s">
        <v>151</v>
      </c>
      <c r="E256" t="s">
        <v>152</v>
      </c>
      <c r="F256" t="s">
        <v>155</v>
      </c>
      <c r="G256" t="s">
        <v>219</v>
      </c>
      <c r="H256">
        <v>418.99579373007771</v>
      </c>
      <c r="I256">
        <v>60</v>
      </c>
      <c r="J256">
        <v>1757614.8215748593</v>
      </c>
      <c r="K256">
        <v>111840000</v>
      </c>
      <c r="L256">
        <v>254</v>
      </c>
      <c r="M256">
        <v>-21.806777372426165</v>
      </c>
      <c r="N256">
        <v>-3.4482758620689653</v>
      </c>
    </row>
    <row r="257" spans="1:14" x14ac:dyDescent="0.3">
      <c r="A257">
        <v>256</v>
      </c>
      <c r="B257" t="s">
        <v>139</v>
      </c>
      <c r="C257" t="s">
        <v>280</v>
      </c>
      <c r="D257" t="s">
        <v>151</v>
      </c>
      <c r="E257" t="s">
        <v>152</v>
      </c>
      <c r="F257" t="s">
        <v>155</v>
      </c>
      <c r="G257" t="s">
        <v>219</v>
      </c>
      <c r="H257">
        <v>418.99579373007771</v>
      </c>
      <c r="I257">
        <v>60</v>
      </c>
      <c r="J257">
        <v>1757614.8215748593</v>
      </c>
      <c r="K257">
        <v>111840000</v>
      </c>
      <c r="L257">
        <v>255</v>
      </c>
      <c r="M257">
        <v>-21.806777372426165</v>
      </c>
      <c r="N257">
        <v>-3.4482758620689653</v>
      </c>
    </row>
    <row r="258" spans="1:14" x14ac:dyDescent="0.3">
      <c r="A258">
        <v>257</v>
      </c>
      <c r="B258" t="s">
        <v>139</v>
      </c>
      <c r="C258" t="s">
        <v>280</v>
      </c>
      <c r="D258" t="s">
        <v>151</v>
      </c>
      <c r="E258" t="s">
        <v>152</v>
      </c>
      <c r="F258" t="s">
        <v>155</v>
      </c>
      <c r="G258" t="s">
        <v>219</v>
      </c>
      <c r="H258">
        <v>418.99579373007771</v>
      </c>
      <c r="I258">
        <v>60</v>
      </c>
      <c r="J258">
        <v>1757614.8215748593</v>
      </c>
      <c r="K258">
        <v>111840000</v>
      </c>
      <c r="L258">
        <v>256</v>
      </c>
      <c r="M258">
        <v>-21.806777372426165</v>
      </c>
      <c r="N258">
        <v>-3.4482758620689653</v>
      </c>
    </row>
    <row r="259" spans="1:14" x14ac:dyDescent="0.3">
      <c r="A259">
        <v>258</v>
      </c>
      <c r="B259" t="s">
        <v>139</v>
      </c>
      <c r="C259" t="s">
        <v>280</v>
      </c>
      <c r="D259" t="s">
        <v>151</v>
      </c>
      <c r="E259" t="s">
        <v>152</v>
      </c>
      <c r="F259" t="s">
        <v>155</v>
      </c>
      <c r="G259" t="s">
        <v>219</v>
      </c>
      <c r="H259">
        <v>418.99579373007771</v>
      </c>
      <c r="I259">
        <v>60</v>
      </c>
      <c r="J259">
        <v>1757614.8215748593</v>
      </c>
      <c r="K259">
        <v>111840000</v>
      </c>
      <c r="L259">
        <v>257</v>
      </c>
      <c r="M259">
        <v>-21.806777372426165</v>
      </c>
      <c r="N259">
        <v>-3.4482758620689653</v>
      </c>
    </row>
    <row r="260" spans="1:14" x14ac:dyDescent="0.3">
      <c r="A260">
        <v>259</v>
      </c>
      <c r="B260" t="s">
        <v>139</v>
      </c>
      <c r="C260" t="s">
        <v>280</v>
      </c>
      <c r="D260" t="s">
        <v>151</v>
      </c>
      <c r="E260" t="s">
        <v>152</v>
      </c>
      <c r="F260" t="s">
        <v>155</v>
      </c>
      <c r="G260" t="s">
        <v>219</v>
      </c>
      <c r="H260">
        <v>418.99579373007771</v>
      </c>
      <c r="I260">
        <v>60</v>
      </c>
      <c r="J260">
        <v>1757614.8215748593</v>
      </c>
      <c r="K260">
        <v>111840000</v>
      </c>
      <c r="L260">
        <v>258</v>
      </c>
      <c r="M260">
        <v>-21.806777372426165</v>
      </c>
      <c r="N260">
        <v>-3.4482758620689653</v>
      </c>
    </row>
    <row r="261" spans="1:14" x14ac:dyDescent="0.3">
      <c r="A261">
        <v>260</v>
      </c>
      <c r="B261" t="s">
        <v>139</v>
      </c>
      <c r="C261" t="s">
        <v>280</v>
      </c>
      <c r="D261" t="s">
        <v>151</v>
      </c>
      <c r="E261" t="s">
        <v>152</v>
      </c>
      <c r="F261" t="s">
        <v>155</v>
      </c>
      <c r="G261" t="s">
        <v>219</v>
      </c>
      <c r="H261">
        <v>418.99579373007771</v>
      </c>
      <c r="I261">
        <v>60</v>
      </c>
      <c r="J261">
        <v>1757614.8215748593</v>
      </c>
      <c r="K261">
        <v>111840000</v>
      </c>
      <c r="L261">
        <v>259</v>
      </c>
      <c r="M261">
        <v>-21.806777372426165</v>
      </c>
      <c r="N261">
        <v>-3.4482758620689653</v>
      </c>
    </row>
    <row r="262" spans="1:14" x14ac:dyDescent="0.3">
      <c r="A262">
        <v>261</v>
      </c>
      <c r="B262" t="s">
        <v>139</v>
      </c>
      <c r="C262" t="s">
        <v>280</v>
      </c>
      <c r="D262" t="s">
        <v>151</v>
      </c>
      <c r="E262" t="s">
        <v>152</v>
      </c>
      <c r="F262" t="s">
        <v>155</v>
      </c>
      <c r="G262" t="s">
        <v>219</v>
      </c>
      <c r="H262">
        <v>418.99579373007771</v>
      </c>
      <c r="I262">
        <v>60</v>
      </c>
      <c r="J262">
        <v>1757614.8215748593</v>
      </c>
      <c r="K262">
        <v>111840000</v>
      </c>
      <c r="L262">
        <v>260</v>
      </c>
      <c r="M262">
        <v>-21.806777372426165</v>
      </c>
      <c r="N262">
        <v>-3.4482758620689653</v>
      </c>
    </row>
    <row r="263" spans="1:14" x14ac:dyDescent="0.3">
      <c r="A263">
        <v>262</v>
      </c>
      <c r="B263" t="s">
        <v>139</v>
      </c>
      <c r="C263" t="s">
        <v>280</v>
      </c>
      <c r="D263" t="s">
        <v>151</v>
      </c>
      <c r="E263" t="s">
        <v>152</v>
      </c>
      <c r="F263" t="s">
        <v>155</v>
      </c>
      <c r="G263" t="s">
        <v>219</v>
      </c>
      <c r="H263">
        <v>418.99579373007771</v>
      </c>
      <c r="I263">
        <v>60</v>
      </c>
      <c r="J263">
        <v>1757614.8215748593</v>
      </c>
      <c r="K263">
        <v>111840000</v>
      </c>
      <c r="L263">
        <v>261</v>
      </c>
      <c r="M263">
        <v>-21.806777372426165</v>
      </c>
      <c r="N263">
        <v>-3.4482758620689653</v>
      </c>
    </row>
    <row r="264" spans="1:14" x14ac:dyDescent="0.3">
      <c r="A264">
        <v>263</v>
      </c>
      <c r="B264" t="s">
        <v>139</v>
      </c>
      <c r="C264" t="s">
        <v>280</v>
      </c>
      <c r="D264" t="s">
        <v>151</v>
      </c>
      <c r="E264" t="s">
        <v>152</v>
      </c>
      <c r="F264" t="s">
        <v>155</v>
      </c>
      <c r="G264" t="s">
        <v>219</v>
      </c>
      <c r="H264">
        <v>418.99579373007771</v>
      </c>
      <c r="I264">
        <v>60</v>
      </c>
      <c r="J264">
        <v>1757614.8215748593</v>
      </c>
      <c r="K264">
        <v>111840000</v>
      </c>
      <c r="L264">
        <v>262</v>
      </c>
      <c r="M264">
        <v>-21.806777372426165</v>
      </c>
      <c r="N264">
        <v>-3.4482758620689653</v>
      </c>
    </row>
    <row r="265" spans="1:14" x14ac:dyDescent="0.3">
      <c r="A265">
        <v>264</v>
      </c>
      <c r="B265" t="s">
        <v>139</v>
      </c>
      <c r="C265" t="s">
        <v>280</v>
      </c>
      <c r="D265" t="s">
        <v>151</v>
      </c>
      <c r="E265" t="s">
        <v>152</v>
      </c>
      <c r="F265" t="s">
        <v>155</v>
      </c>
      <c r="G265" t="s">
        <v>219</v>
      </c>
      <c r="H265">
        <v>418.99579373007771</v>
      </c>
      <c r="I265">
        <v>60</v>
      </c>
      <c r="J265">
        <v>1757614.8215748593</v>
      </c>
      <c r="K265">
        <v>111840000</v>
      </c>
      <c r="L265">
        <v>263</v>
      </c>
      <c r="M265">
        <v>-21.806777372426165</v>
      </c>
      <c r="N265">
        <v>-3.4482758620689653</v>
      </c>
    </row>
    <row r="266" spans="1:14" x14ac:dyDescent="0.3">
      <c r="A266">
        <v>265</v>
      </c>
      <c r="B266" t="s">
        <v>139</v>
      </c>
      <c r="C266" t="s">
        <v>280</v>
      </c>
      <c r="D266" t="s">
        <v>151</v>
      </c>
      <c r="E266" t="s">
        <v>152</v>
      </c>
      <c r="F266" t="s">
        <v>155</v>
      </c>
      <c r="G266" t="s">
        <v>219</v>
      </c>
      <c r="H266">
        <v>418.99579373007771</v>
      </c>
      <c r="I266">
        <v>60</v>
      </c>
      <c r="J266">
        <v>1757614.8215748593</v>
      </c>
      <c r="K266">
        <v>111840000</v>
      </c>
      <c r="L266">
        <v>264</v>
      </c>
      <c r="M266">
        <v>-21.806777372426165</v>
      </c>
      <c r="N266">
        <v>-3.4482758620689653</v>
      </c>
    </row>
    <row r="267" spans="1:14" x14ac:dyDescent="0.3">
      <c r="A267">
        <v>266</v>
      </c>
      <c r="B267" t="s">
        <v>139</v>
      </c>
      <c r="C267" t="s">
        <v>280</v>
      </c>
      <c r="D267" t="s">
        <v>151</v>
      </c>
      <c r="E267" t="s">
        <v>152</v>
      </c>
      <c r="F267" t="s">
        <v>155</v>
      </c>
      <c r="G267" t="s">
        <v>219</v>
      </c>
      <c r="H267">
        <v>418.99579373007771</v>
      </c>
      <c r="I267">
        <v>60</v>
      </c>
      <c r="J267">
        <v>1757614.8215748593</v>
      </c>
      <c r="K267">
        <v>111840000</v>
      </c>
      <c r="L267">
        <v>265</v>
      </c>
      <c r="M267">
        <v>-21.806777372426165</v>
      </c>
      <c r="N267">
        <v>-3.4482758620689653</v>
      </c>
    </row>
    <row r="268" spans="1:14" x14ac:dyDescent="0.3">
      <c r="A268">
        <v>267</v>
      </c>
      <c r="B268" t="s">
        <v>139</v>
      </c>
      <c r="C268" t="s">
        <v>280</v>
      </c>
      <c r="D268" t="s">
        <v>151</v>
      </c>
      <c r="E268" t="s">
        <v>152</v>
      </c>
      <c r="F268" t="s">
        <v>155</v>
      </c>
      <c r="G268" t="s">
        <v>219</v>
      </c>
      <c r="H268">
        <v>418.99579373007771</v>
      </c>
      <c r="I268">
        <v>60</v>
      </c>
      <c r="J268">
        <v>1757614.8215748593</v>
      </c>
      <c r="K268">
        <v>111840000</v>
      </c>
      <c r="L268">
        <v>266</v>
      </c>
      <c r="M268">
        <v>-21.806777372426165</v>
      </c>
      <c r="N268">
        <v>-3.4482758620689653</v>
      </c>
    </row>
    <row r="269" spans="1:14" x14ac:dyDescent="0.3">
      <c r="A269">
        <v>268</v>
      </c>
      <c r="B269" t="s">
        <v>139</v>
      </c>
      <c r="C269" t="s">
        <v>280</v>
      </c>
      <c r="D269" t="s">
        <v>151</v>
      </c>
      <c r="E269" t="s">
        <v>152</v>
      </c>
      <c r="F269" t="s">
        <v>155</v>
      </c>
      <c r="G269" t="s">
        <v>219</v>
      </c>
      <c r="H269">
        <v>418.99579373007771</v>
      </c>
      <c r="I269">
        <v>60</v>
      </c>
      <c r="J269">
        <v>1757614.8215748593</v>
      </c>
      <c r="K269">
        <v>111840000</v>
      </c>
      <c r="L269">
        <v>267</v>
      </c>
      <c r="M269">
        <v>-21.806777372426165</v>
      </c>
      <c r="N269">
        <v>-3.4482758620689653</v>
      </c>
    </row>
    <row r="270" spans="1:14" x14ac:dyDescent="0.3">
      <c r="A270">
        <v>269</v>
      </c>
      <c r="B270" t="s">
        <v>139</v>
      </c>
      <c r="C270" t="s">
        <v>280</v>
      </c>
      <c r="D270" t="s">
        <v>151</v>
      </c>
      <c r="E270" t="s">
        <v>152</v>
      </c>
      <c r="F270" t="s">
        <v>155</v>
      </c>
      <c r="G270" t="s">
        <v>219</v>
      </c>
      <c r="H270">
        <v>418.99579373007771</v>
      </c>
      <c r="I270">
        <v>60</v>
      </c>
      <c r="J270">
        <v>1757614.8215748593</v>
      </c>
      <c r="K270">
        <v>111840000</v>
      </c>
      <c r="L270">
        <v>268</v>
      </c>
      <c r="M270">
        <v>-21.806777372426165</v>
      </c>
      <c r="N270">
        <v>-3.4482758620689653</v>
      </c>
    </row>
    <row r="271" spans="1:14" x14ac:dyDescent="0.3">
      <c r="A271">
        <v>270</v>
      </c>
      <c r="B271" t="s">
        <v>139</v>
      </c>
      <c r="C271" t="s">
        <v>280</v>
      </c>
      <c r="D271" t="s">
        <v>151</v>
      </c>
      <c r="E271" t="s">
        <v>152</v>
      </c>
      <c r="F271" t="s">
        <v>155</v>
      </c>
      <c r="G271" t="s">
        <v>219</v>
      </c>
      <c r="H271">
        <v>418.99579373007771</v>
      </c>
      <c r="I271">
        <v>60</v>
      </c>
      <c r="J271">
        <v>1757614.8215748593</v>
      </c>
      <c r="K271">
        <v>111840000</v>
      </c>
      <c r="L271">
        <v>269</v>
      </c>
      <c r="M271">
        <v>-21.806777372426165</v>
      </c>
      <c r="N271">
        <v>-3.4482758620689653</v>
      </c>
    </row>
    <row r="272" spans="1:14" x14ac:dyDescent="0.3">
      <c r="A272">
        <v>271</v>
      </c>
      <c r="B272" t="s">
        <v>139</v>
      </c>
      <c r="C272" t="s">
        <v>280</v>
      </c>
      <c r="D272" t="s">
        <v>151</v>
      </c>
      <c r="E272" t="s">
        <v>152</v>
      </c>
      <c r="F272" t="s">
        <v>155</v>
      </c>
      <c r="G272" t="s">
        <v>219</v>
      </c>
      <c r="H272">
        <v>418.99579373007771</v>
      </c>
      <c r="I272">
        <v>60</v>
      </c>
      <c r="J272">
        <v>1757614.8215748593</v>
      </c>
      <c r="K272">
        <v>111840000</v>
      </c>
      <c r="L272">
        <v>270</v>
      </c>
      <c r="M272">
        <v>-21.806777372426165</v>
      </c>
      <c r="N272">
        <v>-3.4482758620689653</v>
      </c>
    </row>
    <row r="273" spans="1:14" x14ac:dyDescent="0.3">
      <c r="A273">
        <v>272</v>
      </c>
      <c r="B273" t="s">
        <v>139</v>
      </c>
      <c r="C273" t="s">
        <v>280</v>
      </c>
      <c r="D273" t="s">
        <v>151</v>
      </c>
      <c r="E273" t="s">
        <v>152</v>
      </c>
      <c r="F273" t="s">
        <v>155</v>
      </c>
      <c r="G273" t="s">
        <v>219</v>
      </c>
      <c r="H273">
        <v>418.99579373007771</v>
      </c>
      <c r="I273">
        <v>60</v>
      </c>
      <c r="J273">
        <v>1757614.8215748593</v>
      </c>
      <c r="K273">
        <v>111840000</v>
      </c>
      <c r="L273">
        <v>271</v>
      </c>
      <c r="M273">
        <v>-21.806777372426165</v>
      </c>
      <c r="N273">
        <v>-3.4482758620689653</v>
      </c>
    </row>
    <row r="274" spans="1:14" x14ac:dyDescent="0.3">
      <c r="A274">
        <v>273</v>
      </c>
      <c r="B274" t="s">
        <v>139</v>
      </c>
      <c r="C274" t="s">
        <v>280</v>
      </c>
      <c r="D274" t="s">
        <v>151</v>
      </c>
      <c r="E274" t="s">
        <v>152</v>
      </c>
      <c r="F274" t="s">
        <v>155</v>
      </c>
      <c r="G274" t="s">
        <v>219</v>
      </c>
      <c r="H274">
        <v>418.99579373007771</v>
      </c>
      <c r="I274">
        <v>60</v>
      </c>
      <c r="J274">
        <v>1757614.8215748593</v>
      </c>
      <c r="K274">
        <v>111840000</v>
      </c>
      <c r="L274">
        <v>272</v>
      </c>
      <c r="M274">
        <v>-21.806777372426165</v>
      </c>
      <c r="N274">
        <v>-3.4482758620689653</v>
      </c>
    </row>
    <row r="275" spans="1:14" x14ac:dyDescent="0.3">
      <c r="A275">
        <v>274</v>
      </c>
      <c r="B275" t="s">
        <v>139</v>
      </c>
      <c r="C275" t="s">
        <v>280</v>
      </c>
      <c r="D275" t="s">
        <v>151</v>
      </c>
      <c r="E275" t="s">
        <v>152</v>
      </c>
      <c r="F275" t="s">
        <v>155</v>
      </c>
      <c r="G275" t="s">
        <v>219</v>
      </c>
      <c r="H275">
        <v>418.99579373007771</v>
      </c>
      <c r="I275">
        <v>60</v>
      </c>
      <c r="J275">
        <v>1757614.8215748593</v>
      </c>
      <c r="K275">
        <v>111840000</v>
      </c>
      <c r="L275">
        <v>273</v>
      </c>
      <c r="M275">
        <v>-21.806777372426165</v>
      </c>
      <c r="N275">
        <v>-3.4482758620689653</v>
      </c>
    </row>
    <row r="276" spans="1:14" x14ac:dyDescent="0.3">
      <c r="A276">
        <v>275</v>
      </c>
      <c r="B276" t="s">
        <v>139</v>
      </c>
      <c r="C276" t="s">
        <v>280</v>
      </c>
      <c r="D276" t="s">
        <v>151</v>
      </c>
      <c r="E276" t="s">
        <v>152</v>
      </c>
      <c r="F276" t="s">
        <v>155</v>
      </c>
      <c r="G276" t="s">
        <v>219</v>
      </c>
      <c r="H276">
        <v>418.99579373007771</v>
      </c>
      <c r="I276">
        <v>60</v>
      </c>
      <c r="J276">
        <v>1757614.8215748593</v>
      </c>
      <c r="K276">
        <v>111840000</v>
      </c>
      <c r="L276">
        <v>274</v>
      </c>
      <c r="M276">
        <v>-21.806777372426165</v>
      </c>
      <c r="N276">
        <v>-3.4482758620689653</v>
      </c>
    </row>
    <row r="277" spans="1:14" x14ac:dyDescent="0.3">
      <c r="A277">
        <v>276</v>
      </c>
      <c r="B277" t="s">
        <v>139</v>
      </c>
      <c r="C277" t="s">
        <v>280</v>
      </c>
      <c r="D277" t="s">
        <v>151</v>
      </c>
      <c r="E277" t="s">
        <v>152</v>
      </c>
      <c r="F277" t="s">
        <v>155</v>
      </c>
      <c r="G277" t="s">
        <v>219</v>
      </c>
      <c r="H277">
        <v>418.99579373007771</v>
      </c>
      <c r="I277">
        <v>60</v>
      </c>
      <c r="J277">
        <v>1757614.8215748593</v>
      </c>
      <c r="K277">
        <v>111840000</v>
      </c>
      <c r="L277">
        <v>275</v>
      </c>
      <c r="M277">
        <v>-21.806777372426165</v>
      </c>
      <c r="N277">
        <v>-3.4482758620689653</v>
      </c>
    </row>
    <row r="278" spans="1:14" x14ac:dyDescent="0.3">
      <c r="A278">
        <v>277</v>
      </c>
      <c r="B278" t="s">
        <v>139</v>
      </c>
      <c r="C278" t="s">
        <v>280</v>
      </c>
      <c r="D278" t="s">
        <v>151</v>
      </c>
      <c r="E278" t="s">
        <v>152</v>
      </c>
      <c r="F278" t="s">
        <v>155</v>
      </c>
      <c r="G278" t="s">
        <v>219</v>
      </c>
      <c r="H278">
        <v>418.99579373007771</v>
      </c>
      <c r="I278">
        <v>60</v>
      </c>
      <c r="J278">
        <v>1757614.8215748593</v>
      </c>
      <c r="K278">
        <v>111840000</v>
      </c>
      <c r="L278">
        <v>276</v>
      </c>
      <c r="M278">
        <v>-21.806777372426165</v>
      </c>
      <c r="N278">
        <v>-3.4482758620689653</v>
      </c>
    </row>
    <row r="279" spans="1:14" x14ac:dyDescent="0.3">
      <c r="A279">
        <v>278</v>
      </c>
      <c r="B279" t="s">
        <v>139</v>
      </c>
      <c r="C279" t="s">
        <v>280</v>
      </c>
      <c r="D279" t="s">
        <v>151</v>
      </c>
      <c r="E279" t="s">
        <v>152</v>
      </c>
      <c r="F279" t="s">
        <v>155</v>
      </c>
      <c r="G279" t="s">
        <v>219</v>
      </c>
      <c r="H279">
        <v>418.99579373007771</v>
      </c>
      <c r="I279">
        <v>60</v>
      </c>
      <c r="J279">
        <v>1757614.8215748593</v>
      </c>
      <c r="K279">
        <v>111840000</v>
      </c>
      <c r="L279">
        <v>277</v>
      </c>
      <c r="M279">
        <v>-21.806777372426165</v>
      </c>
      <c r="N279">
        <v>-3.4482758620689653</v>
      </c>
    </row>
    <row r="280" spans="1:14" x14ac:dyDescent="0.3">
      <c r="A280">
        <v>279</v>
      </c>
      <c r="B280" t="s">
        <v>139</v>
      </c>
      <c r="C280" t="s">
        <v>280</v>
      </c>
      <c r="D280" t="s">
        <v>151</v>
      </c>
      <c r="E280" t="s">
        <v>152</v>
      </c>
      <c r="F280" t="s">
        <v>155</v>
      </c>
      <c r="G280" t="s">
        <v>219</v>
      </c>
      <c r="H280">
        <v>418.99579373007771</v>
      </c>
      <c r="I280">
        <v>60</v>
      </c>
      <c r="J280">
        <v>1757614.8215748593</v>
      </c>
      <c r="K280">
        <v>111840000</v>
      </c>
      <c r="L280">
        <v>278</v>
      </c>
      <c r="M280">
        <v>-21.806777372426165</v>
      </c>
      <c r="N280">
        <v>-3.4482758620689653</v>
      </c>
    </row>
    <row r="281" spans="1:14" x14ac:dyDescent="0.3">
      <c r="A281">
        <v>280</v>
      </c>
      <c r="B281" t="s">
        <v>139</v>
      </c>
      <c r="C281" t="s">
        <v>280</v>
      </c>
      <c r="D281" t="s">
        <v>151</v>
      </c>
      <c r="E281" t="s">
        <v>152</v>
      </c>
      <c r="F281" t="s">
        <v>155</v>
      </c>
      <c r="G281" t="s">
        <v>219</v>
      </c>
      <c r="H281">
        <v>418.99579373007771</v>
      </c>
      <c r="I281">
        <v>60</v>
      </c>
      <c r="J281">
        <v>1757614.8215748593</v>
      </c>
      <c r="K281">
        <v>111840000</v>
      </c>
      <c r="L281">
        <v>279</v>
      </c>
      <c r="M281">
        <v>-21.806777372426165</v>
      </c>
      <c r="N281">
        <v>-3.4482758620689653</v>
      </c>
    </row>
    <row r="282" spans="1:14" x14ac:dyDescent="0.3">
      <c r="A282">
        <v>281</v>
      </c>
      <c r="B282" t="s">
        <v>139</v>
      </c>
      <c r="C282" t="s">
        <v>280</v>
      </c>
      <c r="D282" t="s">
        <v>151</v>
      </c>
      <c r="E282" t="s">
        <v>152</v>
      </c>
      <c r="F282" t="s">
        <v>155</v>
      </c>
      <c r="G282" t="s">
        <v>219</v>
      </c>
      <c r="H282">
        <v>418.99579373007771</v>
      </c>
      <c r="I282">
        <v>60</v>
      </c>
      <c r="J282">
        <v>1757614.8215748593</v>
      </c>
      <c r="K282">
        <v>111840000</v>
      </c>
      <c r="L282">
        <v>280</v>
      </c>
      <c r="M282">
        <v>-21.806777372426165</v>
      </c>
      <c r="N282">
        <v>-3.4482758620689653</v>
      </c>
    </row>
    <row r="283" spans="1:14" x14ac:dyDescent="0.3">
      <c r="A283">
        <v>282</v>
      </c>
      <c r="B283" t="s">
        <v>139</v>
      </c>
      <c r="C283" t="s">
        <v>280</v>
      </c>
      <c r="D283" t="s">
        <v>151</v>
      </c>
      <c r="E283" t="s">
        <v>152</v>
      </c>
      <c r="F283" t="s">
        <v>155</v>
      </c>
      <c r="G283" t="s">
        <v>219</v>
      </c>
      <c r="H283">
        <v>418.99579373007771</v>
      </c>
      <c r="I283">
        <v>60</v>
      </c>
      <c r="J283">
        <v>1757614.8215748593</v>
      </c>
      <c r="K283">
        <v>111840000</v>
      </c>
      <c r="L283">
        <v>281</v>
      </c>
      <c r="M283">
        <v>-21.806777372426165</v>
      </c>
      <c r="N283">
        <v>-3.4482758620689653</v>
      </c>
    </row>
    <row r="284" spans="1:14" x14ac:dyDescent="0.3">
      <c r="A284">
        <v>283</v>
      </c>
      <c r="B284" t="s">
        <v>139</v>
      </c>
      <c r="C284" t="s">
        <v>280</v>
      </c>
      <c r="D284" t="s">
        <v>151</v>
      </c>
      <c r="E284" t="s">
        <v>152</v>
      </c>
      <c r="F284" t="s">
        <v>155</v>
      </c>
      <c r="G284" t="s">
        <v>219</v>
      </c>
      <c r="H284">
        <v>418.99579373007771</v>
      </c>
      <c r="I284">
        <v>60</v>
      </c>
      <c r="J284">
        <v>1757614.8215748593</v>
      </c>
      <c r="K284">
        <v>111840000</v>
      </c>
      <c r="L284">
        <v>282</v>
      </c>
      <c r="M284">
        <v>-21.806777372426165</v>
      </c>
      <c r="N284">
        <v>-3.4482758620689653</v>
      </c>
    </row>
    <row r="285" spans="1:14" x14ac:dyDescent="0.3">
      <c r="A285">
        <v>284</v>
      </c>
      <c r="B285" t="s">
        <v>139</v>
      </c>
      <c r="C285" t="s">
        <v>280</v>
      </c>
      <c r="D285" t="s">
        <v>151</v>
      </c>
      <c r="E285" t="s">
        <v>152</v>
      </c>
      <c r="F285" t="s">
        <v>155</v>
      </c>
      <c r="G285" t="s">
        <v>219</v>
      </c>
      <c r="H285">
        <v>418.99579373007771</v>
      </c>
      <c r="I285">
        <v>60</v>
      </c>
      <c r="J285">
        <v>1757614.8215748593</v>
      </c>
      <c r="K285">
        <v>111840000</v>
      </c>
      <c r="L285">
        <v>283</v>
      </c>
      <c r="M285">
        <v>-21.806777372426165</v>
      </c>
      <c r="N285">
        <v>-3.4482758620689653</v>
      </c>
    </row>
    <row r="286" spans="1:14" x14ac:dyDescent="0.3">
      <c r="A286">
        <v>285</v>
      </c>
      <c r="B286" t="s">
        <v>139</v>
      </c>
      <c r="C286" t="s">
        <v>280</v>
      </c>
      <c r="D286" t="s">
        <v>151</v>
      </c>
      <c r="E286" t="s">
        <v>152</v>
      </c>
      <c r="F286" t="s">
        <v>155</v>
      </c>
      <c r="G286" t="s">
        <v>219</v>
      </c>
      <c r="H286">
        <v>418.99579373007771</v>
      </c>
      <c r="I286">
        <v>60</v>
      </c>
      <c r="J286">
        <v>1757614.8215748593</v>
      </c>
      <c r="K286">
        <v>111840000</v>
      </c>
      <c r="L286">
        <v>284</v>
      </c>
      <c r="M286">
        <v>-21.806777372426165</v>
      </c>
      <c r="N286">
        <v>-3.4482758620689653</v>
      </c>
    </row>
    <row r="287" spans="1:14" x14ac:dyDescent="0.3">
      <c r="A287">
        <v>286</v>
      </c>
      <c r="B287" t="s">
        <v>139</v>
      </c>
      <c r="C287" t="s">
        <v>280</v>
      </c>
      <c r="D287" t="s">
        <v>151</v>
      </c>
      <c r="E287" t="s">
        <v>152</v>
      </c>
      <c r="F287" t="s">
        <v>155</v>
      </c>
      <c r="G287" t="s">
        <v>219</v>
      </c>
      <c r="H287">
        <v>418.99579373007771</v>
      </c>
      <c r="I287">
        <v>60</v>
      </c>
      <c r="J287">
        <v>1757614.8215748593</v>
      </c>
      <c r="K287">
        <v>111840000</v>
      </c>
      <c r="L287">
        <v>285</v>
      </c>
      <c r="M287">
        <v>-21.806777372426165</v>
      </c>
      <c r="N287">
        <v>-3.4482758620689653</v>
      </c>
    </row>
    <row r="288" spans="1:14" x14ac:dyDescent="0.3">
      <c r="A288">
        <v>287</v>
      </c>
      <c r="B288" t="s">
        <v>139</v>
      </c>
      <c r="C288" t="s">
        <v>280</v>
      </c>
      <c r="D288" t="s">
        <v>151</v>
      </c>
      <c r="E288" t="s">
        <v>152</v>
      </c>
      <c r="F288" t="s">
        <v>155</v>
      </c>
      <c r="G288" t="s">
        <v>219</v>
      </c>
      <c r="H288">
        <v>418.99579373007771</v>
      </c>
      <c r="I288">
        <v>60</v>
      </c>
      <c r="J288">
        <v>1757614.8215748593</v>
      </c>
      <c r="K288">
        <v>111840000</v>
      </c>
      <c r="L288">
        <v>286</v>
      </c>
      <c r="M288">
        <v>-21.806777372426165</v>
      </c>
      <c r="N288">
        <v>-3.4482758620689653</v>
      </c>
    </row>
    <row r="289" spans="1:14" x14ac:dyDescent="0.3">
      <c r="A289">
        <v>288</v>
      </c>
      <c r="B289" t="s">
        <v>139</v>
      </c>
      <c r="C289" t="s">
        <v>280</v>
      </c>
      <c r="D289" t="s">
        <v>151</v>
      </c>
      <c r="E289" t="s">
        <v>152</v>
      </c>
      <c r="F289" t="s">
        <v>155</v>
      </c>
      <c r="G289" t="s">
        <v>219</v>
      </c>
      <c r="H289">
        <v>418.99579373007771</v>
      </c>
      <c r="I289">
        <v>60</v>
      </c>
      <c r="J289">
        <v>1757614.8215748593</v>
      </c>
      <c r="K289">
        <v>111840000</v>
      </c>
      <c r="L289">
        <v>287</v>
      </c>
      <c r="M289">
        <v>-21.806777372426165</v>
      </c>
      <c r="N289">
        <v>-3.4482758620689653</v>
      </c>
    </row>
    <row r="290" spans="1:14" x14ac:dyDescent="0.3">
      <c r="A290">
        <v>289</v>
      </c>
      <c r="B290" t="s">
        <v>139</v>
      </c>
      <c r="C290" t="s">
        <v>280</v>
      </c>
      <c r="D290" t="s">
        <v>151</v>
      </c>
      <c r="E290" t="s">
        <v>152</v>
      </c>
      <c r="F290" t="s">
        <v>155</v>
      </c>
      <c r="G290" t="s">
        <v>219</v>
      </c>
      <c r="H290">
        <v>418.99579373007771</v>
      </c>
      <c r="I290">
        <v>60</v>
      </c>
      <c r="J290">
        <v>1757614.8215748593</v>
      </c>
      <c r="K290">
        <v>111840000</v>
      </c>
      <c r="L290">
        <v>288</v>
      </c>
      <c r="M290">
        <v>-21.806777372426165</v>
      </c>
      <c r="N290">
        <v>-3.4482758620689653</v>
      </c>
    </row>
    <row r="291" spans="1:14" x14ac:dyDescent="0.3">
      <c r="A291">
        <v>290</v>
      </c>
      <c r="B291" t="s">
        <v>139</v>
      </c>
      <c r="C291" t="s">
        <v>280</v>
      </c>
      <c r="D291" t="s">
        <v>151</v>
      </c>
      <c r="E291" t="s">
        <v>152</v>
      </c>
      <c r="F291" t="s">
        <v>155</v>
      </c>
      <c r="G291" t="s">
        <v>219</v>
      </c>
      <c r="H291">
        <v>418.99579373007771</v>
      </c>
      <c r="I291">
        <v>60</v>
      </c>
      <c r="J291">
        <v>1757614.8215748593</v>
      </c>
      <c r="K291">
        <v>111840000</v>
      </c>
      <c r="L291">
        <v>289</v>
      </c>
      <c r="M291">
        <v>-21.806777372426165</v>
      </c>
      <c r="N291">
        <v>-3.4482758620689653</v>
      </c>
    </row>
    <row r="292" spans="1:14" x14ac:dyDescent="0.3">
      <c r="A292">
        <v>291</v>
      </c>
      <c r="B292" t="s">
        <v>139</v>
      </c>
      <c r="C292" t="s">
        <v>280</v>
      </c>
      <c r="D292" t="s">
        <v>151</v>
      </c>
      <c r="E292" t="s">
        <v>152</v>
      </c>
      <c r="F292" t="s">
        <v>155</v>
      </c>
      <c r="G292" t="s">
        <v>219</v>
      </c>
      <c r="H292">
        <v>418.99579373007771</v>
      </c>
      <c r="I292">
        <v>60</v>
      </c>
      <c r="J292">
        <v>1757614.8215748593</v>
      </c>
      <c r="K292">
        <v>111840000</v>
      </c>
      <c r="L292">
        <v>290</v>
      </c>
      <c r="M292">
        <v>-21.806777372426165</v>
      </c>
      <c r="N292">
        <v>-3.4482758620689653</v>
      </c>
    </row>
    <row r="293" spans="1:14" x14ac:dyDescent="0.3">
      <c r="A293">
        <v>292</v>
      </c>
      <c r="B293" t="s">
        <v>139</v>
      </c>
      <c r="C293" t="s">
        <v>280</v>
      </c>
      <c r="D293" t="s">
        <v>151</v>
      </c>
      <c r="E293" t="s">
        <v>152</v>
      </c>
      <c r="F293" t="s">
        <v>155</v>
      </c>
      <c r="G293" t="s">
        <v>219</v>
      </c>
      <c r="H293">
        <v>418.99579373007771</v>
      </c>
      <c r="I293">
        <v>60</v>
      </c>
      <c r="J293">
        <v>1757614.8215748593</v>
      </c>
      <c r="K293">
        <v>111840000</v>
      </c>
      <c r="L293">
        <v>291</v>
      </c>
      <c r="M293">
        <v>-21.806777372426165</v>
      </c>
      <c r="N293">
        <v>-3.4482758620689653</v>
      </c>
    </row>
    <row r="294" spans="1:14" x14ac:dyDescent="0.3">
      <c r="A294">
        <v>293</v>
      </c>
      <c r="B294" t="s">
        <v>139</v>
      </c>
      <c r="C294" t="s">
        <v>280</v>
      </c>
      <c r="D294" t="s">
        <v>151</v>
      </c>
      <c r="E294" t="s">
        <v>152</v>
      </c>
      <c r="F294" t="s">
        <v>155</v>
      </c>
      <c r="G294" t="s">
        <v>219</v>
      </c>
      <c r="H294">
        <v>418.99579373007771</v>
      </c>
      <c r="I294">
        <v>60</v>
      </c>
      <c r="J294">
        <v>1757614.8215748593</v>
      </c>
      <c r="K294">
        <v>111840000</v>
      </c>
      <c r="L294">
        <v>292</v>
      </c>
      <c r="M294">
        <v>-21.806777372426165</v>
      </c>
      <c r="N294">
        <v>-3.4482758620689653</v>
      </c>
    </row>
    <row r="295" spans="1:14" x14ac:dyDescent="0.3">
      <c r="A295">
        <v>294</v>
      </c>
      <c r="B295" t="s">
        <v>139</v>
      </c>
      <c r="C295" t="s">
        <v>280</v>
      </c>
      <c r="D295" t="s">
        <v>151</v>
      </c>
      <c r="E295" t="s">
        <v>152</v>
      </c>
      <c r="F295" t="s">
        <v>155</v>
      </c>
      <c r="G295" t="s">
        <v>219</v>
      </c>
      <c r="H295">
        <v>394.00623797893002</v>
      </c>
      <c r="I295">
        <v>57</v>
      </c>
      <c r="J295">
        <v>1600640.9075665828</v>
      </c>
      <c r="K295">
        <v>106248000</v>
      </c>
      <c r="L295">
        <v>293</v>
      </c>
      <c r="M295">
        <v>-10.928121615670452</v>
      </c>
      <c r="N295">
        <v>1.7241379310344827</v>
      </c>
    </row>
    <row r="296" spans="1:14" x14ac:dyDescent="0.3">
      <c r="A296">
        <v>295</v>
      </c>
      <c r="B296" t="s">
        <v>139</v>
      </c>
      <c r="C296" t="s">
        <v>280</v>
      </c>
      <c r="D296" t="s">
        <v>151</v>
      </c>
      <c r="E296" t="s">
        <v>152</v>
      </c>
      <c r="F296" t="s">
        <v>155</v>
      </c>
      <c r="G296" t="s">
        <v>219</v>
      </c>
      <c r="H296">
        <v>394.00623797893002</v>
      </c>
      <c r="I296">
        <v>57</v>
      </c>
      <c r="J296">
        <v>1600640.9075665828</v>
      </c>
      <c r="K296">
        <v>106248000</v>
      </c>
      <c r="L296">
        <v>294</v>
      </c>
      <c r="M296">
        <v>-10.928121615670452</v>
      </c>
      <c r="N296">
        <v>1.7241379310344827</v>
      </c>
    </row>
    <row r="297" spans="1:14" x14ac:dyDescent="0.3">
      <c r="A297">
        <v>296</v>
      </c>
      <c r="B297" t="s">
        <v>139</v>
      </c>
      <c r="C297" t="s">
        <v>280</v>
      </c>
      <c r="D297" t="s">
        <v>151</v>
      </c>
      <c r="E297" t="s">
        <v>152</v>
      </c>
      <c r="F297" t="s">
        <v>155</v>
      </c>
      <c r="G297" t="s">
        <v>219</v>
      </c>
      <c r="H297">
        <v>394.00623797893002</v>
      </c>
      <c r="I297">
        <v>57</v>
      </c>
      <c r="J297">
        <v>1600640.9075665828</v>
      </c>
      <c r="K297">
        <v>106248000</v>
      </c>
      <c r="L297">
        <v>295</v>
      </c>
      <c r="M297">
        <v>-10.928121615670452</v>
      </c>
      <c r="N297">
        <v>1.7241379310344827</v>
      </c>
    </row>
    <row r="298" spans="1:14" x14ac:dyDescent="0.3">
      <c r="A298">
        <v>297</v>
      </c>
      <c r="B298" t="s">
        <v>139</v>
      </c>
      <c r="C298" t="s">
        <v>280</v>
      </c>
      <c r="D298" t="s">
        <v>151</v>
      </c>
      <c r="E298" t="s">
        <v>152</v>
      </c>
      <c r="F298" t="s">
        <v>155</v>
      </c>
      <c r="G298" t="s">
        <v>219</v>
      </c>
      <c r="H298">
        <v>394.00623797893002</v>
      </c>
      <c r="I298">
        <v>57</v>
      </c>
      <c r="J298">
        <v>1600640.9075665828</v>
      </c>
      <c r="K298">
        <v>106248000</v>
      </c>
      <c r="L298">
        <v>296</v>
      </c>
      <c r="M298">
        <v>-10.928121615670452</v>
      </c>
      <c r="N298">
        <v>1.7241379310344827</v>
      </c>
    </row>
    <row r="299" spans="1:14" x14ac:dyDescent="0.3">
      <c r="A299">
        <v>298</v>
      </c>
      <c r="B299" t="s">
        <v>139</v>
      </c>
      <c r="C299" t="s">
        <v>280</v>
      </c>
      <c r="D299" t="s">
        <v>151</v>
      </c>
      <c r="E299" t="s">
        <v>152</v>
      </c>
      <c r="F299" t="s">
        <v>155</v>
      </c>
      <c r="G299" t="s">
        <v>219</v>
      </c>
      <c r="H299">
        <v>394.00623797893002</v>
      </c>
      <c r="I299">
        <v>57</v>
      </c>
      <c r="J299">
        <v>1600640.9075665828</v>
      </c>
      <c r="K299">
        <v>106248000</v>
      </c>
      <c r="L299">
        <v>297</v>
      </c>
      <c r="M299">
        <v>-10.928121615670452</v>
      </c>
      <c r="N299">
        <v>1.7241379310344827</v>
      </c>
    </row>
    <row r="300" spans="1:14" x14ac:dyDescent="0.3">
      <c r="A300">
        <v>299</v>
      </c>
      <c r="B300" t="s">
        <v>139</v>
      </c>
      <c r="C300" t="s">
        <v>280</v>
      </c>
      <c r="D300" t="s">
        <v>151</v>
      </c>
      <c r="E300" t="s">
        <v>152</v>
      </c>
      <c r="F300" t="s">
        <v>155</v>
      </c>
      <c r="G300" t="s">
        <v>219</v>
      </c>
      <c r="H300">
        <v>394.00623797893002</v>
      </c>
      <c r="I300">
        <v>57</v>
      </c>
      <c r="J300">
        <v>1600640.9075665828</v>
      </c>
      <c r="K300">
        <v>106248000</v>
      </c>
      <c r="L300">
        <v>298</v>
      </c>
      <c r="M300">
        <v>-10.928121615670452</v>
      </c>
      <c r="N300">
        <v>1.7241379310344827</v>
      </c>
    </row>
    <row r="301" spans="1:14" x14ac:dyDescent="0.3">
      <c r="A301">
        <v>300</v>
      </c>
      <c r="B301" t="s">
        <v>139</v>
      </c>
      <c r="C301" t="s">
        <v>280</v>
      </c>
      <c r="D301" t="s">
        <v>151</v>
      </c>
      <c r="E301" t="s">
        <v>152</v>
      </c>
      <c r="F301" t="s">
        <v>155</v>
      </c>
      <c r="G301" t="s">
        <v>219</v>
      </c>
      <c r="H301">
        <v>394.00623797893002</v>
      </c>
      <c r="I301">
        <v>57</v>
      </c>
      <c r="J301">
        <v>1600640.9075665828</v>
      </c>
      <c r="K301">
        <v>106248000</v>
      </c>
      <c r="L301">
        <v>299</v>
      </c>
      <c r="M301">
        <v>-10.928121615670452</v>
      </c>
      <c r="N301">
        <v>1.7241379310344827</v>
      </c>
    </row>
    <row r="302" spans="1:14" x14ac:dyDescent="0.3">
      <c r="A302">
        <v>301</v>
      </c>
      <c r="B302" t="s">
        <v>139</v>
      </c>
      <c r="C302" t="s">
        <v>280</v>
      </c>
      <c r="D302" t="s">
        <v>151</v>
      </c>
      <c r="E302" t="s">
        <v>152</v>
      </c>
      <c r="F302" t="s">
        <v>155</v>
      </c>
      <c r="G302" t="s">
        <v>219</v>
      </c>
      <c r="H302">
        <v>394.00623797893002</v>
      </c>
      <c r="I302">
        <v>57</v>
      </c>
      <c r="J302">
        <v>1600640.9075665828</v>
      </c>
      <c r="K302">
        <v>106248000</v>
      </c>
      <c r="L302">
        <v>300</v>
      </c>
      <c r="M302">
        <v>-10.928121615670452</v>
      </c>
      <c r="N302">
        <v>1.7241379310344827</v>
      </c>
    </row>
    <row r="303" spans="1:14" x14ac:dyDescent="0.3">
      <c r="A303">
        <v>302</v>
      </c>
      <c r="B303" t="s">
        <v>139</v>
      </c>
      <c r="C303" t="s">
        <v>280</v>
      </c>
      <c r="D303" t="s">
        <v>151</v>
      </c>
      <c r="E303" t="s">
        <v>152</v>
      </c>
      <c r="F303" t="s">
        <v>155</v>
      </c>
      <c r="G303" t="s">
        <v>219</v>
      </c>
      <c r="H303">
        <v>394.00623797893002</v>
      </c>
      <c r="I303">
        <v>57</v>
      </c>
      <c r="J303">
        <v>1600640.9075665828</v>
      </c>
      <c r="K303">
        <v>106248000</v>
      </c>
      <c r="L303">
        <v>301</v>
      </c>
      <c r="M303">
        <v>-10.928121615670452</v>
      </c>
      <c r="N303">
        <v>1.7241379310344827</v>
      </c>
    </row>
    <row r="304" spans="1:14" x14ac:dyDescent="0.3">
      <c r="A304">
        <v>303</v>
      </c>
      <c r="B304" t="s">
        <v>139</v>
      </c>
      <c r="C304" t="s">
        <v>280</v>
      </c>
      <c r="D304" t="s">
        <v>151</v>
      </c>
      <c r="E304" t="s">
        <v>152</v>
      </c>
      <c r="F304" t="s">
        <v>155</v>
      </c>
      <c r="G304" t="s">
        <v>219</v>
      </c>
      <c r="H304">
        <v>394.00623797893002</v>
      </c>
      <c r="I304">
        <v>57</v>
      </c>
      <c r="J304">
        <v>1600640.9075665828</v>
      </c>
      <c r="K304">
        <v>106248000</v>
      </c>
      <c r="L304">
        <v>302</v>
      </c>
      <c r="M304">
        <v>-10.928121615670452</v>
      </c>
      <c r="N304">
        <v>1.7241379310344827</v>
      </c>
    </row>
    <row r="305" spans="1:14" x14ac:dyDescent="0.3">
      <c r="A305">
        <v>304</v>
      </c>
      <c r="B305" t="s">
        <v>139</v>
      </c>
      <c r="C305" t="s">
        <v>280</v>
      </c>
      <c r="D305" t="s">
        <v>151</v>
      </c>
      <c r="E305" t="s">
        <v>152</v>
      </c>
      <c r="F305" t="s">
        <v>155</v>
      </c>
      <c r="G305" t="s">
        <v>219</v>
      </c>
      <c r="H305">
        <v>394.00623797893002</v>
      </c>
      <c r="I305">
        <v>57</v>
      </c>
      <c r="J305">
        <v>1600640.9075665828</v>
      </c>
      <c r="K305">
        <v>106248000</v>
      </c>
      <c r="L305">
        <v>303</v>
      </c>
      <c r="M305">
        <v>-10.928121615670452</v>
      </c>
      <c r="N305">
        <v>1.7241379310344827</v>
      </c>
    </row>
    <row r="306" spans="1:14" x14ac:dyDescent="0.3">
      <c r="A306">
        <v>305</v>
      </c>
      <c r="B306" t="s">
        <v>139</v>
      </c>
      <c r="C306" t="s">
        <v>280</v>
      </c>
      <c r="D306" t="s">
        <v>151</v>
      </c>
      <c r="E306" t="s">
        <v>152</v>
      </c>
      <c r="F306" t="s">
        <v>155</v>
      </c>
      <c r="G306" t="s">
        <v>219</v>
      </c>
      <c r="H306">
        <v>394.00623797893002</v>
      </c>
      <c r="I306">
        <v>57</v>
      </c>
      <c r="J306">
        <v>1600640.9075665828</v>
      </c>
      <c r="K306">
        <v>106248000</v>
      </c>
      <c r="L306">
        <v>304</v>
      </c>
      <c r="M306">
        <v>-10.928121615670452</v>
      </c>
      <c r="N306">
        <v>1.7241379310344827</v>
      </c>
    </row>
    <row r="307" spans="1:14" x14ac:dyDescent="0.3">
      <c r="A307">
        <v>306</v>
      </c>
      <c r="B307" t="s">
        <v>139</v>
      </c>
      <c r="C307" t="s">
        <v>280</v>
      </c>
      <c r="D307" t="s">
        <v>151</v>
      </c>
      <c r="E307" t="s">
        <v>152</v>
      </c>
      <c r="F307" t="s">
        <v>155</v>
      </c>
      <c r="G307" t="s">
        <v>219</v>
      </c>
      <c r="H307">
        <v>394.00623797893002</v>
      </c>
      <c r="I307">
        <v>57</v>
      </c>
      <c r="J307">
        <v>1600640.9075665828</v>
      </c>
      <c r="K307">
        <v>106248000</v>
      </c>
      <c r="L307">
        <v>305</v>
      </c>
      <c r="M307">
        <v>-10.928121615670452</v>
      </c>
      <c r="N307">
        <v>1.7241379310344827</v>
      </c>
    </row>
    <row r="308" spans="1:14" x14ac:dyDescent="0.3">
      <c r="A308">
        <v>307</v>
      </c>
      <c r="B308" t="s">
        <v>139</v>
      </c>
      <c r="C308" t="s">
        <v>280</v>
      </c>
      <c r="D308" t="s">
        <v>151</v>
      </c>
      <c r="E308" t="s">
        <v>152</v>
      </c>
      <c r="F308" t="s">
        <v>155</v>
      </c>
      <c r="G308" t="s">
        <v>219</v>
      </c>
      <c r="H308">
        <v>394.00623797893002</v>
      </c>
      <c r="I308">
        <v>57</v>
      </c>
      <c r="J308">
        <v>1600640.9075665828</v>
      </c>
      <c r="K308">
        <v>106248000</v>
      </c>
      <c r="L308">
        <v>306</v>
      </c>
      <c r="M308">
        <v>-10.928121615670452</v>
      </c>
      <c r="N308">
        <v>1.7241379310344827</v>
      </c>
    </row>
    <row r="309" spans="1:14" x14ac:dyDescent="0.3">
      <c r="A309">
        <v>308</v>
      </c>
      <c r="B309" t="s">
        <v>139</v>
      </c>
      <c r="C309" t="s">
        <v>280</v>
      </c>
      <c r="D309" t="s">
        <v>151</v>
      </c>
      <c r="E309" t="s">
        <v>152</v>
      </c>
      <c r="F309" t="s">
        <v>155</v>
      </c>
      <c r="G309" t="s">
        <v>219</v>
      </c>
      <c r="H309">
        <v>394.00623797893002</v>
      </c>
      <c r="I309">
        <v>57</v>
      </c>
      <c r="J309">
        <v>1600640.9075665828</v>
      </c>
      <c r="K309">
        <v>106248000</v>
      </c>
      <c r="L309">
        <v>307</v>
      </c>
      <c r="M309">
        <v>-10.928121615670452</v>
      </c>
      <c r="N309">
        <v>1.7241379310344827</v>
      </c>
    </row>
    <row r="310" spans="1:14" x14ac:dyDescent="0.3">
      <c r="A310">
        <v>309</v>
      </c>
      <c r="B310" t="s">
        <v>139</v>
      </c>
      <c r="C310" t="s">
        <v>280</v>
      </c>
      <c r="D310" t="s">
        <v>151</v>
      </c>
      <c r="E310" t="s">
        <v>152</v>
      </c>
      <c r="F310" t="s">
        <v>155</v>
      </c>
      <c r="G310" t="s">
        <v>219</v>
      </c>
      <c r="H310">
        <v>394.00623797893002</v>
      </c>
      <c r="I310">
        <v>57</v>
      </c>
      <c r="J310">
        <v>1600640.9075665828</v>
      </c>
      <c r="K310">
        <v>106248000</v>
      </c>
      <c r="L310">
        <v>308</v>
      </c>
      <c r="M310">
        <v>-10.928121615670452</v>
      </c>
      <c r="N310">
        <v>1.7241379310344827</v>
      </c>
    </row>
    <row r="311" spans="1:14" x14ac:dyDescent="0.3">
      <c r="A311">
        <v>310</v>
      </c>
      <c r="B311" t="s">
        <v>139</v>
      </c>
      <c r="C311" t="s">
        <v>280</v>
      </c>
      <c r="D311" t="s">
        <v>151</v>
      </c>
      <c r="E311" t="s">
        <v>152</v>
      </c>
      <c r="F311" t="s">
        <v>155</v>
      </c>
      <c r="G311" t="s">
        <v>219</v>
      </c>
      <c r="H311">
        <v>394.00623797893002</v>
      </c>
      <c r="I311">
        <v>57</v>
      </c>
      <c r="J311">
        <v>1600640.9075665828</v>
      </c>
      <c r="K311">
        <v>106248000</v>
      </c>
      <c r="L311">
        <v>309</v>
      </c>
      <c r="M311">
        <v>-10.928121615670452</v>
      </c>
      <c r="N311">
        <v>1.7241379310344827</v>
      </c>
    </row>
    <row r="312" spans="1:14" x14ac:dyDescent="0.3">
      <c r="A312">
        <v>311</v>
      </c>
      <c r="B312" t="s">
        <v>139</v>
      </c>
      <c r="C312" t="s">
        <v>280</v>
      </c>
      <c r="D312" t="s">
        <v>151</v>
      </c>
      <c r="E312" t="s">
        <v>152</v>
      </c>
      <c r="F312" t="s">
        <v>155</v>
      </c>
      <c r="G312" t="s">
        <v>219</v>
      </c>
      <c r="H312">
        <v>394.00623797893002</v>
      </c>
      <c r="I312">
        <v>57</v>
      </c>
      <c r="J312">
        <v>1600640.9075665828</v>
      </c>
      <c r="K312">
        <v>106248000</v>
      </c>
      <c r="L312">
        <v>310</v>
      </c>
      <c r="M312">
        <v>-10.928121615670452</v>
      </c>
      <c r="N312">
        <v>1.7241379310344827</v>
      </c>
    </row>
    <row r="313" spans="1:14" x14ac:dyDescent="0.3">
      <c r="A313">
        <v>312</v>
      </c>
      <c r="B313" t="s">
        <v>139</v>
      </c>
      <c r="C313" t="s">
        <v>280</v>
      </c>
      <c r="D313" t="s">
        <v>151</v>
      </c>
      <c r="E313" t="s">
        <v>152</v>
      </c>
      <c r="F313" t="s">
        <v>155</v>
      </c>
      <c r="G313" t="s">
        <v>219</v>
      </c>
      <c r="H313">
        <v>394.00623797893002</v>
      </c>
      <c r="I313">
        <v>57</v>
      </c>
      <c r="J313">
        <v>1600640.9075665828</v>
      </c>
      <c r="K313">
        <v>106248000</v>
      </c>
      <c r="L313">
        <v>311</v>
      </c>
      <c r="M313">
        <v>-10.928121615670452</v>
      </c>
      <c r="N313">
        <v>1.7241379310344827</v>
      </c>
    </row>
    <row r="314" spans="1:14" x14ac:dyDescent="0.3">
      <c r="A314">
        <v>313</v>
      </c>
      <c r="B314" t="s">
        <v>139</v>
      </c>
      <c r="C314" t="s">
        <v>280</v>
      </c>
      <c r="D314" t="s">
        <v>151</v>
      </c>
      <c r="E314" t="s">
        <v>152</v>
      </c>
      <c r="F314" t="s">
        <v>155</v>
      </c>
      <c r="G314" t="s">
        <v>219</v>
      </c>
      <c r="H314">
        <v>394.00623797893002</v>
      </c>
      <c r="I314">
        <v>57</v>
      </c>
      <c r="J314">
        <v>1600640.9075665828</v>
      </c>
      <c r="K314">
        <v>106248000</v>
      </c>
      <c r="L314">
        <v>312</v>
      </c>
      <c r="M314">
        <v>-10.928121615670452</v>
      </c>
      <c r="N314">
        <v>1.7241379310344827</v>
      </c>
    </row>
    <row r="315" spans="1:14" x14ac:dyDescent="0.3">
      <c r="A315">
        <v>314</v>
      </c>
      <c r="B315" t="s">
        <v>139</v>
      </c>
      <c r="C315" t="s">
        <v>280</v>
      </c>
      <c r="D315" t="s">
        <v>151</v>
      </c>
      <c r="E315" t="s">
        <v>152</v>
      </c>
      <c r="F315" t="s">
        <v>155</v>
      </c>
      <c r="G315" t="s">
        <v>219</v>
      </c>
      <c r="H315">
        <v>394.00623797893002</v>
      </c>
      <c r="I315">
        <v>57</v>
      </c>
      <c r="J315">
        <v>1600640.9075665828</v>
      </c>
      <c r="K315">
        <v>106248000</v>
      </c>
      <c r="L315">
        <v>313</v>
      </c>
      <c r="M315">
        <v>-10.928121615670452</v>
      </c>
      <c r="N315">
        <v>1.7241379310344827</v>
      </c>
    </row>
    <row r="316" spans="1:14" x14ac:dyDescent="0.3">
      <c r="A316">
        <v>315</v>
      </c>
      <c r="B316" t="s">
        <v>139</v>
      </c>
      <c r="C316" t="s">
        <v>280</v>
      </c>
      <c r="D316" t="s">
        <v>151</v>
      </c>
      <c r="E316" t="s">
        <v>152</v>
      </c>
      <c r="F316" t="s">
        <v>155</v>
      </c>
      <c r="G316" t="s">
        <v>219</v>
      </c>
      <c r="H316">
        <v>394.00623797893002</v>
      </c>
      <c r="I316">
        <v>57</v>
      </c>
      <c r="J316">
        <v>1600640.9075665828</v>
      </c>
      <c r="K316">
        <v>106248000</v>
      </c>
      <c r="L316">
        <v>314</v>
      </c>
      <c r="M316">
        <v>-10.928121615670452</v>
      </c>
      <c r="N316">
        <v>1.7241379310344827</v>
      </c>
    </row>
    <row r="317" spans="1:14" x14ac:dyDescent="0.3">
      <c r="A317">
        <v>316</v>
      </c>
      <c r="B317" t="s">
        <v>139</v>
      </c>
      <c r="C317" t="s">
        <v>280</v>
      </c>
      <c r="D317" t="s">
        <v>151</v>
      </c>
      <c r="E317" t="s">
        <v>152</v>
      </c>
      <c r="F317" t="s">
        <v>155</v>
      </c>
      <c r="G317" t="s">
        <v>219</v>
      </c>
      <c r="H317">
        <v>394.00623797893002</v>
      </c>
      <c r="I317">
        <v>57</v>
      </c>
      <c r="J317">
        <v>1600640.9075665828</v>
      </c>
      <c r="K317">
        <v>106248000</v>
      </c>
      <c r="L317">
        <v>315</v>
      </c>
      <c r="M317">
        <v>-10.928121615670452</v>
      </c>
      <c r="N317">
        <v>1.7241379310344827</v>
      </c>
    </row>
    <row r="318" spans="1:14" x14ac:dyDescent="0.3">
      <c r="A318">
        <v>317</v>
      </c>
      <c r="B318" t="s">
        <v>139</v>
      </c>
      <c r="C318" t="s">
        <v>280</v>
      </c>
      <c r="D318" t="s">
        <v>151</v>
      </c>
      <c r="E318" t="s">
        <v>152</v>
      </c>
      <c r="F318" t="s">
        <v>155</v>
      </c>
      <c r="G318" t="s">
        <v>219</v>
      </c>
      <c r="H318">
        <v>394.00623797893002</v>
      </c>
      <c r="I318">
        <v>57</v>
      </c>
      <c r="J318">
        <v>1600640.9075665828</v>
      </c>
      <c r="K318">
        <v>106248000</v>
      </c>
      <c r="L318">
        <v>316</v>
      </c>
      <c r="M318">
        <v>-10.928121615670452</v>
      </c>
      <c r="N318">
        <v>1.7241379310344827</v>
      </c>
    </row>
    <row r="319" spans="1:14" x14ac:dyDescent="0.3">
      <c r="A319">
        <v>318</v>
      </c>
      <c r="B319" t="s">
        <v>139</v>
      </c>
      <c r="C319" t="s">
        <v>280</v>
      </c>
      <c r="D319" t="s">
        <v>151</v>
      </c>
      <c r="E319" t="s">
        <v>152</v>
      </c>
      <c r="F319" t="s">
        <v>155</v>
      </c>
      <c r="G319" t="s">
        <v>219</v>
      </c>
      <c r="H319">
        <v>394.00623797893002</v>
      </c>
      <c r="I319">
        <v>57</v>
      </c>
      <c r="J319">
        <v>1600640.9075665828</v>
      </c>
      <c r="K319">
        <v>106248000</v>
      </c>
      <c r="L319">
        <v>317</v>
      </c>
      <c r="M319">
        <v>-10.928121615670452</v>
      </c>
      <c r="N319">
        <v>1.7241379310344827</v>
      </c>
    </row>
    <row r="320" spans="1:14" x14ac:dyDescent="0.3">
      <c r="A320">
        <v>319</v>
      </c>
      <c r="B320" t="s">
        <v>139</v>
      </c>
      <c r="C320" t="s">
        <v>280</v>
      </c>
      <c r="D320" t="s">
        <v>151</v>
      </c>
      <c r="E320" t="s">
        <v>152</v>
      </c>
      <c r="F320" t="s">
        <v>155</v>
      </c>
      <c r="G320" t="s">
        <v>219</v>
      </c>
      <c r="H320">
        <v>394.00623797893002</v>
      </c>
      <c r="I320">
        <v>57</v>
      </c>
      <c r="J320">
        <v>1600640.9075665828</v>
      </c>
      <c r="K320">
        <v>106248000</v>
      </c>
      <c r="L320">
        <v>318</v>
      </c>
      <c r="M320">
        <v>-10.928121615670452</v>
      </c>
      <c r="N320">
        <v>1.7241379310344827</v>
      </c>
    </row>
    <row r="321" spans="1:14" x14ac:dyDescent="0.3">
      <c r="A321">
        <v>320</v>
      </c>
      <c r="B321" t="s">
        <v>139</v>
      </c>
      <c r="C321" t="s">
        <v>280</v>
      </c>
      <c r="D321" t="s">
        <v>151</v>
      </c>
      <c r="E321" t="s">
        <v>152</v>
      </c>
      <c r="F321" t="s">
        <v>155</v>
      </c>
      <c r="G321" t="s">
        <v>219</v>
      </c>
      <c r="H321">
        <v>394.00623797893002</v>
      </c>
      <c r="I321">
        <v>57</v>
      </c>
      <c r="J321">
        <v>1600640.9075665828</v>
      </c>
      <c r="K321">
        <v>106248000</v>
      </c>
      <c r="L321">
        <v>319</v>
      </c>
      <c r="M321">
        <v>-10.928121615670452</v>
      </c>
      <c r="N321">
        <v>1.7241379310344827</v>
      </c>
    </row>
    <row r="322" spans="1:14" x14ac:dyDescent="0.3">
      <c r="A322">
        <v>321</v>
      </c>
      <c r="B322" t="s">
        <v>139</v>
      </c>
      <c r="C322" t="s">
        <v>280</v>
      </c>
      <c r="D322" t="s">
        <v>151</v>
      </c>
      <c r="E322" t="s">
        <v>152</v>
      </c>
      <c r="F322" t="s">
        <v>155</v>
      </c>
      <c r="G322" t="s">
        <v>219</v>
      </c>
      <c r="H322">
        <v>394.00623797893002</v>
      </c>
      <c r="I322">
        <v>57</v>
      </c>
      <c r="J322">
        <v>1600640.9075665828</v>
      </c>
      <c r="K322">
        <v>106248000</v>
      </c>
      <c r="L322">
        <v>320</v>
      </c>
      <c r="M322">
        <v>-10.928121615670452</v>
      </c>
      <c r="N322">
        <v>1.7241379310344827</v>
      </c>
    </row>
    <row r="323" spans="1:14" x14ac:dyDescent="0.3">
      <c r="A323">
        <v>322</v>
      </c>
      <c r="B323" t="s">
        <v>139</v>
      </c>
      <c r="C323" t="s">
        <v>280</v>
      </c>
      <c r="D323" t="s">
        <v>151</v>
      </c>
      <c r="E323" t="s">
        <v>152</v>
      </c>
      <c r="F323" t="s">
        <v>155</v>
      </c>
      <c r="G323" t="s">
        <v>219</v>
      </c>
      <c r="H323">
        <v>394.00623797893002</v>
      </c>
      <c r="I323">
        <v>57</v>
      </c>
      <c r="J323">
        <v>1600640.9075665828</v>
      </c>
      <c r="K323">
        <v>106248000</v>
      </c>
      <c r="L323">
        <v>321</v>
      </c>
      <c r="M323">
        <v>-10.928121615670452</v>
      </c>
      <c r="N323">
        <v>1.7241379310344827</v>
      </c>
    </row>
    <row r="324" spans="1:14" x14ac:dyDescent="0.3">
      <c r="A324">
        <v>323</v>
      </c>
      <c r="B324" t="s">
        <v>139</v>
      </c>
      <c r="C324" t="s">
        <v>280</v>
      </c>
      <c r="D324" t="s">
        <v>151</v>
      </c>
      <c r="E324" t="s">
        <v>152</v>
      </c>
      <c r="F324" t="s">
        <v>155</v>
      </c>
      <c r="G324" t="s">
        <v>219</v>
      </c>
      <c r="H324">
        <v>394.00623797893002</v>
      </c>
      <c r="I324">
        <v>57</v>
      </c>
      <c r="J324">
        <v>1600640.9075665828</v>
      </c>
      <c r="K324">
        <v>106248000</v>
      </c>
      <c r="L324">
        <v>322</v>
      </c>
      <c r="M324">
        <v>-10.928121615670452</v>
      </c>
      <c r="N324">
        <v>1.7241379310344827</v>
      </c>
    </row>
    <row r="325" spans="1:14" x14ac:dyDescent="0.3">
      <c r="A325">
        <v>324</v>
      </c>
      <c r="B325" t="s">
        <v>139</v>
      </c>
      <c r="C325" t="s">
        <v>280</v>
      </c>
      <c r="D325" t="s">
        <v>151</v>
      </c>
      <c r="E325" t="s">
        <v>152</v>
      </c>
      <c r="F325" t="s">
        <v>155</v>
      </c>
      <c r="G325" t="s">
        <v>219</v>
      </c>
      <c r="H325">
        <v>394.00623797893002</v>
      </c>
      <c r="I325">
        <v>57</v>
      </c>
      <c r="J325">
        <v>1600640.9075665828</v>
      </c>
      <c r="K325">
        <v>106248000</v>
      </c>
      <c r="L325">
        <v>323</v>
      </c>
      <c r="M325">
        <v>-10.928121615670452</v>
      </c>
      <c r="N325">
        <v>1.7241379310344827</v>
      </c>
    </row>
    <row r="326" spans="1:14" x14ac:dyDescent="0.3">
      <c r="A326">
        <v>325</v>
      </c>
      <c r="B326" t="s">
        <v>139</v>
      </c>
      <c r="C326" t="s">
        <v>280</v>
      </c>
      <c r="D326" t="s">
        <v>151</v>
      </c>
      <c r="E326" t="s">
        <v>152</v>
      </c>
      <c r="F326" t="s">
        <v>155</v>
      </c>
      <c r="G326" t="s">
        <v>219</v>
      </c>
      <c r="H326">
        <v>394.00623797893002</v>
      </c>
      <c r="I326">
        <v>57</v>
      </c>
      <c r="J326">
        <v>1600640.9075665828</v>
      </c>
      <c r="K326">
        <v>106248000</v>
      </c>
      <c r="L326">
        <v>324</v>
      </c>
      <c r="M326">
        <v>-10.928121615670452</v>
      </c>
      <c r="N326">
        <v>1.7241379310344827</v>
      </c>
    </row>
    <row r="327" spans="1:14" x14ac:dyDescent="0.3">
      <c r="A327">
        <v>326</v>
      </c>
      <c r="B327" t="s">
        <v>139</v>
      </c>
      <c r="C327" t="s">
        <v>280</v>
      </c>
      <c r="D327" t="s">
        <v>151</v>
      </c>
      <c r="E327" t="s">
        <v>152</v>
      </c>
      <c r="F327" t="s">
        <v>155</v>
      </c>
      <c r="G327" t="s">
        <v>219</v>
      </c>
      <c r="H327">
        <v>394.00623797893002</v>
      </c>
      <c r="I327">
        <v>57</v>
      </c>
      <c r="J327">
        <v>1600640.9075665828</v>
      </c>
      <c r="K327">
        <v>106248000</v>
      </c>
      <c r="L327">
        <v>325</v>
      </c>
      <c r="M327">
        <v>-10.928121615670452</v>
      </c>
      <c r="N327">
        <v>1.7241379310344827</v>
      </c>
    </row>
    <row r="328" spans="1:14" x14ac:dyDescent="0.3">
      <c r="A328">
        <v>327</v>
      </c>
      <c r="B328" t="s">
        <v>139</v>
      </c>
      <c r="C328" t="s">
        <v>280</v>
      </c>
      <c r="D328" t="s">
        <v>151</v>
      </c>
      <c r="E328" t="s">
        <v>152</v>
      </c>
      <c r="F328" t="s">
        <v>155</v>
      </c>
      <c r="G328" t="s">
        <v>219</v>
      </c>
      <c r="H328">
        <v>394.00623797893002</v>
      </c>
      <c r="I328">
        <v>57</v>
      </c>
      <c r="J328">
        <v>1600640.9075665828</v>
      </c>
      <c r="K328">
        <v>106248000</v>
      </c>
      <c r="L328">
        <v>326</v>
      </c>
      <c r="M328">
        <v>-10.928121615670452</v>
      </c>
      <c r="N328">
        <v>1.7241379310344827</v>
      </c>
    </row>
    <row r="329" spans="1:14" x14ac:dyDescent="0.3">
      <c r="A329">
        <v>328</v>
      </c>
      <c r="B329" t="s">
        <v>139</v>
      </c>
      <c r="C329" t="s">
        <v>280</v>
      </c>
      <c r="D329" t="s">
        <v>151</v>
      </c>
      <c r="E329" t="s">
        <v>152</v>
      </c>
      <c r="F329" t="s">
        <v>155</v>
      </c>
      <c r="G329" t="s">
        <v>219</v>
      </c>
      <c r="H329">
        <v>394.00623797893002</v>
      </c>
      <c r="I329">
        <v>57</v>
      </c>
      <c r="J329">
        <v>1600640.9075665828</v>
      </c>
      <c r="K329">
        <v>106248000</v>
      </c>
      <c r="L329">
        <v>327</v>
      </c>
      <c r="M329">
        <v>-10.928121615670452</v>
      </c>
      <c r="N329">
        <v>1.7241379310344827</v>
      </c>
    </row>
    <row r="330" spans="1:14" x14ac:dyDescent="0.3">
      <c r="A330">
        <v>329</v>
      </c>
      <c r="B330" t="s">
        <v>139</v>
      </c>
      <c r="C330" t="s">
        <v>280</v>
      </c>
      <c r="D330" t="s">
        <v>151</v>
      </c>
      <c r="E330" t="s">
        <v>152</v>
      </c>
      <c r="F330" t="s">
        <v>155</v>
      </c>
      <c r="G330" t="s">
        <v>219</v>
      </c>
      <c r="H330">
        <v>394.00623797893002</v>
      </c>
      <c r="I330">
        <v>57</v>
      </c>
      <c r="J330">
        <v>1600640.9075665828</v>
      </c>
      <c r="K330">
        <v>106248000</v>
      </c>
      <c r="L330">
        <v>328</v>
      </c>
      <c r="M330">
        <v>-10.928121615670452</v>
      </c>
      <c r="N330">
        <v>1.7241379310344827</v>
      </c>
    </row>
    <row r="331" spans="1:14" x14ac:dyDescent="0.3">
      <c r="A331">
        <v>330</v>
      </c>
      <c r="B331" t="s">
        <v>139</v>
      </c>
      <c r="C331" t="s">
        <v>280</v>
      </c>
      <c r="D331" t="s">
        <v>151</v>
      </c>
      <c r="E331" t="s">
        <v>152</v>
      </c>
      <c r="F331" t="s">
        <v>155</v>
      </c>
      <c r="G331" t="s">
        <v>219</v>
      </c>
      <c r="H331">
        <v>394.00623797893002</v>
      </c>
      <c r="I331">
        <v>57</v>
      </c>
      <c r="J331">
        <v>1600640.9075665828</v>
      </c>
      <c r="K331">
        <v>106248000</v>
      </c>
      <c r="L331">
        <v>329</v>
      </c>
      <c r="M331">
        <v>-10.928121615670452</v>
      </c>
      <c r="N331">
        <v>1.7241379310344827</v>
      </c>
    </row>
    <row r="332" spans="1:14" x14ac:dyDescent="0.3">
      <c r="A332">
        <v>331</v>
      </c>
      <c r="B332" t="s">
        <v>139</v>
      </c>
      <c r="C332" t="s">
        <v>280</v>
      </c>
      <c r="D332" t="s">
        <v>151</v>
      </c>
      <c r="E332" t="s">
        <v>152</v>
      </c>
      <c r="F332" t="s">
        <v>155</v>
      </c>
      <c r="G332" t="s">
        <v>219</v>
      </c>
      <c r="H332">
        <v>394.00623797893002</v>
      </c>
      <c r="I332">
        <v>57</v>
      </c>
      <c r="J332">
        <v>1600640.9075665828</v>
      </c>
      <c r="K332">
        <v>106248000</v>
      </c>
      <c r="L332">
        <v>330</v>
      </c>
      <c r="M332">
        <v>-10.928121615670452</v>
      </c>
      <c r="N332">
        <v>1.7241379310344827</v>
      </c>
    </row>
    <row r="333" spans="1:14" x14ac:dyDescent="0.3">
      <c r="A333">
        <v>332</v>
      </c>
      <c r="B333" t="s">
        <v>139</v>
      </c>
      <c r="C333" t="s">
        <v>280</v>
      </c>
      <c r="D333" t="s">
        <v>151</v>
      </c>
      <c r="E333" t="s">
        <v>152</v>
      </c>
      <c r="F333" t="s">
        <v>155</v>
      </c>
      <c r="G333" t="s">
        <v>219</v>
      </c>
      <c r="H333">
        <v>394.00623797893002</v>
      </c>
      <c r="I333">
        <v>57</v>
      </c>
      <c r="J333">
        <v>1600640.9075665828</v>
      </c>
      <c r="K333">
        <v>106248000</v>
      </c>
      <c r="L333">
        <v>331</v>
      </c>
      <c r="M333">
        <v>-10.928121615670452</v>
      </c>
      <c r="N333">
        <v>1.7241379310344827</v>
      </c>
    </row>
    <row r="334" spans="1:14" x14ac:dyDescent="0.3">
      <c r="A334">
        <v>333</v>
      </c>
      <c r="B334" t="s">
        <v>139</v>
      </c>
      <c r="C334" t="s">
        <v>280</v>
      </c>
      <c r="D334" t="s">
        <v>151</v>
      </c>
      <c r="E334" t="s">
        <v>152</v>
      </c>
      <c r="F334" t="s">
        <v>155</v>
      </c>
      <c r="G334" t="s">
        <v>219</v>
      </c>
      <c r="H334">
        <v>394.00623797893002</v>
      </c>
      <c r="I334">
        <v>57</v>
      </c>
      <c r="J334">
        <v>1600640.9075665828</v>
      </c>
      <c r="K334">
        <v>106248000</v>
      </c>
      <c r="L334">
        <v>332</v>
      </c>
      <c r="M334">
        <v>-10.928121615670452</v>
      </c>
      <c r="N334">
        <v>1.7241379310344827</v>
      </c>
    </row>
    <row r="335" spans="1:14" x14ac:dyDescent="0.3">
      <c r="A335">
        <v>334</v>
      </c>
      <c r="B335" t="s">
        <v>139</v>
      </c>
      <c r="C335" t="s">
        <v>280</v>
      </c>
      <c r="D335" t="s">
        <v>151</v>
      </c>
      <c r="E335" t="s">
        <v>152</v>
      </c>
      <c r="F335" t="s">
        <v>155</v>
      </c>
      <c r="G335" t="s">
        <v>219</v>
      </c>
      <c r="H335">
        <v>394.00623797893002</v>
      </c>
      <c r="I335">
        <v>57</v>
      </c>
      <c r="J335">
        <v>1600640.9075665828</v>
      </c>
      <c r="K335">
        <v>106248000</v>
      </c>
      <c r="L335">
        <v>333</v>
      </c>
      <c r="M335">
        <v>-10.928121615670452</v>
      </c>
      <c r="N335">
        <v>1.7241379310344827</v>
      </c>
    </row>
    <row r="336" spans="1:14" x14ac:dyDescent="0.3">
      <c r="A336">
        <v>335</v>
      </c>
      <c r="B336" t="s">
        <v>139</v>
      </c>
      <c r="C336" t="s">
        <v>280</v>
      </c>
      <c r="D336" t="s">
        <v>151</v>
      </c>
      <c r="E336" t="s">
        <v>152</v>
      </c>
      <c r="F336" t="s">
        <v>155</v>
      </c>
      <c r="G336" t="s">
        <v>219</v>
      </c>
      <c r="H336">
        <v>394.00623797893002</v>
      </c>
      <c r="I336">
        <v>57</v>
      </c>
      <c r="J336">
        <v>1600640.9075665828</v>
      </c>
      <c r="K336">
        <v>106248000</v>
      </c>
      <c r="L336">
        <v>334</v>
      </c>
      <c r="M336">
        <v>-10.928121615670452</v>
      </c>
      <c r="N336">
        <v>1.7241379310344827</v>
      </c>
    </row>
    <row r="337" spans="1:14" x14ac:dyDescent="0.3">
      <c r="A337">
        <v>336</v>
      </c>
      <c r="B337" t="s">
        <v>139</v>
      </c>
      <c r="C337" t="s">
        <v>280</v>
      </c>
      <c r="D337" t="s">
        <v>151</v>
      </c>
      <c r="E337" t="s">
        <v>152</v>
      </c>
      <c r="F337" t="s">
        <v>155</v>
      </c>
      <c r="G337" t="s">
        <v>219</v>
      </c>
      <c r="H337">
        <v>394.00623797893002</v>
      </c>
      <c r="I337">
        <v>57</v>
      </c>
      <c r="J337">
        <v>1600640.9075665828</v>
      </c>
      <c r="K337">
        <v>106248000</v>
      </c>
      <c r="L337">
        <v>335</v>
      </c>
      <c r="M337">
        <v>-10.928121615670452</v>
      </c>
      <c r="N337">
        <v>1.7241379310344827</v>
      </c>
    </row>
    <row r="338" spans="1:14" x14ac:dyDescent="0.3">
      <c r="A338">
        <v>337</v>
      </c>
      <c r="B338" t="s">
        <v>139</v>
      </c>
      <c r="C338" t="s">
        <v>280</v>
      </c>
      <c r="D338" t="s">
        <v>151</v>
      </c>
      <c r="E338" t="s">
        <v>152</v>
      </c>
      <c r="F338" t="s">
        <v>155</v>
      </c>
      <c r="G338" t="s">
        <v>219</v>
      </c>
      <c r="H338">
        <v>394.00623797893002</v>
      </c>
      <c r="I338">
        <v>57</v>
      </c>
      <c r="J338">
        <v>1600640.9075665828</v>
      </c>
      <c r="K338">
        <v>106248000</v>
      </c>
      <c r="L338">
        <v>336</v>
      </c>
      <c r="M338">
        <v>-10.928121615670452</v>
      </c>
      <c r="N338">
        <v>1.7241379310344827</v>
      </c>
    </row>
    <row r="339" spans="1:14" x14ac:dyDescent="0.3">
      <c r="A339">
        <v>338</v>
      </c>
      <c r="B339" t="s">
        <v>139</v>
      </c>
      <c r="C339" t="s">
        <v>280</v>
      </c>
      <c r="D339" t="s">
        <v>151</v>
      </c>
      <c r="E339" t="s">
        <v>152</v>
      </c>
      <c r="F339" t="s">
        <v>155</v>
      </c>
      <c r="G339" t="s">
        <v>219</v>
      </c>
      <c r="H339">
        <v>394.00623797893002</v>
      </c>
      <c r="I339">
        <v>57</v>
      </c>
      <c r="J339">
        <v>1600640.9075665828</v>
      </c>
      <c r="K339">
        <v>106248000</v>
      </c>
      <c r="L339">
        <v>337</v>
      </c>
      <c r="M339">
        <v>-10.928121615670452</v>
      </c>
      <c r="N339">
        <v>1.7241379310344827</v>
      </c>
    </row>
    <row r="340" spans="1:14" x14ac:dyDescent="0.3">
      <c r="A340">
        <v>339</v>
      </c>
      <c r="B340" t="s">
        <v>139</v>
      </c>
      <c r="C340" t="s">
        <v>280</v>
      </c>
      <c r="D340" t="s">
        <v>151</v>
      </c>
      <c r="E340" t="s">
        <v>152</v>
      </c>
      <c r="F340" t="s">
        <v>155</v>
      </c>
      <c r="G340" t="s">
        <v>219</v>
      </c>
      <c r="H340">
        <v>407.14569014649896</v>
      </c>
      <c r="I340">
        <v>58</v>
      </c>
      <c r="J340">
        <v>1442953.2243521425</v>
      </c>
      <c r="K340">
        <v>108112000</v>
      </c>
      <c r="L340">
        <v>338</v>
      </c>
      <c r="M340">
        <v>0</v>
      </c>
      <c r="N340">
        <v>0</v>
      </c>
    </row>
    <row r="341" spans="1:14" x14ac:dyDescent="0.3">
      <c r="A341">
        <v>340</v>
      </c>
      <c r="B341" t="s">
        <v>139</v>
      </c>
      <c r="C341" t="s">
        <v>280</v>
      </c>
      <c r="D341" t="s">
        <v>151</v>
      </c>
      <c r="E341" t="s">
        <v>152</v>
      </c>
      <c r="F341" t="s">
        <v>155</v>
      </c>
      <c r="G341" t="s">
        <v>219</v>
      </c>
      <c r="H341">
        <v>407.14569014649896</v>
      </c>
      <c r="I341">
        <v>58</v>
      </c>
      <c r="J341">
        <v>1442953.2243521425</v>
      </c>
      <c r="K341">
        <v>108112000</v>
      </c>
      <c r="L341">
        <v>339</v>
      </c>
      <c r="M341">
        <v>0</v>
      </c>
      <c r="N341">
        <v>0</v>
      </c>
    </row>
    <row r="342" spans="1:14" x14ac:dyDescent="0.3">
      <c r="A342">
        <v>341</v>
      </c>
      <c r="B342" t="s">
        <v>139</v>
      </c>
      <c r="C342" t="s">
        <v>280</v>
      </c>
      <c r="D342" t="s">
        <v>151</v>
      </c>
      <c r="E342" t="s">
        <v>152</v>
      </c>
      <c r="F342" t="s">
        <v>155</v>
      </c>
      <c r="G342" t="s">
        <v>219</v>
      </c>
      <c r="H342">
        <v>407.14569014649896</v>
      </c>
      <c r="I342">
        <v>58</v>
      </c>
      <c r="J342">
        <v>1442953.2243521425</v>
      </c>
      <c r="K342">
        <v>108112000</v>
      </c>
      <c r="L342">
        <v>340</v>
      </c>
      <c r="M342">
        <v>0</v>
      </c>
      <c r="N342">
        <v>0</v>
      </c>
    </row>
    <row r="343" spans="1:14" x14ac:dyDescent="0.3">
      <c r="A343">
        <v>342</v>
      </c>
      <c r="B343" t="s">
        <v>139</v>
      </c>
      <c r="C343" t="s">
        <v>280</v>
      </c>
      <c r="D343" t="s">
        <v>151</v>
      </c>
      <c r="E343" t="s">
        <v>152</v>
      </c>
      <c r="F343" t="s">
        <v>155</v>
      </c>
      <c r="G343" t="s">
        <v>219</v>
      </c>
      <c r="H343">
        <v>407.14569014649896</v>
      </c>
      <c r="I343">
        <v>58</v>
      </c>
      <c r="J343">
        <v>1442953.2243521425</v>
      </c>
      <c r="K343">
        <v>108112000</v>
      </c>
      <c r="L343">
        <v>341</v>
      </c>
      <c r="M343">
        <v>0</v>
      </c>
      <c r="N343">
        <v>0</v>
      </c>
    </row>
    <row r="344" spans="1:14" x14ac:dyDescent="0.3">
      <c r="A344">
        <v>343</v>
      </c>
      <c r="B344" t="s">
        <v>139</v>
      </c>
      <c r="C344" t="s">
        <v>280</v>
      </c>
      <c r="D344" t="s">
        <v>151</v>
      </c>
      <c r="E344" t="s">
        <v>152</v>
      </c>
      <c r="F344" t="s">
        <v>155</v>
      </c>
      <c r="G344" t="s">
        <v>219</v>
      </c>
      <c r="H344">
        <v>407.14569014649896</v>
      </c>
      <c r="I344">
        <v>58</v>
      </c>
      <c r="J344">
        <v>1442953.2243521425</v>
      </c>
      <c r="K344">
        <v>108112000</v>
      </c>
      <c r="L344">
        <v>342</v>
      </c>
      <c r="M344">
        <v>0</v>
      </c>
      <c r="N344">
        <v>0</v>
      </c>
    </row>
    <row r="345" spans="1:14" x14ac:dyDescent="0.3">
      <c r="A345">
        <v>344</v>
      </c>
      <c r="B345" t="s">
        <v>139</v>
      </c>
      <c r="C345" t="s">
        <v>280</v>
      </c>
      <c r="D345" t="s">
        <v>151</v>
      </c>
      <c r="E345" t="s">
        <v>152</v>
      </c>
      <c r="F345" t="s">
        <v>155</v>
      </c>
      <c r="G345" t="s">
        <v>219</v>
      </c>
      <c r="H345">
        <v>407.14569014649896</v>
      </c>
      <c r="I345">
        <v>58</v>
      </c>
      <c r="J345">
        <v>1442953.2243521425</v>
      </c>
      <c r="K345">
        <v>108112000</v>
      </c>
      <c r="L345">
        <v>343</v>
      </c>
      <c r="M345">
        <v>0</v>
      </c>
      <c r="N345">
        <v>0</v>
      </c>
    </row>
    <row r="346" spans="1:14" x14ac:dyDescent="0.3">
      <c r="A346">
        <v>345</v>
      </c>
      <c r="B346" t="s">
        <v>139</v>
      </c>
      <c r="C346" t="s">
        <v>280</v>
      </c>
      <c r="D346" t="s">
        <v>151</v>
      </c>
      <c r="E346" t="s">
        <v>152</v>
      </c>
      <c r="F346" t="s">
        <v>155</v>
      </c>
      <c r="G346" t="s">
        <v>219</v>
      </c>
      <c r="H346">
        <v>407.14569014649896</v>
      </c>
      <c r="I346">
        <v>58</v>
      </c>
      <c r="J346">
        <v>1442953.2243521425</v>
      </c>
      <c r="K346">
        <v>108112000</v>
      </c>
      <c r="L346">
        <v>344</v>
      </c>
      <c r="M346">
        <v>0</v>
      </c>
      <c r="N346">
        <v>0</v>
      </c>
    </row>
    <row r="347" spans="1:14" x14ac:dyDescent="0.3">
      <c r="A347">
        <v>346</v>
      </c>
      <c r="B347" t="s">
        <v>139</v>
      </c>
      <c r="C347" t="s">
        <v>280</v>
      </c>
      <c r="D347" t="s">
        <v>151</v>
      </c>
      <c r="E347" t="s">
        <v>152</v>
      </c>
      <c r="F347" t="s">
        <v>155</v>
      </c>
      <c r="G347" t="s">
        <v>219</v>
      </c>
      <c r="H347">
        <v>407.14569014649896</v>
      </c>
      <c r="I347">
        <v>58</v>
      </c>
      <c r="J347">
        <v>1442953.2243521425</v>
      </c>
      <c r="K347">
        <v>108112000</v>
      </c>
      <c r="L347">
        <v>345</v>
      </c>
      <c r="M347">
        <v>0</v>
      </c>
      <c r="N347">
        <v>0</v>
      </c>
    </row>
    <row r="348" spans="1:14" x14ac:dyDescent="0.3">
      <c r="A348">
        <v>347</v>
      </c>
      <c r="B348" t="s">
        <v>139</v>
      </c>
      <c r="C348" t="s">
        <v>280</v>
      </c>
      <c r="D348" t="s">
        <v>151</v>
      </c>
      <c r="E348" t="s">
        <v>152</v>
      </c>
      <c r="F348" t="s">
        <v>155</v>
      </c>
      <c r="G348" t="s">
        <v>219</v>
      </c>
      <c r="H348">
        <v>407.14569014649896</v>
      </c>
      <c r="I348">
        <v>58</v>
      </c>
      <c r="J348">
        <v>1442953.2243521425</v>
      </c>
      <c r="K348">
        <v>108112000</v>
      </c>
      <c r="L348">
        <v>346</v>
      </c>
      <c r="M348">
        <v>0</v>
      </c>
      <c r="N348">
        <v>0</v>
      </c>
    </row>
    <row r="349" spans="1:14" x14ac:dyDescent="0.3">
      <c r="A349">
        <v>348</v>
      </c>
      <c r="B349" t="s">
        <v>139</v>
      </c>
      <c r="C349" t="s">
        <v>280</v>
      </c>
      <c r="D349" t="s">
        <v>151</v>
      </c>
      <c r="E349" t="s">
        <v>152</v>
      </c>
      <c r="F349" t="s">
        <v>155</v>
      </c>
      <c r="G349" t="s">
        <v>219</v>
      </c>
      <c r="H349">
        <v>407.14569014649896</v>
      </c>
      <c r="I349">
        <v>58</v>
      </c>
      <c r="J349">
        <v>1442953.2243521425</v>
      </c>
      <c r="K349">
        <v>108112000</v>
      </c>
      <c r="L349">
        <v>347</v>
      </c>
      <c r="M349">
        <v>0</v>
      </c>
      <c r="N349">
        <v>0</v>
      </c>
    </row>
    <row r="350" spans="1:14" x14ac:dyDescent="0.3">
      <c r="A350">
        <v>349</v>
      </c>
      <c r="B350" t="s">
        <v>139</v>
      </c>
      <c r="C350" t="s">
        <v>280</v>
      </c>
      <c r="D350" t="s">
        <v>151</v>
      </c>
      <c r="E350" t="s">
        <v>152</v>
      </c>
      <c r="F350" t="s">
        <v>155</v>
      </c>
      <c r="G350" t="s">
        <v>219</v>
      </c>
      <c r="H350">
        <v>407.14569014649896</v>
      </c>
      <c r="I350">
        <v>58</v>
      </c>
      <c r="J350">
        <v>1442953.2243521425</v>
      </c>
      <c r="K350">
        <v>108112000</v>
      </c>
      <c r="L350">
        <v>348</v>
      </c>
      <c r="M350">
        <v>0</v>
      </c>
      <c r="N350">
        <v>0</v>
      </c>
    </row>
    <row r="351" spans="1:14" x14ac:dyDescent="0.3">
      <c r="A351">
        <v>350</v>
      </c>
      <c r="B351" t="s">
        <v>139</v>
      </c>
      <c r="C351" t="s">
        <v>280</v>
      </c>
      <c r="D351" t="s">
        <v>151</v>
      </c>
      <c r="E351" t="s">
        <v>152</v>
      </c>
      <c r="F351" t="s">
        <v>155</v>
      </c>
      <c r="G351" t="s">
        <v>219</v>
      </c>
      <c r="H351">
        <v>407.14569014649896</v>
      </c>
      <c r="I351">
        <v>58</v>
      </c>
      <c r="J351">
        <v>1442953.2243521425</v>
      </c>
      <c r="K351">
        <v>108112000</v>
      </c>
      <c r="L351">
        <v>349</v>
      </c>
      <c r="M351">
        <v>0</v>
      </c>
      <c r="N351">
        <v>0</v>
      </c>
    </row>
    <row r="352" spans="1:14" x14ac:dyDescent="0.3">
      <c r="A352">
        <v>351</v>
      </c>
      <c r="B352" t="s">
        <v>139</v>
      </c>
      <c r="C352" t="s">
        <v>280</v>
      </c>
      <c r="D352" t="s">
        <v>151</v>
      </c>
      <c r="E352" t="s">
        <v>152</v>
      </c>
      <c r="F352" t="s">
        <v>155</v>
      </c>
      <c r="G352" t="s">
        <v>219</v>
      </c>
      <c r="H352">
        <v>407.14569014649896</v>
      </c>
      <c r="I352">
        <v>58</v>
      </c>
      <c r="J352">
        <v>1442953.2243521425</v>
      </c>
      <c r="K352">
        <v>108112000</v>
      </c>
      <c r="L352">
        <v>350</v>
      </c>
      <c r="M352">
        <v>0</v>
      </c>
      <c r="N352">
        <v>0</v>
      </c>
    </row>
    <row r="353" spans="1:14" x14ac:dyDescent="0.3">
      <c r="A353">
        <v>352</v>
      </c>
      <c r="B353" t="s">
        <v>139</v>
      </c>
      <c r="C353" t="s">
        <v>280</v>
      </c>
      <c r="D353" t="s">
        <v>151</v>
      </c>
      <c r="E353" t="s">
        <v>152</v>
      </c>
      <c r="F353" t="s">
        <v>155</v>
      </c>
      <c r="G353" t="s">
        <v>219</v>
      </c>
      <c r="H353">
        <v>407.14569014649896</v>
      </c>
      <c r="I353">
        <v>58</v>
      </c>
      <c r="J353">
        <v>1442953.2243521425</v>
      </c>
      <c r="K353">
        <v>108112000</v>
      </c>
      <c r="L353">
        <v>351</v>
      </c>
      <c r="M353">
        <v>0</v>
      </c>
      <c r="N353">
        <v>0</v>
      </c>
    </row>
    <row r="354" spans="1:14" x14ac:dyDescent="0.3">
      <c r="A354">
        <v>353</v>
      </c>
      <c r="B354" t="s">
        <v>139</v>
      </c>
      <c r="C354" t="s">
        <v>280</v>
      </c>
      <c r="D354" t="s">
        <v>151</v>
      </c>
      <c r="E354" t="s">
        <v>152</v>
      </c>
      <c r="F354" t="s">
        <v>155</v>
      </c>
      <c r="G354" t="s">
        <v>219</v>
      </c>
      <c r="H354">
        <v>407.14569014649896</v>
      </c>
      <c r="I354">
        <v>58</v>
      </c>
      <c r="J354">
        <v>1442953.2243521425</v>
      </c>
      <c r="K354">
        <v>108112000</v>
      </c>
      <c r="L354">
        <v>352</v>
      </c>
      <c r="M354">
        <v>0</v>
      </c>
      <c r="N354">
        <v>0</v>
      </c>
    </row>
    <row r="355" spans="1:14" x14ac:dyDescent="0.3">
      <c r="A355">
        <v>354</v>
      </c>
      <c r="B355" t="s">
        <v>139</v>
      </c>
      <c r="C355" t="s">
        <v>280</v>
      </c>
      <c r="D355" t="s">
        <v>151</v>
      </c>
      <c r="E355" t="s">
        <v>152</v>
      </c>
      <c r="F355" t="s">
        <v>155</v>
      </c>
      <c r="G355" t="s">
        <v>219</v>
      </c>
      <c r="H355">
        <v>407.14569014649896</v>
      </c>
      <c r="I355">
        <v>58</v>
      </c>
      <c r="J355">
        <v>1442953.2243521425</v>
      </c>
      <c r="K355">
        <v>108112000</v>
      </c>
      <c r="L355">
        <v>353</v>
      </c>
      <c r="M355">
        <v>0</v>
      </c>
      <c r="N355">
        <v>0</v>
      </c>
    </row>
    <row r="356" spans="1:14" x14ac:dyDescent="0.3">
      <c r="A356">
        <v>355</v>
      </c>
      <c r="B356" t="s">
        <v>139</v>
      </c>
      <c r="C356" t="s">
        <v>280</v>
      </c>
      <c r="D356" t="s">
        <v>151</v>
      </c>
      <c r="E356" t="s">
        <v>152</v>
      </c>
      <c r="F356" t="s">
        <v>155</v>
      </c>
      <c r="G356" t="s">
        <v>219</v>
      </c>
      <c r="H356">
        <v>407.14569014649896</v>
      </c>
      <c r="I356">
        <v>58</v>
      </c>
      <c r="J356">
        <v>1442953.2243521425</v>
      </c>
      <c r="K356">
        <v>108112000</v>
      </c>
      <c r="L356">
        <v>354</v>
      </c>
      <c r="M356">
        <v>0</v>
      </c>
      <c r="N356">
        <v>0</v>
      </c>
    </row>
    <row r="357" spans="1:14" x14ac:dyDescent="0.3">
      <c r="A357">
        <v>356</v>
      </c>
      <c r="B357" t="s">
        <v>139</v>
      </c>
      <c r="C357" t="s">
        <v>280</v>
      </c>
      <c r="D357" t="s">
        <v>151</v>
      </c>
      <c r="E357" t="s">
        <v>152</v>
      </c>
      <c r="F357" t="s">
        <v>155</v>
      </c>
      <c r="G357" t="s">
        <v>219</v>
      </c>
      <c r="H357">
        <v>407.14569014649896</v>
      </c>
      <c r="I357">
        <v>58</v>
      </c>
      <c r="J357">
        <v>1442953.2243521425</v>
      </c>
      <c r="K357">
        <v>108112000</v>
      </c>
      <c r="L357">
        <v>355</v>
      </c>
      <c r="M357">
        <v>0</v>
      </c>
      <c r="N357">
        <v>0</v>
      </c>
    </row>
    <row r="358" spans="1:14" x14ac:dyDescent="0.3">
      <c r="A358">
        <v>357</v>
      </c>
      <c r="B358" t="s">
        <v>139</v>
      </c>
      <c r="C358" t="s">
        <v>280</v>
      </c>
      <c r="D358" t="s">
        <v>151</v>
      </c>
      <c r="E358" t="s">
        <v>152</v>
      </c>
      <c r="F358" t="s">
        <v>155</v>
      </c>
      <c r="G358" t="s">
        <v>219</v>
      </c>
      <c r="H358">
        <v>407.14569014649896</v>
      </c>
      <c r="I358">
        <v>58</v>
      </c>
      <c r="J358">
        <v>1442953.2243521425</v>
      </c>
      <c r="K358">
        <v>108112000</v>
      </c>
      <c r="L358">
        <v>356</v>
      </c>
      <c r="M358">
        <v>0</v>
      </c>
      <c r="N358">
        <v>0</v>
      </c>
    </row>
    <row r="359" spans="1:14" x14ac:dyDescent="0.3">
      <c r="A359">
        <v>358</v>
      </c>
      <c r="B359" t="s">
        <v>139</v>
      </c>
      <c r="C359" t="s">
        <v>280</v>
      </c>
      <c r="D359" t="s">
        <v>151</v>
      </c>
      <c r="E359" t="s">
        <v>152</v>
      </c>
      <c r="F359" t="s">
        <v>155</v>
      </c>
      <c r="G359" t="s">
        <v>219</v>
      </c>
      <c r="H359">
        <v>407.14569014649896</v>
      </c>
      <c r="I359">
        <v>58</v>
      </c>
      <c r="J359">
        <v>1442953.2243521425</v>
      </c>
      <c r="K359">
        <v>108112000</v>
      </c>
      <c r="L359">
        <v>357</v>
      </c>
      <c r="M359">
        <v>0</v>
      </c>
      <c r="N359">
        <v>0</v>
      </c>
    </row>
    <row r="360" spans="1:14" x14ac:dyDescent="0.3">
      <c r="A360">
        <v>359</v>
      </c>
      <c r="B360" t="s">
        <v>139</v>
      </c>
      <c r="C360" t="s">
        <v>280</v>
      </c>
      <c r="D360" t="s">
        <v>151</v>
      </c>
      <c r="E360" t="s">
        <v>152</v>
      </c>
      <c r="F360" t="s">
        <v>155</v>
      </c>
      <c r="G360" t="s">
        <v>219</v>
      </c>
      <c r="H360">
        <v>407.14569014649896</v>
      </c>
      <c r="I360">
        <v>58</v>
      </c>
      <c r="J360">
        <v>1442953.2243521425</v>
      </c>
      <c r="K360">
        <v>108112000</v>
      </c>
      <c r="L360">
        <v>358</v>
      </c>
      <c r="M360">
        <v>0</v>
      </c>
      <c r="N360">
        <v>0</v>
      </c>
    </row>
    <row r="361" spans="1:14" x14ac:dyDescent="0.3">
      <c r="A361">
        <v>360</v>
      </c>
      <c r="B361" t="s">
        <v>139</v>
      </c>
      <c r="C361" t="s">
        <v>280</v>
      </c>
      <c r="D361" t="s">
        <v>151</v>
      </c>
      <c r="E361" t="s">
        <v>152</v>
      </c>
      <c r="F361" t="s">
        <v>155</v>
      </c>
      <c r="G361" t="s">
        <v>219</v>
      </c>
      <c r="H361">
        <v>407.14569014649896</v>
      </c>
      <c r="I361">
        <v>58</v>
      </c>
      <c r="J361">
        <v>1442953.2243521425</v>
      </c>
      <c r="K361">
        <v>108112000</v>
      </c>
      <c r="L361">
        <v>359</v>
      </c>
      <c r="M361">
        <v>0</v>
      </c>
      <c r="N361">
        <v>0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BF64E-52F2-4839-869F-FDAC3735ED67}">
  <sheetPr codeName="Sheet22"/>
  <dimension ref="A1:BM543"/>
  <sheetViews>
    <sheetView topLeftCell="F1" workbookViewId="0">
      <selection activeCell="AO35" sqref="AO35"/>
    </sheetView>
  </sheetViews>
  <sheetFormatPr defaultRowHeight="14.4" x14ac:dyDescent="0.3"/>
  <cols>
    <col min="1" max="1" width="13.77734375" customWidth="1"/>
    <col min="2" max="2" width="25.6640625" customWidth="1"/>
    <col min="3" max="3" width="31.21875" customWidth="1"/>
    <col min="4" max="4" width="40.88671875" customWidth="1"/>
    <col min="5" max="5" width="40.109375" customWidth="1"/>
    <col min="6" max="6" width="45.33203125" customWidth="1"/>
    <col min="19" max="19" width="13.77734375" customWidth="1"/>
    <col min="20" max="20" width="35.77734375" customWidth="1"/>
    <col min="33" max="33" width="33.5546875" customWidth="1"/>
    <col min="34" max="34" width="50.44140625" customWidth="1"/>
    <col min="35" max="35" width="39.21875" customWidth="1"/>
    <col min="36" max="36" width="55.6640625" customWidth="1"/>
    <col min="37" max="37" width="40.21875" customWidth="1"/>
    <col min="38" max="38" width="46.33203125" customWidth="1"/>
    <col min="39" max="39" width="40.21875" customWidth="1"/>
  </cols>
  <sheetData>
    <row r="1" spans="1:65" ht="15.6" x14ac:dyDescent="0.3">
      <c r="A1" s="272" t="s">
        <v>334</v>
      </c>
      <c r="B1" s="272"/>
      <c r="C1" s="272"/>
      <c r="D1" s="272"/>
      <c r="E1" s="272"/>
      <c r="F1" s="272"/>
      <c r="S1" s="272" t="s">
        <v>341</v>
      </c>
      <c r="T1" s="272"/>
      <c r="AH1" s="272" t="s">
        <v>347</v>
      </c>
      <c r="AI1" s="272"/>
      <c r="AJ1" s="273" t="s">
        <v>348</v>
      </c>
      <c r="AK1" s="273"/>
      <c r="AL1" s="273" t="s">
        <v>341</v>
      </c>
      <c r="AM1" s="273"/>
      <c r="AZ1" s="274" t="s">
        <v>347</v>
      </c>
      <c r="BA1" s="275"/>
      <c r="BB1" s="275"/>
      <c r="BC1" s="276"/>
      <c r="BE1" s="274" t="s">
        <v>348</v>
      </c>
      <c r="BF1" s="275"/>
      <c r="BG1" s="275"/>
      <c r="BH1" s="276"/>
      <c r="BJ1" s="274" t="s">
        <v>341</v>
      </c>
      <c r="BK1" s="275"/>
      <c r="BL1" s="275"/>
      <c r="BM1" s="276"/>
    </row>
    <row r="2" spans="1:65" x14ac:dyDescent="0.3">
      <c r="AZ2" s="51" t="s">
        <v>351</v>
      </c>
      <c r="BA2" s="2"/>
      <c r="BB2" s="2"/>
      <c r="BC2" s="3"/>
      <c r="BE2" s="51" t="s">
        <v>351</v>
      </c>
      <c r="BF2" s="2"/>
      <c r="BG2" s="2"/>
      <c r="BH2" s="3"/>
      <c r="BJ2" s="51" t="s">
        <v>351</v>
      </c>
      <c r="BK2" s="2"/>
      <c r="BL2" s="2"/>
      <c r="BM2" s="3"/>
    </row>
    <row r="3" spans="1:65" x14ac:dyDescent="0.3">
      <c r="A3" t="s">
        <v>335</v>
      </c>
      <c r="B3" t="s">
        <v>336</v>
      </c>
      <c r="C3" t="s">
        <v>337</v>
      </c>
      <c r="D3" t="s">
        <v>338</v>
      </c>
      <c r="E3" t="s">
        <v>339</v>
      </c>
      <c r="F3" t="s">
        <v>340</v>
      </c>
      <c r="S3" t="s">
        <v>335</v>
      </c>
      <c r="T3" t="s">
        <v>342</v>
      </c>
      <c r="AG3" t="s">
        <v>343</v>
      </c>
      <c r="AH3" t="s">
        <v>344</v>
      </c>
      <c r="AI3" t="s">
        <v>332</v>
      </c>
      <c r="AJ3" t="s">
        <v>345</v>
      </c>
      <c r="AK3" t="s">
        <v>349</v>
      </c>
      <c r="AL3" t="s">
        <v>346</v>
      </c>
      <c r="AM3" t="s">
        <v>350</v>
      </c>
      <c r="AZ3" s="51">
        <f>IF(AZ7=AI4,"Already oriented at the optimum rotation angle",BB7)</f>
        <v>158</v>
      </c>
      <c r="BA3" s="2"/>
      <c r="BB3" s="2"/>
      <c r="BC3" s="3"/>
      <c r="BE3" s="51">
        <f>IF(BE7=AK4,"Already oriented at the optimum rotation angle",BG7)</f>
        <v>158</v>
      </c>
      <c r="BF3" s="2"/>
      <c r="BG3" s="2"/>
      <c r="BH3" s="3"/>
      <c r="BJ3" s="51">
        <f>IF(BJ7=AM4,"Already oriented at the optimum rotation angle",BL7)</f>
        <v>158</v>
      </c>
      <c r="BK3" s="2"/>
      <c r="BL3" s="2"/>
      <c r="BM3" s="3"/>
    </row>
    <row r="4" spans="1:65" x14ac:dyDescent="0.3">
      <c r="A4">
        <v>1</v>
      </c>
      <c r="B4">
        <v>242972131.25133184</v>
      </c>
      <c r="C4">
        <v>2126.8844247696593</v>
      </c>
      <c r="D4">
        <v>20199.62838109328</v>
      </c>
      <c r="E4">
        <v>1</v>
      </c>
      <c r="F4">
        <v>1</v>
      </c>
      <c r="S4">
        <v>1</v>
      </c>
      <c r="T4">
        <v>0.79476113418887284</v>
      </c>
      <c r="AG4">
        <v>0</v>
      </c>
      <c r="AH4">
        <v>1349569.5173388636</v>
      </c>
      <c r="AI4">
        <v>0</v>
      </c>
      <c r="AJ4">
        <v>1349569.5173388636</v>
      </c>
      <c r="AK4">
        <v>0</v>
      </c>
      <c r="AL4">
        <v>1442953.2243521425</v>
      </c>
      <c r="AM4">
        <v>0</v>
      </c>
      <c r="AZ4" s="51" t="s">
        <v>332</v>
      </c>
      <c r="BA4" s="2"/>
      <c r="BB4" s="2"/>
      <c r="BC4" s="3"/>
      <c r="BE4" s="51" t="s">
        <v>332</v>
      </c>
      <c r="BF4" s="2"/>
      <c r="BG4" s="2"/>
      <c r="BH4" s="3"/>
      <c r="BJ4" s="51" t="s">
        <v>332</v>
      </c>
      <c r="BK4" s="2"/>
      <c r="BL4" s="2"/>
      <c r="BM4" s="3"/>
    </row>
    <row r="5" spans="1:65" x14ac:dyDescent="0.3">
      <c r="A5">
        <v>2</v>
      </c>
      <c r="B5">
        <v>242972131.25133184</v>
      </c>
      <c r="C5">
        <v>2127.3576247696592</v>
      </c>
      <c r="D5">
        <v>20199.62838109328</v>
      </c>
      <c r="E5">
        <v>0.99908514222755862</v>
      </c>
      <c r="F5">
        <v>0.99975133045239561</v>
      </c>
      <c r="S5">
        <v>2</v>
      </c>
      <c r="T5">
        <v>0.79453897295710674</v>
      </c>
      <c r="AG5">
        <v>1</v>
      </c>
      <c r="AH5">
        <v>1349569.5173388636</v>
      </c>
      <c r="AI5">
        <v>0</v>
      </c>
      <c r="AJ5">
        <v>1349569.5173388636</v>
      </c>
      <c r="AK5">
        <v>0</v>
      </c>
      <c r="AL5">
        <v>1442953.2243521425</v>
      </c>
      <c r="AM5">
        <v>0</v>
      </c>
      <c r="AZ5" s="51">
        <f>AZ7</f>
        <v>0.53024359759059492</v>
      </c>
      <c r="BA5" s="2"/>
      <c r="BB5" s="2"/>
      <c r="BC5" s="3"/>
      <c r="BE5" s="51">
        <f>BE7</f>
        <v>0.53024359759059492</v>
      </c>
      <c r="BF5" s="2"/>
      <c r="BG5" s="2"/>
      <c r="BH5" s="3"/>
      <c r="BJ5" s="51">
        <f>BJ7</f>
        <v>0.55297040417627841</v>
      </c>
      <c r="BK5" s="2"/>
      <c r="BL5" s="2"/>
      <c r="BM5" s="3"/>
    </row>
    <row r="6" spans="1:65" x14ac:dyDescent="0.3">
      <c r="A6">
        <v>3</v>
      </c>
      <c r="B6">
        <v>243053059.16917646</v>
      </c>
      <c r="C6">
        <v>2127.5634291600309</v>
      </c>
      <c r="D6">
        <v>20206.340684119823</v>
      </c>
      <c r="E6">
        <v>0.99863178375609452</v>
      </c>
      <c r="F6">
        <v>0.99854793292468247</v>
      </c>
      <c r="S6">
        <v>3</v>
      </c>
      <c r="T6">
        <v>0.79414670281556909</v>
      </c>
      <c r="AG6">
        <v>2</v>
      </c>
      <c r="AH6">
        <v>1349569.5173388636</v>
      </c>
      <c r="AI6">
        <v>0</v>
      </c>
      <c r="AJ6">
        <v>1349569.5173388636</v>
      </c>
      <c r="AK6">
        <v>0</v>
      </c>
      <c r="AL6">
        <v>1442953.2243521425</v>
      </c>
      <c r="AM6">
        <v>0</v>
      </c>
      <c r="AZ6" s="51" t="s">
        <v>352</v>
      </c>
      <c r="BA6" s="2" t="s">
        <v>353</v>
      </c>
      <c r="BB6" s="2" t="s">
        <v>354</v>
      </c>
      <c r="BC6" s="3"/>
      <c r="BE6" s="51" t="s">
        <v>352</v>
      </c>
      <c r="BF6" s="2" t="s">
        <v>353</v>
      </c>
      <c r="BG6" s="2" t="s">
        <v>354</v>
      </c>
      <c r="BH6" s="3"/>
      <c r="BJ6" s="51" t="s">
        <v>352</v>
      </c>
      <c r="BK6" s="2" t="s">
        <v>353</v>
      </c>
      <c r="BL6" s="2" t="s">
        <v>354</v>
      </c>
      <c r="BM6" s="3"/>
    </row>
    <row r="7" spans="1:65" ht="15" thickBot="1" x14ac:dyDescent="0.35">
      <c r="A7">
        <v>4</v>
      </c>
      <c r="B7">
        <v>243053059.16917646</v>
      </c>
      <c r="C7">
        <v>2128.0366291600308</v>
      </c>
      <c r="D7">
        <v>20206.340684119823</v>
      </c>
      <c r="E7">
        <v>0.99773923882590254</v>
      </c>
      <c r="F7">
        <v>0.99846774232699831</v>
      </c>
      <c r="S7">
        <v>4</v>
      </c>
      <c r="T7">
        <v>0.79392539015533037</v>
      </c>
      <c r="AG7">
        <v>3</v>
      </c>
      <c r="AH7">
        <v>1349569.5173388636</v>
      </c>
      <c r="AI7">
        <v>0</v>
      </c>
      <c r="AJ7">
        <v>1349569.5173388636</v>
      </c>
      <c r="AK7">
        <v>0</v>
      </c>
      <c r="AL7">
        <v>1442953.2243521425</v>
      </c>
      <c r="AM7">
        <v>0</v>
      </c>
      <c r="AZ7" s="54">
        <f>MAX(Table22[Operational Energy Reduction (Percentage)])</f>
        <v>0.53024359759059492</v>
      </c>
      <c r="BA7" s="192">
        <f>MATCH(AZ7,Table22[Operational Energy Reduction (Percentage)],0)</f>
        <v>159</v>
      </c>
      <c r="BB7" s="192">
        <f>INDEX(Table22[Rotation Angle (Degrees - Clockwise)],BA7,0)</f>
        <v>158</v>
      </c>
      <c r="BC7" s="5"/>
      <c r="BE7" s="54">
        <f>MAX(Table22[Operational Energy Reduction (Percentage)2])</f>
        <v>0.53024359759059492</v>
      </c>
      <c r="BF7" s="192">
        <f>MATCH(BE7,Table22[Operational Energy Reduction (Percentage)2],0)</f>
        <v>159</v>
      </c>
      <c r="BG7" s="192">
        <f>INDEX(Table22[Rotation Angle (Degrees - Clockwise)],BF7,0)</f>
        <v>158</v>
      </c>
      <c r="BH7" s="5"/>
      <c r="BJ7" s="54">
        <f>MAX(Table22[Operational Energy Reduction (Percentage)3])</f>
        <v>0.55297040417627841</v>
      </c>
      <c r="BK7" s="192">
        <f>MATCH(BJ7,Table22[Operational Energy Reduction (Percentage)3],0)</f>
        <v>159</v>
      </c>
      <c r="BL7" s="192">
        <f>INDEX(Table22[Rotation Angle (Degrees - Clockwise)],BK7,0)</f>
        <v>158</v>
      </c>
      <c r="BM7" s="5"/>
    </row>
    <row r="8" spans="1:65" x14ac:dyDescent="0.3">
      <c r="A8">
        <v>5</v>
      </c>
      <c r="B8">
        <v>242972131.25133184</v>
      </c>
      <c r="C8">
        <v>2131.3564247696595</v>
      </c>
      <c r="D8">
        <v>20199.62838109328</v>
      </c>
      <c r="E8">
        <v>0.99135648898657114</v>
      </c>
      <c r="F8">
        <v>0.99765358007012517</v>
      </c>
      <c r="S8">
        <v>5</v>
      </c>
      <c r="T8">
        <v>0.79234388088944685</v>
      </c>
      <c r="AG8">
        <v>4</v>
      </c>
      <c r="AH8">
        <v>1349569.5173388636</v>
      </c>
      <c r="AI8">
        <v>0</v>
      </c>
      <c r="AJ8">
        <v>1349569.5173388636</v>
      </c>
      <c r="AK8">
        <v>0</v>
      </c>
      <c r="AL8">
        <v>1442953.2243521425</v>
      </c>
      <c r="AM8">
        <v>0</v>
      </c>
    </row>
    <row r="9" spans="1:65" x14ac:dyDescent="0.3">
      <c r="A9">
        <v>6</v>
      </c>
      <c r="B9">
        <v>243053059.16917646</v>
      </c>
      <c r="C9">
        <v>2132.0354291600306</v>
      </c>
      <c r="D9">
        <v>20206.340684119823</v>
      </c>
      <c r="E9">
        <v>0.99003617343470063</v>
      </c>
      <c r="F9">
        <v>0.99695160418910289</v>
      </c>
      <c r="S9">
        <v>6</v>
      </c>
      <c r="T9">
        <v>0.79173904504118575</v>
      </c>
      <c r="AG9">
        <v>5</v>
      </c>
      <c r="AH9">
        <v>1349569.5173388636</v>
      </c>
      <c r="AI9">
        <v>0</v>
      </c>
      <c r="AJ9">
        <v>1349569.5173388636</v>
      </c>
      <c r="AK9">
        <v>0</v>
      </c>
      <c r="AL9">
        <v>1442953.2243521425</v>
      </c>
      <c r="AM9">
        <v>0</v>
      </c>
    </row>
    <row r="10" spans="1:65" x14ac:dyDescent="0.3">
      <c r="A10">
        <v>7</v>
      </c>
      <c r="B10">
        <v>244947900.46284476</v>
      </c>
      <c r="C10">
        <v>2145.1926987046154</v>
      </c>
      <c r="D10">
        <v>20364.067921404861</v>
      </c>
      <c r="E10">
        <v>0.96337170481360401</v>
      </c>
      <c r="F10">
        <v>0.96428832114398588</v>
      </c>
      <c r="S10">
        <v>7</v>
      </c>
      <c r="T10">
        <v>0.76831130786935509</v>
      </c>
      <c r="AG10">
        <v>6</v>
      </c>
      <c r="AH10">
        <v>1349569.5173388636</v>
      </c>
      <c r="AI10">
        <v>0</v>
      </c>
      <c r="AJ10">
        <v>1349569.5173388636</v>
      </c>
      <c r="AK10">
        <v>0</v>
      </c>
      <c r="AL10">
        <v>1442953.2243521425</v>
      </c>
      <c r="AM10">
        <v>0</v>
      </c>
    </row>
    <row r="11" spans="1:65" x14ac:dyDescent="0.3">
      <c r="A11">
        <v>8</v>
      </c>
      <c r="B11">
        <v>245028828.38068935</v>
      </c>
      <c r="C11">
        <v>2145.871703094987</v>
      </c>
      <c r="D11">
        <v>20370.780224431397</v>
      </c>
      <c r="E11">
        <v>0.96200391434456289</v>
      </c>
      <c r="F11">
        <v>0.96393609193809848</v>
      </c>
      <c r="S11">
        <v>8</v>
      </c>
      <c r="T11">
        <v>0.76773924410655359</v>
      </c>
      <c r="AG11">
        <v>7</v>
      </c>
      <c r="AH11">
        <v>1349569.5173388636</v>
      </c>
      <c r="AI11">
        <v>0</v>
      </c>
      <c r="AJ11">
        <v>1349569.5173388636</v>
      </c>
      <c r="AK11">
        <v>0</v>
      </c>
      <c r="AL11">
        <v>1442953.2243521425</v>
      </c>
      <c r="AM11">
        <v>0</v>
      </c>
    </row>
    <row r="12" spans="1:65" x14ac:dyDescent="0.3">
      <c r="A12">
        <v>9</v>
      </c>
      <c r="B12">
        <v>244947900.46284476</v>
      </c>
      <c r="C12">
        <v>2147.5480987046158</v>
      </c>
      <c r="D12">
        <v>20364.067921404861</v>
      </c>
      <c r="E12">
        <v>0.95895520925872779</v>
      </c>
      <c r="F12">
        <v>0.96322538790649392</v>
      </c>
      <c r="S12">
        <v>9</v>
      </c>
      <c r="T12">
        <v>0.76724168637173096</v>
      </c>
      <c r="AG12">
        <v>8</v>
      </c>
      <c r="AH12">
        <v>1349569.5173388636</v>
      </c>
      <c r="AI12">
        <v>0</v>
      </c>
      <c r="AJ12">
        <v>1349569.5173388636</v>
      </c>
      <c r="AK12">
        <v>0</v>
      </c>
      <c r="AL12">
        <v>1442953.2243521425</v>
      </c>
      <c r="AM12">
        <v>0</v>
      </c>
    </row>
    <row r="13" spans="1:65" x14ac:dyDescent="0.3">
      <c r="A13">
        <v>10</v>
      </c>
      <c r="B13">
        <v>245028828.38068935</v>
      </c>
      <c r="C13">
        <v>2148.2271030949869</v>
      </c>
      <c r="D13">
        <v>20370.780224431397</v>
      </c>
      <c r="E13">
        <v>0.95758889645311573</v>
      </c>
      <c r="F13">
        <v>0.96283666769321485</v>
      </c>
      <c r="S13">
        <v>10</v>
      </c>
      <c r="T13">
        <v>0.76667321759737361</v>
      </c>
      <c r="AG13">
        <v>9</v>
      </c>
      <c r="AH13">
        <v>1349569.5173388636</v>
      </c>
      <c r="AI13">
        <v>0</v>
      </c>
      <c r="AJ13">
        <v>1349569.5173388636</v>
      </c>
      <c r="AK13">
        <v>0</v>
      </c>
      <c r="AL13">
        <v>1442953.2243521425</v>
      </c>
      <c r="AM13">
        <v>0</v>
      </c>
    </row>
    <row r="14" spans="1:65" x14ac:dyDescent="0.3">
      <c r="A14">
        <v>11</v>
      </c>
      <c r="B14">
        <v>244947900.46284476</v>
      </c>
      <c r="C14">
        <v>2151.7006987046157</v>
      </c>
      <c r="D14">
        <v>20364.067921404861</v>
      </c>
      <c r="E14">
        <v>0.95111163843447299</v>
      </c>
      <c r="F14">
        <v>0.96248630320501383</v>
      </c>
      <c r="S14">
        <v>11</v>
      </c>
      <c r="T14">
        <v>0.76481713618479086</v>
      </c>
      <c r="AG14">
        <v>10</v>
      </c>
      <c r="AH14">
        <v>1349569.5173388636</v>
      </c>
      <c r="AI14">
        <v>0</v>
      </c>
      <c r="AJ14">
        <v>1349569.5173388636</v>
      </c>
      <c r="AK14">
        <v>0</v>
      </c>
      <c r="AL14">
        <v>1442953.2243521425</v>
      </c>
      <c r="AM14">
        <v>0</v>
      </c>
    </row>
    <row r="15" spans="1:65" x14ac:dyDescent="0.3">
      <c r="A15">
        <v>12</v>
      </c>
      <c r="B15">
        <v>245028828.38068935</v>
      </c>
      <c r="C15">
        <v>2152.3797030949868</v>
      </c>
      <c r="D15">
        <v>20370.780224431397</v>
      </c>
      <c r="E15">
        <v>0.94974894390482067</v>
      </c>
      <c r="F15">
        <v>0.96178233771043087</v>
      </c>
      <c r="S15">
        <v>12</v>
      </c>
      <c r="T15">
        <v>0.76425722320485068</v>
      </c>
      <c r="AG15">
        <v>11</v>
      </c>
      <c r="AH15">
        <v>1349569.5173388636</v>
      </c>
      <c r="AI15">
        <v>0</v>
      </c>
      <c r="AJ15">
        <v>1349569.5173388636</v>
      </c>
      <c r="AK15">
        <v>0</v>
      </c>
      <c r="AL15">
        <v>1442953.2243521425</v>
      </c>
      <c r="AM15">
        <v>0</v>
      </c>
    </row>
    <row r="16" spans="1:65" x14ac:dyDescent="0.3">
      <c r="A16">
        <v>13</v>
      </c>
      <c r="B16">
        <v>246169183.88350439</v>
      </c>
      <c r="C16">
        <v>2155.7838255377642</v>
      </c>
      <c r="D16">
        <v>20465.825932148728</v>
      </c>
      <c r="E16">
        <v>0.94208524884265843</v>
      </c>
      <c r="F16">
        <v>0.9423100963091563</v>
      </c>
      <c r="S16">
        <v>13</v>
      </c>
      <c r="T16">
        <v>0.75743019115563381</v>
      </c>
      <c r="AG16">
        <v>12</v>
      </c>
      <c r="AH16">
        <v>1349569.5173388636</v>
      </c>
      <c r="AI16">
        <v>0</v>
      </c>
      <c r="AJ16">
        <v>1349569.5173388636</v>
      </c>
      <c r="AK16">
        <v>0</v>
      </c>
      <c r="AL16">
        <v>1442953.2243521425</v>
      </c>
      <c r="AM16">
        <v>0</v>
      </c>
    </row>
    <row r="17" spans="1:39" x14ac:dyDescent="0.3">
      <c r="A17">
        <v>14</v>
      </c>
      <c r="B17">
        <v>246250111.80134892</v>
      </c>
      <c r="C17">
        <v>2156.4628299281349</v>
      </c>
      <c r="D17">
        <v>20472.538235175256</v>
      </c>
      <c r="E17">
        <v>0.94071728163532897</v>
      </c>
      <c r="F17">
        <v>0.94197268263027567</v>
      </c>
      <c r="S17">
        <v>14</v>
      </c>
      <c r="T17">
        <v>0.75733493372999716</v>
      </c>
      <c r="AG17">
        <v>13</v>
      </c>
      <c r="AH17">
        <v>1349569.5173388636</v>
      </c>
      <c r="AI17">
        <v>0</v>
      </c>
      <c r="AJ17">
        <v>1349569.5173388636</v>
      </c>
      <c r="AK17">
        <v>0</v>
      </c>
      <c r="AL17">
        <v>1442953.2243521425</v>
      </c>
      <c r="AM17">
        <v>0</v>
      </c>
    </row>
    <row r="18" spans="1:39" x14ac:dyDescent="0.3">
      <c r="A18">
        <v>15</v>
      </c>
      <c r="B18">
        <v>246169183.88350439</v>
      </c>
      <c r="C18">
        <v>2158.1392255377641</v>
      </c>
      <c r="D18">
        <v>20465.825932148728</v>
      </c>
      <c r="E18">
        <v>0.93768109331618865</v>
      </c>
      <c r="F18">
        <v>0.94132262397472755</v>
      </c>
      <c r="S18">
        <v>15</v>
      </c>
      <c r="T18">
        <v>0.75732541368132578</v>
      </c>
      <c r="AG18">
        <v>14</v>
      </c>
      <c r="AH18">
        <v>1349569.5173388636</v>
      </c>
      <c r="AI18">
        <v>0</v>
      </c>
      <c r="AJ18">
        <v>1349569.5173388636</v>
      </c>
      <c r="AK18">
        <v>0</v>
      </c>
      <c r="AL18">
        <v>1442953.2243521425</v>
      </c>
      <c r="AM18">
        <v>0</v>
      </c>
    </row>
    <row r="19" spans="1:39" x14ac:dyDescent="0.3">
      <c r="A19">
        <v>16</v>
      </c>
      <c r="B19">
        <v>246250111.80134892</v>
      </c>
      <c r="C19">
        <v>2158.8182299281348</v>
      </c>
      <c r="D19">
        <v>20472.538235175256</v>
      </c>
      <c r="E19">
        <v>0.93631384172769971</v>
      </c>
      <c r="F19">
        <v>0.94085826166823516</v>
      </c>
      <c r="S19">
        <v>16</v>
      </c>
      <c r="T19">
        <v>0.75723007841533341</v>
      </c>
      <c r="AG19">
        <v>15</v>
      </c>
      <c r="AH19">
        <v>1349569.5173388636</v>
      </c>
      <c r="AI19">
        <v>0</v>
      </c>
      <c r="AJ19">
        <v>1349569.5173388636</v>
      </c>
      <c r="AK19">
        <v>0</v>
      </c>
      <c r="AL19">
        <v>1442953.2243521425</v>
      </c>
      <c r="AM19">
        <v>0</v>
      </c>
    </row>
    <row r="20" spans="1:39" x14ac:dyDescent="0.3">
      <c r="A20">
        <v>17</v>
      </c>
      <c r="B20">
        <v>246359545.0463416</v>
      </c>
      <c r="C20">
        <v>2158.7912913973923</v>
      </c>
      <c r="D20">
        <v>20481.131501977114</v>
      </c>
      <c r="E20">
        <v>0.9362349078652048</v>
      </c>
      <c r="F20">
        <v>0.94052164621500789</v>
      </c>
      <c r="S20">
        <v>17</v>
      </c>
      <c r="T20">
        <v>0.75629837268612254</v>
      </c>
      <c r="AG20">
        <v>16</v>
      </c>
      <c r="AH20">
        <v>1349569.5173388636</v>
      </c>
      <c r="AI20">
        <v>0</v>
      </c>
      <c r="AJ20">
        <v>1349569.5173388636</v>
      </c>
      <c r="AK20">
        <v>0</v>
      </c>
      <c r="AL20">
        <v>1442953.2243521425</v>
      </c>
      <c r="AM20">
        <v>0</v>
      </c>
    </row>
    <row r="21" spans="1:39" x14ac:dyDescent="0.3">
      <c r="A21">
        <v>18</v>
      </c>
      <c r="B21">
        <v>246359545.0463416</v>
      </c>
      <c r="C21">
        <v>2159.2826913973922</v>
      </c>
      <c r="D21">
        <v>20481.131501977114</v>
      </c>
      <c r="E21">
        <v>0.93531555478691131</v>
      </c>
      <c r="F21">
        <v>0.93987439717038668</v>
      </c>
      <c r="S21">
        <v>18</v>
      </c>
      <c r="T21">
        <v>0.75619281749585077</v>
      </c>
      <c r="AG21">
        <v>17</v>
      </c>
      <c r="AH21">
        <v>1349569.5173388636</v>
      </c>
      <c r="AI21">
        <v>0</v>
      </c>
      <c r="AJ21">
        <v>1349569.5173388636</v>
      </c>
      <c r="AK21">
        <v>0</v>
      </c>
      <c r="AL21">
        <v>1442953.2243521425</v>
      </c>
      <c r="AM21">
        <v>0</v>
      </c>
    </row>
    <row r="22" spans="1:39" x14ac:dyDescent="0.3">
      <c r="A22">
        <v>19</v>
      </c>
      <c r="B22">
        <v>246440472.96418607</v>
      </c>
      <c r="C22">
        <v>2159.4702957877626</v>
      </c>
      <c r="D22">
        <v>20487.843805003638</v>
      </c>
      <c r="E22">
        <v>0.93486726357300309</v>
      </c>
      <c r="F22">
        <v>0.93871932724336626</v>
      </c>
      <c r="S22">
        <v>19</v>
      </c>
      <c r="T22">
        <v>0.7549099269411601</v>
      </c>
      <c r="AG22">
        <v>18</v>
      </c>
      <c r="AH22">
        <v>1349569.5173388636</v>
      </c>
      <c r="AI22">
        <v>0</v>
      </c>
      <c r="AJ22">
        <v>1349569.5173388636</v>
      </c>
      <c r="AK22">
        <v>0</v>
      </c>
      <c r="AL22">
        <v>1442953.2243521425</v>
      </c>
      <c r="AM22">
        <v>0</v>
      </c>
    </row>
    <row r="23" spans="1:39" x14ac:dyDescent="0.3">
      <c r="A23">
        <v>20</v>
      </c>
      <c r="B23">
        <v>246440472.96418607</v>
      </c>
      <c r="C23">
        <v>2159.9616957877624</v>
      </c>
      <c r="D23">
        <v>20487.843805003638</v>
      </c>
      <c r="E23">
        <v>0.93394806151555398</v>
      </c>
      <c r="F23">
        <v>0.93864836917903571</v>
      </c>
      <c r="S23">
        <v>20</v>
      </c>
      <c r="T23">
        <v>0.75391031451345858</v>
      </c>
      <c r="AG23">
        <v>19</v>
      </c>
      <c r="AH23">
        <v>1349569.5173388636</v>
      </c>
      <c r="AI23">
        <v>0</v>
      </c>
      <c r="AJ23">
        <v>1349569.5173388636</v>
      </c>
      <c r="AK23">
        <v>0</v>
      </c>
      <c r="AL23">
        <v>1442953.2243521425</v>
      </c>
      <c r="AM23">
        <v>0</v>
      </c>
    </row>
    <row r="24" spans="1:39" x14ac:dyDescent="0.3">
      <c r="A24">
        <v>21</v>
      </c>
      <c r="B24">
        <v>246169183.88350439</v>
      </c>
      <c r="C24">
        <v>2162.291825537764</v>
      </c>
      <c r="D24">
        <v>20465.825932148728</v>
      </c>
      <c r="E24">
        <v>0.92987397465755406</v>
      </c>
      <c r="F24">
        <v>0.93801166551194792</v>
      </c>
      <c r="S24">
        <v>21</v>
      </c>
      <c r="T24">
        <v>0.75357953806609612</v>
      </c>
      <c r="AG24">
        <v>20</v>
      </c>
      <c r="AH24">
        <v>1349569.5173388636</v>
      </c>
      <c r="AI24">
        <v>0</v>
      </c>
      <c r="AJ24">
        <v>1349569.5173388636</v>
      </c>
      <c r="AK24">
        <v>0</v>
      </c>
      <c r="AL24">
        <v>1442953.2243521425</v>
      </c>
      <c r="AM24">
        <v>0</v>
      </c>
    </row>
    <row r="25" spans="1:39" x14ac:dyDescent="0.3">
      <c r="A25">
        <v>22</v>
      </c>
      <c r="B25">
        <v>246250111.80134892</v>
      </c>
      <c r="C25">
        <v>2162.9708299281351</v>
      </c>
      <c r="D25">
        <v>20472.538235175256</v>
      </c>
      <c r="E25">
        <v>0.92850865096521151</v>
      </c>
      <c r="F25">
        <v>0.93726783328150087</v>
      </c>
      <c r="S25">
        <v>22</v>
      </c>
      <c r="T25">
        <v>0.75334289796572829</v>
      </c>
      <c r="AG25">
        <v>21</v>
      </c>
      <c r="AH25">
        <v>1349569.5173388636</v>
      </c>
      <c r="AI25">
        <v>0</v>
      </c>
      <c r="AJ25">
        <v>1349569.5173388636</v>
      </c>
      <c r="AK25">
        <v>0</v>
      </c>
      <c r="AL25">
        <v>1442953.2243521425</v>
      </c>
      <c r="AM25">
        <v>0</v>
      </c>
    </row>
    <row r="26" spans="1:39" x14ac:dyDescent="0.3">
      <c r="A26">
        <v>23</v>
      </c>
      <c r="B26">
        <v>246359545.0463416</v>
      </c>
      <c r="C26">
        <v>2163.4352913973921</v>
      </c>
      <c r="D26">
        <v>20481.131501977114</v>
      </c>
      <c r="E26">
        <v>0.92751783841568103</v>
      </c>
      <c r="F26">
        <v>0.93719704648871249</v>
      </c>
      <c r="S26">
        <v>23</v>
      </c>
      <c r="T26">
        <v>0.75165429723560528</v>
      </c>
      <c r="AG26">
        <v>22</v>
      </c>
      <c r="AH26">
        <v>1349569.5173388636</v>
      </c>
      <c r="AI26">
        <v>0</v>
      </c>
      <c r="AJ26">
        <v>1349569.5173388636</v>
      </c>
      <c r="AK26">
        <v>0</v>
      </c>
      <c r="AL26">
        <v>1442953.2243521425</v>
      </c>
      <c r="AM26">
        <v>0</v>
      </c>
    </row>
    <row r="27" spans="1:39" x14ac:dyDescent="0.3">
      <c r="A27">
        <v>24</v>
      </c>
      <c r="B27">
        <v>246440472.96418607</v>
      </c>
      <c r="C27">
        <v>2164.1142957877628</v>
      </c>
      <c r="D27">
        <v>20487.843805003638</v>
      </c>
      <c r="E27">
        <v>0.92615204930244754</v>
      </c>
      <c r="F27">
        <v>0.93656268577243118</v>
      </c>
      <c r="S27">
        <v>24</v>
      </c>
      <c r="T27">
        <v>0.75109459526474376</v>
      </c>
      <c r="AG27">
        <v>23</v>
      </c>
      <c r="AH27">
        <v>1510816.4669632635</v>
      </c>
      <c r="AI27">
        <v>-11.948028430751252</v>
      </c>
      <c r="AJ27">
        <v>1510816.4669632635</v>
      </c>
      <c r="AK27">
        <v>-11.948028430751252</v>
      </c>
      <c r="AL27">
        <v>1622040.5083213954</v>
      </c>
      <c r="AM27">
        <v>-12.411163504600747</v>
      </c>
    </row>
    <row r="28" spans="1:39" x14ac:dyDescent="0.3">
      <c r="A28">
        <v>25</v>
      </c>
      <c r="B28">
        <v>246788834.27095255</v>
      </c>
      <c r="C28">
        <v>2167.2125164816498</v>
      </c>
      <c r="D28">
        <v>20522.270286174909</v>
      </c>
      <c r="E28">
        <v>0.91993056160066844</v>
      </c>
      <c r="F28">
        <v>0.93003795870601191</v>
      </c>
      <c r="S28">
        <v>25</v>
      </c>
      <c r="T28">
        <v>0.74977919559446682</v>
      </c>
      <c r="AG28">
        <v>24</v>
      </c>
      <c r="AH28">
        <v>1510816.4669632635</v>
      </c>
      <c r="AI28">
        <v>-11.948028430751252</v>
      </c>
      <c r="AJ28">
        <v>1510816.4669632635</v>
      </c>
      <c r="AK28">
        <v>-11.948028430751252</v>
      </c>
      <c r="AL28">
        <v>1622040.5083213954</v>
      </c>
      <c r="AM28">
        <v>-12.411163504600747</v>
      </c>
    </row>
    <row r="29" spans="1:39" x14ac:dyDescent="0.3">
      <c r="A29">
        <v>26</v>
      </c>
      <c r="B29">
        <v>246788834.27095255</v>
      </c>
      <c r="C29">
        <v>2167.7221164816497</v>
      </c>
      <c r="D29">
        <v>20522.270286174909</v>
      </c>
      <c r="E29">
        <v>0.91897177095654825</v>
      </c>
      <c r="F29">
        <v>0.92995721233843587</v>
      </c>
      <c r="S29">
        <v>26</v>
      </c>
      <c r="T29">
        <v>0.74917742293554812</v>
      </c>
      <c r="AG29">
        <v>25</v>
      </c>
      <c r="AH29">
        <v>1510816.4669632635</v>
      </c>
      <c r="AI29">
        <v>-11.948028430751252</v>
      </c>
      <c r="AJ29">
        <v>1510816.4669632635</v>
      </c>
      <c r="AK29">
        <v>-11.948028430751252</v>
      </c>
      <c r="AL29">
        <v>1622040.5083213954</v>
      </c>
      <c r="AM29">
        <v>-12.411163504600747</v>
      </c>
    </row>
    <row r="30" spans="1:39" x14ac:dyDescent="0.3">
      <c r="A30">
        <v>27</v>
      </c>
      <c r="B30">
        <v>246869762.18879709</v>
      </c>
      <c r="C30">
        <v>2167.8915208720209</v>
      </c>
      <c r="D30">
        <v>20528.982589201449</v>
      </c>
      <c r="E30">
        <v>0.91856437209407094</v>
      </c>
      <c r="F30">
        <v>0.92924102002080611</v>
      </c>
      <c r="S30">
        <v>27</v>
      </c>
      <c r="T30">
        <v>0.74877938054975268</v>
      </c>
      <c r="AG30">
        <v>26</v>
      </c>
      <c r="AH30">
        <v>1510816.4669632635</v>
      </c>
      <c r="AI30">
        <v>-11.948028430751252</v>
      </c>
      <c r="AJ30">
        <v>1510816.4669632635</v>
      </c>
      <c r="AK30">
        <v>-11.948028430751252</v>
      </c>
      <c r="AL30">
        <v>1622040.5083213954</v>
      </c>
      <c r="AM30">
        <v>-12.411163504600747</v>
      </c>
    </row>
    <row r="31" spans="1:39" x14ac:dyDescent="0.3">
      <c r="A31">
        <v>28</v>
      </c>
      <c r="B31">
        <v>246869762.18879709</v>
      </c>
      <c r="C31">
        <v>2168.4011208720208</v>
      </c>
      <c r="D31">
        <v>20528.982589201449</v>
      </c>
      <c r="E31">
        <v>0.91760578920053271</v>
      </c>
      <c r="F31">
        <v>0.92858837667379313</v>
      </c>
      <c r="S31">
        <v>28</v>
      </c>
      <c r="T31">
        <v>0.748180998366197</v>
      </c>
      <c r="AG31">
        <v>27</v>
      </c>
      <c r="AH31">
        <v>1510816.4669632635</v>
      </c>
      <c r="AI31">
        <v>-11.948028430751252</v>
      </c>
      <c r="AJ31">
        <v>1510816.4669632635</v>
      </c>
      <c r="AK31">
        <v>-11.948028430751252</v>
      </c>
      <c r="AL31">
        <v>1622040.5083213954</v>
      </c>
      <c r="AM31">
        <v>-12.411163504600747</v>
      </c>
    </row>
    <row r="32" spans="1:39" x14ac:dyDescent="0.3">
      <c r="A32">
        <v>29</v>
      </c>
      <c r="B32">
        <v>246788834.27095255</v>
      </c>
      <c r="C32">
        <v>2172.0285164816501</v>
      </c>
      <c r="D32">
        <v>20522.270286174909</v>
      </c>
      <c r="E32">
        <v>0.910850236424118</v>
      </c>
      <c r="F32">
        <v>0.92850794227519107</v>
      </c>
      <c r="S32">
        <v>29</v>
      </c>
      <c r="T32">
        <v>0.74652755708310925</v>
      </c>
      <c r="AG32">
        <v>28</v>
      </c>
      <c r="AH32">
        <v>1510816.4669632635</v>
      </c>
      <c r="AI32">
        <v>-11.948028430751252</v>
      </c>
      <c r="AJ32">
        <v>1510816.4669632635</v>
      </c>
      <c r="AK32">
        <v>-11.948028430751252</v>
      </c>
      <c r="AL32">
        <v>1622040.5083213954</v>
      </c>
      <c r="AM32">
        <v>-12.411163504600747</v>
      </c>
    </row>
    <row r="33" spans="1:39" x14ac:dyDescent="0.3">
      <c r="A33">
        <v>30</v>
      </c>
      <c r="B33">
        <v>246869762.18879709</v>
      </c>
      <c r="C33">
        <v>2172.7075208720207</v>
      </c>
      <c r="D33">
        <v>20528.982589201449</v>
      </c>
      <c r="E33">
        <v>0.90948616900338863</v>
      </c>
      <c r="F33">
        <v>0.9277950971459421</v>
      </c>
      <c r="S33">
        <v>30</v>
      </c>
      <c r="T33">
        <v>0.74593729270801545</v>
      </c>
      <c r="AG33">
        <v>29</v>
      </c>
      <c r="AH33">
        <v>1510816.4669632635</v>
      </c>
      <c r="AI33">
        <v>-11.948028430751252</v>
      </c>
      <c r="AJ33">
        <v>1510816.4669632635</v>
      </c>
      <c r="AK33">
        <v>-11.948028430751252</v>
      </c>
      <c r="AL33">
        <v>1622040.5083213954</v>
      </c>
      <c r="AM33">
        <v>-12.411163504600747</v>
      </c>
    </row>
    <row r="34" spans="1:39" x14ac:dyDescent="0.3">
      <c r="A34">
        <v>31</v>
      </c>
      <c r="B34">
        <v>248144953.09501734</v>
      </c>
      <c r="C34">
        <v>2174.0920994727203</v>
      </c>
      <c r="D34">
        <v>20630.265472460309</v>
      </c>
      <c r="E34">
        <v>0.90545741434158311</v>
      </c>
      <c r="F34">
        <v>0.9065988912664783</v>
      </c>
      <c r="S34">
        <v>31</v>
      </c>
      <c r="T34">
        <v>0.73979145486291453</v>
      </c>
      <c r="AG34">
        <v>30</v>
      </c>
      <c r="AH34">
        <v>1510816.4669632635</v>
      </c>
      <c r="AI34">
        <v>-11.948028430751252</v>
      </c>
      <c r="AJ34">
        <v>1510816.4669632635</v>
      </c>
      <c r="AK34">
        <v>-11.948028430751252</v>
      </c>
      <c r="AL34">
        <v>1622040.5083213954</v>
      </c>
      <c r="AM34">
        <v>-12.411163504600747</v>
      </c>
    </row>
    <row r="35" spans="1:39" x14ac:dyDescent="0.3">
      <c r="A35">
        <v>32</v>
      </c>
      <c r="B35">
        <v>248144953.09501734</v>
      </c>
      <c r="C35">
        <v>2174.5834994727202</v>
      </c>
      <c r="D35">
        <v>20630.265472460309</v>
      </c>
      <c r="E35">
        <v>0.90454001810641371</v>
      </c>
      <c r="F35">
        <v>0.90653007244468153</v>
      </c>
      <c r="S35">
        <v>32</v>
      </c>
      <c r="T35">
        <v>0.73959579801245623</v>
      </c>
      <c r="AG35">
        <v>31</v>
      </c>
      <c r="AH35">
        <v>1510816.4669632635</v>
      </c>
      <c r="AI35">
        <v>-11.948028430751252</v>
      </c>
      <c r="AJ35">
        <v>1510816.4669632635</v>
      </c>
      <c r="AK35">
        <v>-11.948028430751252</v>
      </c>
      <c r="AL35">
        <v>1622040.5083213954</v>
      </c>
      <c r="AM35">
        <v>-12.411163504600747</v>
      </c>
    </row>
    <row r="36" spans="1:39" x14ac:dyDescent="0.3">
      <c r="A36">
        <v>33</v>
      </c>
      <c r="B36">
        <v>248225881.01286188</v>
      </c>
      <c r="C36">
        <v>2174.7711038630914</v>
      </c>
      <c r="D36">
        <v>20636.977775486837</v>
      </c>
      <c r="E36">
        <v>0.90408950908850794</v>
      </c>
      <c r="F36">
        <v>0.90592495488399305</v>
      </c>
      <c r="S36">
        <v>33</v>
      </c>
      <c r="T36">
        <v>0.73913581035672016</v>
      </c>
      <c r="AG36">
        <v>32</v>
      </c>
      <c r="AH36">
        <v>1510816.4669632635</v>
      </c>
      <c r="AI36">
        <v>-11.948028430751252</v>
      </c>
      <c r="AJ36">
        <v>1510816.4669632635</v>
      </c>
      <c r="AK36">
        <v>-11.948028430751252</v>
      </c>
      <c r="AL36">
        <v>1622040.5083213954</v>
      </c>
      <c r="AM36">
        <v>-12.411163504600747</v>
      </c>
    </row>
    <row r="37" spans="1:39" x14ac:dyDescent="0.3">
      <c r="A37">
        <v>34</v>
      </c>
      <c r="B37">
        <v>248225881.01286188</v>
      </c>
      <c r="C37">
        <v>2175.2625038630913</v>
      </c>
      <c r="D37">
        <v>20636.977775486837</v>
      </c>
      <c r="E37">
        <v>0.90317218697918777</v>
      </c>
      <c r="F37">
        <v>0.90514711897375422</v>
      </c>
      <c r="S37">
        <v>34</v>
      </c>
      <c r="T37">
        <v>0.73894093894513024</v>
      </c>
      <c r="AG37">
        <v>33</v>
      </c>
      <c r="AH37">
        <v>1510816.4669632635</v>
      </c>
      <c r="AI37">
        <v>-11.948028430751252</v>
      </c>
      <c r="AJ37">
        <v>1510816.4669632635</v>
      </c>
      <c r="AK37">
        <v>-11.948028430751252</v>
      </c>
      <c r="AL37">
        <v>1622040.5083213954</v>
      </c>
      <c r="AM37">
        <v>-12.411163504600747</v>
      </c>
    </row>
    <row r="38" spans="1:39" x14ac:dyDescent="0.3">
      <c r="A38">
        <v>35</v>
      </c>
      <c r="B38">
        <v>248144953.09501734</v>
      </c>
      <c r="C38">
        <v>2178.7360994727201</v>
      </c>
      <c r="D38">
        <v>20630.265472460309</v>
      </c>
      <c r="E38">
        <v>0.89676681747295739</v>
      </c>
      <c r="F38">
        <v>0.90507837695564575</v>
      </c>
      <c r="S38">
        <v>35</v>
      </c>
      <c r="T38">
        <v>0.73774206387848162</v>
      </c>
      <c r="AG38">
        <v>34</v>
      </c>
      <c r="AH38">
        <v>1510816.4669632635</v>
      </c>
      <c r="AI38">
        <v>-11.948028430751252</v>
      </c>
      <c r="AJ38">
        <v>1510816.4669632635</v>
      </c>
      <c r="AK38">
        <v>-11.948028430751252</v>
      </c>
      <c r="AL38">
        <v>1622040.5083213954</v>
      </c>
      <c r="AM38">
        <v>-12.411163504600747</v>
      </c>
    </row>
    <row r="39" spans="1:39" x14ac:dyDescent="0.3">
      <c r="A39">
        <v>36</v>
      </c>
      <c r="B39">
        <v>248225881.01286188</v>
      </c>
      <c r="C39">
        <v>2179.4151038630916</v>
      </c>
      <c r="D39">
        <v>20636.977775486837</v>
      </c>
      <c r="E39">
        <v>0.89539986717014997</v>
      </c>
      <c r="F39">
        <v>0.90447430740475809</v>
      </c>
      <c r="S39">
        <v>36</v>
      </c>
      <c r="T39">
        <v>0.73709497691338599</v>
      </c>
      <c r="AG39">
        <v>35</v>
      </c>
      <c r="AH39">
        <v>1510816.4669632635</v>
      </c>
      <c r="AI39">
        <v>-11.948028430751252</v>
      </c>
      <c r="AJ39">
        <v>1510816.4669632635</v>
      </c>
      <c r="AK39">
        <v>-11.948028430751252</v>
      </c>
      <c r="AL39">
        <v>1622040.5083213954</v>
      </c>
      <c r="AM39">
        <v>-12.411163504600747</v>
      </c>
    </row>
    <row r="40" spans="1:39" x14ac:dyDescent="0.3">
      <c r="A40">
        <v>37</v>
      </c>
      <c r="B40">
        <v>248764603.48246545</v>
      </c>
      <c r="C40">
        <v>2183.6567904166059</v>
      </c>
      <c r="D40">
        <v>20686.709826486487</v>
      </c>
      <c r="E40">
        <v>0.88680989625888929</v>
      </c>
      <c r="F40">
        <v>0.89462096148095649</v>
      </c>
      <c r="S40">
        <v>37</v>
      </c>
      <c r="T40">
        <v>0.7351762820051595</v>
      </c>
      <c r="AG40">
        <v>36</v>
      </c>
      <c r="AH40">
        <v>1510816.4669632635</v>
      </c>
      <c r="AI40">
        <v>-11.948028430751252</v>
      </c>
      <c r="AJ40">
        <v>1510816.4669632635</v>
      </c>
      <c r="AK40">
        <v>-11.948028430751252</v>
      </c>
      <c r="AL40">
        <v>1622040.5083213954</v>
      </c>
      <c r="AM40">
        <v>-12.411163504600747</v>
      </c>
    </row>
    <row r="41" spans="1:39" x14ac:dyDescent="0.3">
      <c r="A41">
        <v>38</v>
      </c>
      <c r="B41">
        <v>248764603.48246545</v>
      </c>
      <c r="C41">
        <v>2184.1663904166057</v>
      </c>
      <c r="D41">
        <v>20686.709826486487</v>
      </c>
      <c r="E41">
        <v>0.88585495581518314</v>
      </c>
      <c r="F41">
        <v>0.89454550711201331</v>
      </c>
      <c r="S41">
        <v>38</v>
      </c>
      <c r="T41">
        <v>0.73512904890402342</v>
      </c>
      <c r="AG41">
        <v>37</v>
      </c>
      <c r="AH41">
        <v>1510816.4669632635</v>
      </c>
      <c r="AI41">
        <v>-11.948028430751252</v>
      </c>
      <c r="AJ41">
        <v>1510816.4669632635</v>
      </c>
      <c r="AK41">
        <v>-11.948028430751252</v>
      </c>
      <c r="AL41">
        <v>1622040.5083213954</v>
      </c>
      <c r="AM41">
        <v>-12.411163504600747</v>
      </c>
    </row>
    <row r="42" spans="1:39" x14ac:dyDescent="0.3">
      <c r="A42">
        <v>39</v>
      </c>
      <c r="B42">
        <v>248845531.40031001</v>
      </c>
      <c r="C42">
        <v>2184.3357948069774</v>
      </c>
      <c r="D42">
        <v>20693.422129513026</v>
      </c>
      <c r="E42">
        <v>0.88544263939058632</v>
      </c>
      <c r="F42">
        <v>0.89388605410924071</v>
      </c>
      <c r="S42">
        <v>39</v>
      </c>
      <c r="T42">
        <v>0.73502838971020912</v>
      </c>
      <c r="AG42">
        <v>38</v>
      </c>
      <c r="AH42">
        <v>1510816.4669632635</v>
      </c>
      <c r="AI42">
        <v>-11.948028430751252</v>
      </c>
      <c r="AJ42">
        <v>1510816.4669632635</v>
      </c>
      <c r="AK42">
        <v>-11.948028430751252</v>
      </c>
      <c r="AL42">
        <v>1622040.5083213954</v>
      </c>
      <c r="AM42">
        <v>-12.411163504600747</v>
      </c>
    </row>
    <row r="43" spans="1:39" x14ac:dyDescent="0.3">
      <c r="A43">
        <v>40</v>
      </c>
      <c r="B43">
        <v>248845531.40031001</v>
      </c>
      <c r="C43">
        <v>2184.8453948069773</v>
      </c>
      <c r="D43">
        <v>20693.422129513026</v>
      </c>
      <c r="E43">
        <v>0.88448780644072789</v>
      </c>
      <c r="F43">
        <v>0.89316993368858166</v>
      </c>
      <c r="S43">
        <v>40</v>
      </c>
      <c r="T43">
        <v>0.73498121116464843</v>
      </c>
      <c r="AG43">
        <v>39</v>
      </c>
      <c r="AH43">
        <v>1510816.4669632635</v>
      </c>
      <c r="AI43">
        <v>-11.948028430751252</v>
      </c>
      <c r="AJ43">
        <v>1510816.4669632635</v>
      </c>
      <c r="AK43">
        <v>-11.948028430751252</v>
      </c>
      <c r="AL43">
        <v>1622040.5083213954</v>
      </c>
      <c r="AM43">
        <v>-12.411163504600747</v>
      </c>
    </row>
    <row r="44" spans="1:39" x14ac:dyDescent="0.3">
      <c r="A44">
        <v>41</v>
      </c>
      <c r="B44">
        <v>249556597.678514</v>
      </c>
      <c r="C44">
        <v>2185.8266921654958</v>
      </c>
      <c r="D44">
        <v>20747.329053032547</v>
      </c>
      <c r="E44">
        <v>0.88179982835405446</v>
      </c>
      <c r="F44">
        <v>0.89309461276530744</v>
      </c>
      <c r="S44">
        <v>41</v>
      </c>
      <c r="T44">
        <v>0.73456836638258094</v>
      </c>
      <c r="AG44">
        <v>40</v>
      </c>
      <c r="AH44">
        <v>1510816.4669632635</v>
      </c>
      <c r="AI44">
        <v>-11.948028430751252</v>
      </c>
      <c r="AJ44">
        <v>1510816.4669632635</v>
      </c>
      <c r="AK44">
        <v>-11.948028430751252</v>
      </c>
      <c r="AL44">
        <v>1622040.5083213954</v>
      </c>
      <c r="AM44">
        <v>-12.411163504600747</v>
      </c>
    </row>
    <row r="45" spans="1:39" x14ac:dyDescent="0.3">
      <c r="A45">
        <v>42</v>
      </c>
      <c r="B45">
        <v>249556597.678514</v>
      </c>
      <c r="C45">
        <v>2186.3180921654957</v>
      </c>
      <c r="D45">
        <v>20747.329053032547</v>
      </c>
      <c r="E45">
        <v>0.88088356641536403</v>
      </c>
      <c r="F45">
        <v>0.89243661863375989</v>
      </c>
      <c r="S45">
        <v>42</v>
      </c>
      <c r="T45">
        <v>0.73442144540785959</v>
      </c>
      <c r="AG45">
        <v>41</v>
      </c>
      <c r="AH45">
        <v>1510816.4669632635</v>
      </c>
      <c r="AI45">
        <v>-11.948028430751252</v>
      </c>
      <c r="AJ45">
        <v>1510816.4669632635</v>
      </c>
      <c r="AK45">
        <v>-11.948028430751252</v>
      </c>
      <c r="AL45">
        <v>1622040.5083213954</v>
      </c>
      <c r="AM45">
        <v>-12.411163504600747</v>
      </c>
    </row>
    <row r="46" spans="1:39" x14ac:dyDescent="0.3">
      <c r="A46">
        <v>43</v>
      </c>
      <c r="B46">
        <v>249637525.59635863</v>
      </c>
      <c r="C46">
        <v>2186.5056965558674</v>
      </c>
      <c r="D46">
        <v>20754.041356059086</v>
      </c>
      <c r="E46">
        <v>0.8804318101674613</v>
      </c>
      <c r="F46">
        <v>0.88129032177281608</v>
      </c>
      <c r="S46">
        <v>43</v>
      </c>
      <c r="T46">
        <v>0.73374901330495979</v>
      </c>
      <c r="AG46">
        <v>42</v>
      </c>
      <c r="AH46">
        <v>1510816.4669632635</v>
      </c>
      <c r="AI46">
        <v>-11.948028430751252</v>
      </c>
      <c r="AJ46">
        <v>1510816.4669632635</v>
      </c>
      <c r="AK46">
        <v>-11.948028430751252</v>
      </c>
      <c r="AL46">
        <v>1622040.5083213954</v>
      </c>
      <c r="AM46">
        <v>-12.411163504600747</v>
      </c>
    </row>
    <row r="47" spans="1:39" x14ac:dyDescent="0.3">
      <c r="A47">
        <v>44</v>
      </c>
      <c r="B47">
        <v>249637525.59635863</v>
      </c>
      <c r="C47">
        <v>2186.9970965558673</v>
      </c>
      <c r="D47">
        <v>20754.041356059086</v>
      </c>
      <c r="E47">
        <v>0.87951559263764667</v>
      </c>
      <c r="F47">
        <v>0.88122264820422602</v>
      </c>
      <c r="S47">
        <v>44</v>
      </c>
      <c r="T47">
        <v>0.73360011455249541</v>
      </c>
      <c r="AG47">
        <v>43</v>
      </c>
      <c r="AH47">
        <v>1510816.4669632635</v>
      </c>
      <c r="AI47">
        <v>-11.948028430751252</v>
      </c>
      <c r="AJ47">
        <v>1510816.4669632635</v>
      </c>
      <c r="AK47">
        <v>-11.948028430751252</v>
      </c>
      <c r="AL47">
        <v>1622040.5083213954</v>
      </c>
      <c r="AM47">
        <v>-12.411163504600747</v>
      </c>
    </row>
    <row r="48" spans="1:39" x14ac:dyDescent="0.3">
      <c r="A48">
        <v>45</v>
      </c>
      <c r="B48">
        <v>248764603.48246545</v>
      </c>
      <c r="C48">
        <v>2188.4727904166061</v>
      </c>
      <c r="D48">
        <v>20686.709826486487</v>
      </c>
      <c r="E48">
        <v>0.87776956829963881</v>
      </c>
      <c r="F48">
        <v>0.88063280094299612</v>
      </c>
      <c r="S48">
        <v>45</v>
      </c>
      <c r="T48">
        <v>0.73314847174809084</v>
      </c>
      <c r="AG48">
        <v>44</v>
      </c>
      <c r="AH48">
        <v>1510816.4669632635</v>
      </c>
      <c r="AI48">
        <v>-11.948028430751252</v>
      </c>
      <c r="AJ48">
        <v>1510816.4669632635</v>
      </c>
      <c r="AK48">
        <v>-11.948028430751252</v>
      </c>
      <c r="AL48">
        <v>1622040.5083213954</v>
      </c>
      <c r="AM48">
        <v>-12.411163504600747</v>
      </c>
    </row>
    <row r="49" spans="1:39" x14ac:dyDescent="0.3">
      <c r="A49">
        <v>46</v>
      </c>
      <c r="B49">
        <v>248845531.40031001</v>
      </c>
      <c r="C49">
        <v>2189.1517948069773</v>
      </c>
      <c r="D49">
        <v>20693.422129513026</v>
      </c>
      <c r="E49">
        <v>0.87640346872711838</v>
      </c>
      <c r="F49">
        <v>0.87983843690974595</v>
      </c>
      <c r="S49">
        <v>46</v>
      </c>
      <c r="T49">
        <v>0.73299922776964099</v>
      </c>
      <c r="AG49">
        <v>45</v>
      </c>
      <c r="AH49">
        <v>1510816.4669632635</v>
      </c>
      <c r="AI49">
        <v>-11.948028430751252</v>
      </c>
      <c r="AJ49">
        <v>1510816.4669632635</v>
      </c>
      <c r="AK49">
        <v>-11.948028430751252</v>
      </c>
      <c r="AL49">
        <v>1622040.5083213954</v>
      </c>
      <c r="AM49">
        <v>-12.411163504600747</v>
      </c>
    </row>
    <row r="50" spans="1:39" x14ac:dyDescent="0.3">
      <c r="A50">
        <v>47</v>
      </c>
      <c r="B50">
        <v>249556597.678514</v>
      </c>
      <c r="C50">
        <v>2190.4706921654961</v>
      </c>
      <c r="D50">
        <v>20747.329053032547</v>
      </c>
      <c r="E50">
        <v>0.87312366488171678</v>
      </c>
      <c r="F50">
        <v>0.87977080681321917</v>
      </c>
      <c r="S50">
        <v>47</v>
      </c>
      <c r="T50">
        <v>0.73176405360098939</v>
      </c>
      <c r="AG50">
        <v>46</v>
      </c>
      <c r="AH50">
        <v>1510816.4669632635</v>
      </c>
      <c r="AI50">
        <v>-11.948028430751252</v>
      </c>
      <c r="AJ50">
        <v>1510816.4669632635</v>
      </c>
      <c r="AK50">
        <v>-11.948028430751252</v>
      </c>
      <c r="AL50">
        <v>1622040.5083213954</v>
      </c>
      <c r="AM50">
        <v>-12.411163504600747</v>
      </c>
    </row>
    <row r="51" spans="1:39" x14ac:dyDescent="0.3">
      <c r="A51">
        <v>48</v>
      </c>
      <c r="B51">
        <v>249637525.59635863</v>
      </c>
      <c r="C51">
        <v>2191.1496965558672</v>
      </c>
      <c r="D51">
        <v>20754.041356059086</v>
      </c>
      <c r="E51">
        <v>0.87175625274660395</v>
      </c>
      <c r="F51">
        <v>0.87918157894655757</v>
      </c>
      <c r="S51">
        <v>48</v>
      </c>
      <c r="T51">
        <v>0.73161424035074485</v>
      </c>
      <c r="AG51">
        <v>47</v>
      </c>
      <c r="AH51">
        <v>1510816.4669632635</v>
      </c>
      <c r="AI51">
        <v>-11.948028430751252</v>
      </c>
      <c r="AJ51">
        <v>1510816.4669632635</v>
      </c>
      <c r="AK51">
        <v>-11.948028430751252</v>
      </c>
      <c r="AL51">
        <v>1622040.5083213954</v>
      </c>
      <c r="AM51">
        <v>-12.411163504600747</v>
      </c>
    </row>
    <row r="52" spans="1:39" x14ac:dyDescent="0.3">
      <c r="A52">
        <v>49</v>
      </c>
      <c r="B52">
        <v>250413791.48762581</v>
      </c>
      <c r="C52">
        <v>2192.7775275721092</v>
      </c>
      <c r="D52">
        <v>20817.213533374368</v>
      </c>
      <c r="E52">
        <v>0.86776184644859911</v>
      </c>
      <c r="F52">
        <v>0.87264931617886488</v>
      </c>
      <c r="S52">
        <v>49</v>
      </c>
      <c r="T52">
        <v>0.72544639430583091</v>
      </c>
      <c r="AG52">
        <v>48</v>
      </c>
      <c r="AH52">
        <v>1510816.4669632635</v>
      </c>
      <c r="AI52">
        <v>-11.948028430751252</v>
      </c>
      <c r="AJ52">
        <v>1510816.4669632635</v>
      </c>
      <c r="AK52">
        <v>-11.948028430751252</v>
      </c>
      <c r="AL52">
        <v>1622040.5083213954</v>
      </c>
      <c r="AM52">
        <v>-12.411163504600747</v>
      </c>
    </row>
    <row r="53" spans="1:39" x14ac:dyDescent="0.3">
      <c r="A53">
        <v>50</v>
      </c>
      <c r="B53">
        <v>250413791.48762581</v>
      </c>
      <c r="C53">
        <v>2193.2689275721091</v>
      </c>
      <c r="D53">
        <v>20817.213533374368</v>
      </c>
      <c r="E53">
        <v>0.8668461863390311</v>
      </c>
      <c r="F53">
        <v>0.87257524903442218</v>
      </c>
      <c r="S53">
        <v>50</v>
      </c>
      <c r="T53">
        <v>0.72484657194120117</v>
      </c>
      <c r="AG53">
        <v>49</v>
      </c>
      <c r="AH53">
        <v>1510816.4669632635</v>
      </c>
      <c r="AI53">
        <v>-11.948028430751252</v>
      </c>
      <c r="AJ53">
        <v>1510816.4669632635</v>
      </c>
      <c r="AK53">
        <v>-11.948028430751252</v>
      </c>
      <c r="AL53">
        <v>1622040.5083213954</v>
      </c>
      <c r="AM53">
        <v>-12.411163504600747</v>
      </c>
    </row>
    <row r="54" spans="1:39" x14ac:dyDescent="0.3">
      <c r="A54">
        <v>51</v>
      </c>
      <c r="B54">
        <v>250494719.40547034</v>
      </c>
      <c r="C54">
        <v>2193.4565319624799</v>
      </c>
      <c r="D54">
        <v>20823.925836400897</v>
      </c>
      <c r="E54">
        <v>0.86639378240075882</v>
      </c>
      <c r="F54">
        <v>0.87193177920289533</v>
      </c>
      <c r="S54">
        <v>51</v>
      </c>
      <c r="T54">
        <v>0.7247958608888444</v>
      </c>
      <c r="AG54">
        <v>50</v>
      </c>
      <c r="AH54">
        <v>1510816.4669632635</v>
      </c>
      <c r="AI54">
        <v>-11.948028430751252</v>
      </c>
      <c r="AJ54">
        <v>1510816.4669632635</v>
      </c>
      <c r="AK54">
        <v>-11.948028430751252</v>
      </c>
      <c r="AL54">
        <v>1622040.5083213954</v>
      </c>
      <c r="AM54">
        <v>-12.411163504600747</v>
      </c>
    </row>
    <row r="55" spans="1:39" x14ac:dyDescent="0.3">
      <c r="A55">
        <v>52</v>
      </c>
      <c r="B55">
        <v>249985886.90312508</v>
      </c>
      <c r="C55">
        <v>2194.2479172497542</v>
      </c>
      <c r="D55">
        <v>20788.467837230353</v>
      </c>
      <c r="E55">
        <v>0.86552926531431085</v>
      </c>
      <c r="F55">
        <v>0.87119801221936977</v>
      </c>
      <c r="S55">
        <v>52</v>
      </c>
      <c r="T55">
        <v>0.72465764210950789</v>
      </c>
      <c r="AG55">
        <v>51</v>
      </c>
      <c r="AH55">
        <v>1510816.4669632635</v>
      </c>
      <c r="AI55">
        <v>-11.948028430751252</v>
      </c>
      <c r="AJ55">
        <v>1510816.4669632635</v>
      </c>
      <c r="AK55">
        <v>-11.948028430751252</v>
      </c>
      <c r="AL55">
        <v>1622040.5083213954</v>
      </c>
      <c r="AM55">
        <v>-12.411163504600747</v>
      </c>
    </row>
    <row r="56" spans="1:39" x14ac:dyDescent="0.3">
      <c r="A56">
        <v>53</v>
      </c>
      <c r="B56">
        <v>250494719.40547034</v>
      </c>
      <c r="C56">
        <v>2193.9479319624802</v>
      </c>
      <c r="D56">
        <v>20823.925836400897</v>
      </c>
      <c r="E56">
        <v>0.86547815420754015</v>
      </c>
      <c r="F56">
        <v>0.87112403859566312</v>
      </c>
      <c r="S56">
        <v>53</v>
      </c>
      <c r="T56">
        <v>0.72370490364241291</v>
      </c>
      <c r="AG56">
        <v>52</v>
      </c>
      <c r="AH56">
        <v>1510816.4669632635</v>
      </c>
      <c r="AI56">
        <v>-11.948028430751252</v>
      </c>
      <c r="AJ56">
        <v>1510816.4669632635</v>
      </c>
      <c r="AK56">
        <v>-11.948028430751252</v>
      </c>
      <c r="AL56">
        <v>1622040.5083213954</v>
      </c>
      <c r="AM56">
        <v>-12.411163504600747</v>
      </c>
    </row>
    <row r="57" spans="1:39" x14ac:dyDescent="0.3">
      <c r="A57">
        <v>54</v>
      </c>
      <c r="B57">
        <v>249985886.90312508</v>
      </c>
      <c r="C57">
        <v>2194.7575172497545</v>
      </c>
      <c r="D57">
        <v>20788.467837230353</v>
      </c>
      <c r="E57">
        <v>0.86457547429358628</v>
      </c>
      <c r="F57">
        <v>0.87048159041829831</v>
      </c>
      <c r="S57">
        <v>54</v>
      </c>
      <c r="T57">
        <v>0.72348908695714098</v>
      </c>
      <c r="AG57">
        <v>53</v>
      </c>
      <c r="AH57">
        <v>1510816.4669632635</v>
      </c>
      <c r="AI57">
        <v>-11.948028430751252</v>
      </c>
      <c r="AJ57">
        <v>1510816.4669632635</v>
      </c>
      <c r="AK57">
        <v>-11.948028430751252</v>
      </c>
      <c r="AL57">
        <v>1622040.5083213954</v>
      </c>
      <c r="AM57">
        <v>-12.411163504600747</v>
      </c>
    </row>
    <row r="58" spans="1:39" x14ac:dyDescent="0.3">
      <c r="A58">
        <v>55</v>
      </c>
      <c r="B58">
        <v>250066814.82096964</v>
      </c>
      <c r="C58">
        <v>2194.9269216401258</v>
      </c>
      <c r="D58">
        <v>20795.180140256889</v>
      </c>
      <c r="E58">
        <v>0.86416177785984538</v>
      </c>
      <c r="F58">
        <v>0.86905277980593609</v>
      </c>
      <c r="S58">
        <v>55</v>
      </c>
      <c r="T58">
        <v>0.72347633211426154</v>
      </c>
      <c r="AG58">
        <v>54</v>
      </c>
      <c r="AH58">
        <v>1510816.4669632635</v>
      </c>
      <c r="AI58">
        <v>-11.948028430751252</v>
      </c>
      <c r="AJ58">
        <v>1510816.4669632635</v>
      </c>
      <c r="AK58">
        <v>-11.948028430751252</v>
      </c>
      <c r="AL58">
        <v>1622040.5083213954</v>
      </c>
      <c r="AM58">
        <v>-12.411163504600747</v>
      </c>
    </row>
    <row r="59" spans="1:39" x14ac:dyDescent="0.3">
      <c r="A59">
        <v>56</v>
      </c>
      <c r="B59">
        <v>250066814.82096964</v>
      </c>
      <c r="C59">
        <v>2195.4365216401256</v>
      </c>
      <c r="D59">
        <v>20795.180140256889</v>
      </c>
      <c r="E59">
        <v>0.86320806612667689</v>
      </c>
      <c r="F59">
        <v>0.86869686551837921</v>
      </c>
      <c r="S59">
        <v>56</v>
      </c>
      <c r="T59">
        <v>0.72328710335251356</v>
      </c>
      <c r="AG59">
        <v>55</v>
      </c>
      <c r="AH59">
        <v>1510816.4669632635</v>
      </c>
      <c r="AI59">
        <v>-11.948028430751252</v>
      </c>
      <c r="AJ59">
        <v>1510816.4669632635</v>
      </c>
      <c r="AK59">
        <v>-11.948028430751252</v>
      </c>
      <c r="AL59">
        <v>1622040.5083213954</v>
      </c>
      <c r="AM59">
        <v>-12.411163504600747</v>
      </c>
    </row>
    <row r="60" spans="1:39" x14ac:dyDescent="0.3">
      <c r="A60">
        <v>57</v>
      </c>
      <c r="B60">
        <v>250176248.06596226</v>
      </c>
      <c r="C60">
        <v>2197.2553831093828</v>
      </c>
      <c r="D60">
        <v>20803.773407058739</v>
      </c>
      <c r="E60">
        <v>0.85967376444954735</v>
      </c>
      <c r="F60">
        <v>0.86800835590592074</v>
      </c>
      <c r="S60">
        <v>57</v>
      </c>
      <c r="T60">
        <v>0.72314314731470075</v>
      </c>
      <c r="AG60">
        <v>56</v>
      </c>
      <c r="AH60">
        <v>1510816.4669632635</v>
      </c>
      <c r="AI60">
        <v>-11.948028430751252</v>
      </c>
      <c r="AJ60">
        <v>1510816.4669632635</v>
      </c>
      <c r="AK60">
        <v>-11.948028430751252</v>
      </c>
      <c r="AL60">
        <v>1622040.5083213954</v>
      </c>
      <c r="AM60">
        <v>-12.411163504600747</v>
      </c>
    </row>
    <row r="61" spans="1:39" x14ac:dyDescent="0.3">
      <c r="A61">
        <v>58</v>
      </c>
      <c r="B61">
        <v>250413791.48762581</v>
      </c>
      <c r="C61">
        <v>2197.4215275721094</v>
      </c>
      <c r="D61">
        <v>20817.213533374368</v>
      </c>
      <c r="E61">
        <v>0.85909301757739776</v>
      </c>
      <c r="F61">
        <v>0.86760169378041418</v>
      </c>
      <c r="S61">
        <v>58</v>
      </c>
      <c r="T61">
        <v>0.72292797040852419</v>
      </c>
      <c r="AG61">
        <v>57</v>
      </c>
      <c r="AH61">
        <v>1510816.4669632635</v>
      </c>
      <c r="AI61">
        <v>-11.948028430751252</v>
      </c>
      <c r="AJ61">
        <v>1510816.4669632635</v>
      </c>
      <c r="AK61">
        <v>-11.948028430751252</v>
      </c>
      <c r="AL61">
        <v>1622040.5083213954</v>
      </c>
      <c r="AM61">
        <v>-12.411163504600747</v>
      </c>
    </row>
    <row r="62" spans="1:39" x14ac:dyDescent="0.3">
      <c r="A62">
        <v>59</v>
      </c>
      <c r="B62">
        <v>250257175.98380679</v>
      </c>
      <c r="C62">
        <v>2197.934387499753</v>
      </c>
      <c r="D62">
        <v>20810.485710085268</v>
      </c>
      <c r="E62">
        <v>0.85830646028979185</v>
      </c>
      <c r="F62">
        <v>0.86724631472634983</v>
      </c>
      <c r="S62">
        <v>59</v>
      </c>
      <c r="T62">
        <v>0.72145600561067813</v>
      </c>
      <c r="AG62">
        <v>58</v>
      </c>
      <c r="AH62">
        <v>1510816.4669632635</v>
      </c>
      <c r="AI62">
        <v>-11.948028430751252</v>
      </c>
      <c r="AJ62">
        <v>1510816.4669632635</v>
      </c>
      <c r="AK62">
        <v>-11.948028430751252</v>
      </c>
      <c r="AL62">
        <v>1622040.5083213954</v>
      </c>
      <c r="AM62">
        <v>-12.411163504600747</v>
      </c>
    </row>
    <row r="63" spans="1:39" x14ac:dyDescent="0.3">
      <c r="A63">
        <v>60</v>
      </c>
      <c r="B63">
        <v>250494719.40547034</v>
      </c>
      <c r="C63">
        <v>2198.1005319624801</v>
      </c>
      <c r="D63">
        <v>20823.925836400897</v>
      </c>
      <c r="E63">
        <v>0.85772541448923778</v>
      </c>
      <c r="F63">
        <v>0.8665591211746615</v>
      </c>
      <c r="S63">
        <v>60</v>
      </c>
      <c r="T63">
        <v>0.72090126188467374</v>
      </c>
      <c r="AG63">
        <v>59</v>
      </c>
      <c r="AH63">
        <v>1510816.4669632635</v>
      </c>
      <c r="AI63">
        <v>-11.948028430751252</v>
      </c>
      <c r="AJ63">
        <v>1510816.4669632635</v>
      </c>
      <c r="AK63">
        <v>-11.948028430751252</v>
      </c>
      <c r="AL63">
        <v>1622040.5083213954</v>
      </c>
      <c r="AM63">
        <v>-12.411163504600747</v>
      </c>
    </row>
    <row r="64" spans="1:39" x14ac:dyDescent="0.3">
      <c r="A64">
        <v>61</v>
      </c>
      <c r="B64">
        <v>249985886.90312508</v>
      </c>
      <c r="C64">
        <v>2199.0639172497545</v>
      </c>
      <c r="D64">
        <v>20788.467837230353</v>
      </c>
      <c r="E64">
        <v>0.85650202011508736</v>
      </c>
      <c r="F64">
        <v>0.86600156172338238</v>
      </c>
      <c r="S64">
        <v>61</v>
      </c>
      <c r="T64">
        <v>0.71814946513627276</v>
      </c>
      <c r="AG64">
        <v>60</v>
      </c>
      <c r="AH64">
        <v>1510816.4669632635</v>
      </c>
      <c r="AI64">
        <v>-11.948028430751252</v>
      </c>
      <c r="AJ64">
        <v>1510816.4669632635</v>
      </c>
      <c r="AK64">
        <v>-11.948028430751252</v>
      </c>
      <c r="AL64">
        <v>1622040.5083213954</v>
      </c>
      <c r="AM64">
        <v>-12.411163504600747</v>
      </c>
    </row>
    <row r="65" spans="1:39" x14ac:dyDescent="0.3">
      <c r="A65">
        <v>62</v>
      </c>
      <c r="B65">
        <v>250176248.06596226</v>
      </c>
      <c r="C65">
        <v>2199.6471831093827</v>
      </c>
      <c r="D65">
        <v>20803.773407058739</v>
      </c>
      <c r="E65">
        <v>0.85519079171420298</v>
      </c>
      <c r="F65">
        <v>0.865934460546264</v>
      </c>
      <c r="S65">
        <v>62</v>
      </c>
      <c r="T65">
        <v>0.71753729363262275</v>
      </c>
      <c r="AG65">
        <v>61</v>
      </c>
      <c r="AH65">
        <v>1510816.4669632635</v>
      </c>
      <c r="AI65">
        <v>-11.948028430751252</v>
      </c>
      <c r="AJ65">
        <v>1510816.4669632635</v>
      </c>
      <c r="AK65">
        <v>-11.948028430751252</v>
      </c>
      <c r="AL65">
        <v>1622040.5083213954</v>
      </c>
      <c r="AM65">
        <v>-12.411163504600747</v>
      </c>
    </row>
    <row r="66" spans="1:39" x14ac:dyDescent="0.3">
      <c r="A66">
        <v>63</v>
      </c>
      <c r="B66">
        <v>250066814.82096964</v>
      </c>
      <c r="C66">
        <v>2199.7429216401256</v>
      </c>
      <c r="D66">
        <v>20795.180140256889</v>
      </c>
      <c r="E66">
        <v>0.85513539811834038</v>
      </c>
      <c r="F66">
        <v>0.86535183127826287</v>
      </c>
      <c r="S66">
        <v>63</v>
      </c>
      <c r="T66">
        <v>0.71731340194519322</v>
      </c>
      <c r="AG66">
        <v>62</v>
      </c>
      <c r="AH66">
        <v>1510816.4669632635</v>
      </c>
      <c r="AI66">
        <v>-11.948028430751252</v>
      </c>
      <c r="AJ66">
        <v>1510816.4669632635</v>
      </c>
      <c r="AK66">
        <v>-11.948028430751252</v>
      </c>
      <c r="AL66">
        <v>1622040.5083213954</v>
      </c>
      <c r="AM66">
        <v>-12.411163504600747</v>
      </c>
    </row>
    <row r="67" spans="1:39" x14ac:dyDescent="0.3">
      <c r="A67">
        <v>64</v>
      </c>
      <c r="B67">
        <v>250257175.98380679</v>
      </c>
      <c r="C67">
        <v>2200.3261874997529</v>
      </c>
      <c r="D67">
        <v>20810.485710085268</v>
      </c>
      <c r="E67">
        <v>0.85382390527421981</v>
      </c>
      <c r="F67">
        <v>0.86454963333506607</v>
      </c>
      <c r="S67">
        <v>64</v>
      </c>
      <c r="T67">
        <v>0.7172401947890571</v>
      </c>
      <c r="AG67">
        <v>63</v>
      </c>
      <c r="AH67">
        <v>1510816.4669632635</v>
      </c>
      <c r="AI67">
        <v>-11.948028430751252</v>
      </c>
      <c r="AJ67">
        <v>1510816.4669632635</v>
      </c>
      <c r="AK67">
        <v>-11.948028430751252</v>
      </c>
      <c r="AL67">
        <v>1622040.5083213954</v>
      </c>
      <c r="AM67">
        <v>-12.411163504600747</v>
      </c>
    </row>
    <row r="68" spans="1:39" x14ac:dyDescent="0.3">
      <c r="A68">
        <v>65</v>
      </c>
      <c r="B68">
        <v>250176248.06596226</v>
      </c>
      <c r="C68">
        <v>2204.1073831093827</v>
      </c>
      <c r="D68">
        <v>20803.773407058739</v>
      </c>
      <c r="E68">
        <v>0.84681417023843075</v>
      </c>
      <c r="F68">
        <v>0.86448256239508114</v>
      </c>
      <c r="S68">
        <v>65</v>
      </c>
      <c r="T68">
        <v>0.71722352739932138</v>
      </c>
      <c r="AG68">
        <v>64</v>
      </c>
      <c r="AH68">
        <v>1510816.4669632635</v>
      </c>
      <c r="AI68">
        <v>-11.948028430751252</v>
      </c>
      <c r="AJ68">
        <v>1510816.4669632635</v>
      </c>
      <c r="AK68">
        <v>-11.948028430751252</v>
      </c>
      <c r="AL68">
        <v>1622040.5083213954</v>
      </c>
      <c r="AM68">
        <v>-12.411163504600747</v>
      </c>
    </row>
    <row r="69" spans="1:39" x14ac:dyDescent="0.3">
      <c r="A69">
        <v>66</v>
      </c>
      <c r="B69">
        <v>250257175.98380679</v>
      </c>
      <c r="C69">
        <v>2204.7863874997529</v>
      </c>
      <c r="D69">
        <v>20810.485710085268</v>
      </c>
      <c r="E69">
        <v>0.84544819209291233</v>
      </c>
      <c r="F69">
        <v>0.8639003887531872</v>
      </c>
      <c r="S69">
        <v>66</v>
      </c>
      <c r="T69">
        <v>0.71694494821945964</v>
      </c>
      <c r="AG69">
        <v>65</v>
      </c>
      <c r="AH69">
        <v>1510816.4669632635</v>
      </c>
      <c r="AI69">
        <v>-11.948028430751252</v>
      </c>
      <c r="AJ69">
        <v>1510816.4669632635</v>
      </c>
      <c r="AK69">
        <v>-11.948028430751252</v>
      </c>
      <c r="AL69">
        <v>1622040.5083213954</v>
      </c>
      <c r="AM69">
        <v>-12.411163504600747</v>
      </c>
    </row>
    <row r="70" spans="1:39" x14ac:dyDescent="0.3">
      <c r="A70">
        <v>67</v>
      </c>
      <c r="B70">
        <v>252389560.69913876</v>
      </c>
      <c r="C70">
        <v>2211.0858015070653</v>
      </c>
      <c r="D70">
        <v>20981.653073685949</v>
      </c>
      <c r="E70">
        <v>0.83113525783914788</v>
      </c>
      <c r="F70">
        <v>0.83693971705241887</v>
      </c>
      <c r="S70">
        <v>67</v>
      </c>
      <c r="T70">
        <v>0.7168556785475716</v>
      </c>
      <c r="AG70">
        <v>66</v>
      </c>
      <c r="AH70">
        <v>1510816.4669632635</v>
      </c>
      <c r="AI70">
        <v>-11.948028430751252</v>
      </c>
      <c r="AJ70">
        <v>1510816.4669632635</v>
      </c>
      <c r="AK70">
        <v>-11.948028430751252</v>
      </c>
      <c r="AL70">
        <v>1622040.5083213954</v>
      </c>
      <c r="AM70">
        <v>-12.411163504600747</v>
      </c>
    </row>
    <row r="71" spans="1:39" x14ac:dyDescent="0.3">
      <c r="A71">
        <v>68</v>
      </c>
      <c r="B71">
        <v>252470488.61698323</v>
      </c>
      <c r="C71">
        <v>2211.764805897436</v>
      </c>
      <c r="D71">
        <v>20988.365376712474</v>
      </c>
      <c r="E71">
        <v>0.82976723829798282</v>
      </c>
      <c r="F71">
        <v>0.83659240559826997</v>
      </c>
      <c r="S71">
        <v>68</v>
      </c>
      <c r="T71">
        <v>0.71663144451573502</v>
      </c>
      <c r="AG71">
        <v>67</v>
      </c>
      <c r="AH71">
        <v>1510816.4669632635</v>
      </c>
      <c r="AI71">
        <v>-11.948028430751252</v>
      </c>
      <c r="AJ71">
        <v>1510816.4669632635</v>
      </c>
      <c r="AK71">
        <v>-11.948028430751252</v>
      </c>
      <c r="AL71">
        <v>1622040.5083213954</v>
      </c>
      <c r="AM71">
        <v>-12.411163504600747</v>
      </c>
    </row>
    <row r="72" spans="1:39" x14ac:dyDescent="0.3">
      <c r="A72">
        <v>69</v>
      </c>
      <c r="B72">
        <v>251961656.114638</v>
      </c>
      <c r="C72">
        <v>2212.5561911847103</v>
      </c>
      <c r="D72">
        <v>20952.907377541931</v>
      </c>
      <c r="E72">
        <v>0.82890282632323253</v>
      </c>
      <c r="F72">
        <v>0.83592574339770132</v>
      </c>
      <c r="S72">
        <v>69</v>
      </c>
      <c r="T72">
        <v>0.716074869688889</v>
      </c>
      <c r="AG72">
        <v>68</v>
      </c>
      <c r="AH72">
        <v>1634636.077402286</v>
      </c>
      <c r="AI72">
        <v>-21.122777033785436</v>
      </c>
      <c r="AJ72">
        <v>1634636.077402286</v>
      </c>
      <c r="AK72">
        <v>-21.122777033785436</v>
      </c>
      <c r="AL72">
        <v>1759614.4300672458</v>
      </c>
      <c r="AM72">
        <v>-21.945354871588297</v>
      </c>
    </row>
    <row r="73" spans="1:39" x14ac:dyDescent="0.3">
      <c r="A73">
        <v>70</v>
      </c>
      <c r="B73">
        <v>252042584.03248259</v>
      </c>
      <c r="C73">
        <v>2213.2351955750823</v>
      </c>
      <c r="D73">
        <v>20959.61968056847</v>
      </c>
      <c r="E73">
        <v>0.82753524979904902</v>
      </c>
      <c r="F73">
        <v>0.83548831020189862</v>
      </c>
      <c r="S73">
        <v>70</v>
      </c>
      <c r="T73">
        <v>0.7159871848327779</v>
      </c>
      <c r="AG73">
        <v>69</v>
      </c>
      <c r="AH73">
        <v>1634636.077402286</v>
      </c>
      <c r="AI73">
        <v>-21.122777033785436</v>
      </c>
      <c r="AJ73">
        <v>1634636.077402286</v>
      </c>
      <c r="AK73">
        <v>-21.122777033785436</v>
      </c>
      <c r="AL73">
        <v>1759614.4300672458</v>
      </c>
      <c r="AM73">
        <v>-21.945354871588297</v>
      </c>
    </row>
    <row r="74" spans="1:39" x14ac:dyDescent="0.3">
      <c r="A74">
        <v>71</v>
      </c>
      <c r="B74">
        <v>252389560.69913876</v>
      </c>
      <c r="C74">
        <v>2213.4594015070652</v>
      </c>
      <c r="D74">
        <v>20981.653073685949</v>
      </c>
      <c r="E74">
        <v>0.82670729646575336</v>
      </c>
      <c r="F74">
        <v>0.83514134442447818</v>
      </c>
      <c r="S74">
        <v>71</v>
      </c>
      <c r="T74">
        <v>0.71521015680738476</v>
      </c>
      <c r="AG74">
        <v>70</v>
      </c>
      <c r="AH74">
        <v>1634636.077402286</v>
      </c>
      <c r="AI74">
        <v>-21.122777033785436</v>
      </c>
      <c r="AJ74">
        <v>1634636.077402286</v>
      </c>
      <c r="AK74">
        <v>-21.122777033785436</v>
      </c>
      <c r="AL74">
        <v>1759614.4300672458</v>
      </c>
      <c r="AM74">
        <v>-21.945354871588297</v>
      </c>
    </row>
    <row r="75" spans="1:39" x14ac:dyDescent="0.3">
      <c r="A75">
        <v>72</v>
      </c>
      <c r="B75">
        <v>252470488.61698323</v>
      </c>
      <c r="C75">
        <v>2214.1384058974363</v>
      </c>
      <c r="D75">
        <v>20988.365376712474</v>
      </c>
      <c r="E75">
        <v>0.82533943425657963</v>
      </c>
      <c r="F75">
        <v>0.83447553838617516</v>
      </c>
      <c r="S75">
        <v>72</v>
      </c>
      <c r="T75">
        <v>0.71460943445508385</v>
      </c>
      <c r="AG75">
        <v>71</v>
      </c>
      <c r="AH75">
        <v>1634636.077402286</v>
      </c>
      <c r="AI75">
        <v>-21.122777033785436</v>
      </c>
      <c r="AJ75">
        <v>1634636.077402286</v>
      </c>
      <c r="AK75">
        <v>-21.122777033785436</v>
      </c>
      <c r="AL75">
        <v>1759614.4300672458</v>
      </c>
      <c r="AM75">
        <v>-21.945354871588297</v>
      </c>
    </row>
    <row r="76" spans="1:39" x14ac:dyDescent="0.3">
      <c r="A76">
        <v>73</v>
      </c>
      <c r="B76">
        <v>251961656.114638</v>
      </c>
      <c r="C76">
        <v>2214.9479911847106</v>
      </c>
      <c r="D76">
        <v>20952.907377541931</v>
      </c>
      <c r="E76">
        <v>0.82442680086826303</v>
      </c>
      <c r="F76">
        <v>0.83029157839395917</v>
      </c>
      <c r="S76">
        <v>73</v>
      </c>
      <c r="T76">
        <v>0.71244943374996583</v>
      </c>
      <c r="AG76">
        <v>72</v>
      </c>
      <c r="AH76">
        <v>1634636.077402286</v>
      </c>
      <c r="AI76">
        <v>-21.122777033785436</v>
      </c>
      <c r="AJ76">
        <v>1634636.077402286</v>
      </c>
      <c r="AK76">
        <v>-21.122777033785436</v>
      </c>
      <c r="AL76">
        <v>1759614.4300672458</v>
      </c>
      <c r="AM76">
        <v>-21.945354871588297</v>
      </c>
    </row>
    <row r="77" spans="1:39" x14ac:dyDescent="0.3">
      <c r="A77">
        <v>74</v>
      </c>
      <c r="B77">
        <v>252042584.03248259</v>
      </c>
      <c r="C77">
        <v>2215.6269955750822</v>
      </c>
      <c r="D77">
        <v>20959.61968056847</v>
      </c>
      <c r="E77">
        <v>0.82305951312512493</v>
      </c>
      <c r="F77">
        <v>0.82996248544164053</v>
      </c>
      <c r="S77">
        <v>74</v>
      </c>
      <c r="T77">
        <v>0.71239515259402997</v>
      </c>
      <c r="AG77">
        <v>73</v>
      </c>
      <c r="AH77">
        <v>1634636.077402286</v>
      </c>
      <c r="AI77">
        <v>-21.122777033785436</v>
      </c>
      <c r="AJ77">
        <v>1634636.077402286</v>
      </c>
      <c r="AK77">
        <v>-21.122777033785436</v>
      </c>
      <c r="AL77">
        <v>1759614.4300672458</v>
      </c>
      <c r="AM77">
        <v>-21.945354871588297</v>
      </c>
    </row>
    <row r="78" spans="1:39" x14ac:dyDescent="0.3">
      <c r="A78">
        <v>75</v>
      </c>
      <c r="B78">
        <v>252389560.69913876</v>
      </c>
      <c r="C78">
        <v>2217.7658015070651</v>
      </c>
      <c r="D78">
        <v>20981.653073685949</v>
      </c>
      <c r="E78">
        <v>0.81865789248367926</v>
      </c>
      <c r="F78">
        <v>0.82934821852072582</v>
      </c>
      <c r="S78">
        <v>75</v>
      </c>
      <c r="T78">
        <v>0.71236296206469296</v>
      </c>
      <c r="AG78">
        <v>74</v>
      </c>
      <c r="AH78">
        <v>1634636.077402286</v>
      </c>
      <c r="AI78">
        <v>-21.122777033785436</v>
      </c>
      <c r="AJ78">
        <v>1634636.077402286</v>
      </c>
      <c r="AK78">
        <v>-21.122777033785436</v>
      </c>
      <c r="AL78">
        <v>1759614.4300672458</v>
      </c>
      <c r="AM78">
        <v>-21.945354871588297</v>
      </c>
    </row>
    <row r="79" spans="1:39" x14ac:dyDescent="0.3">
      <c r="A79">
        <v>76</v>
      </c>
      <c r="B79">
        <v>252470488.61698323</v>
      </c>
      <c r="C79">
        <v>2218.4448058974363</v>
      </c>
      <c r="D79">
        <v>20988.365376712474</v>
      </c>
      <c r="E79">
        <v>0.81729045118044596</v>
      </c>
      <c r="F79">
        <v>0.82883969226627452</v>
      </c>
      <c r="S79">
        <v>76</v>
      </c>
      <c r="T79">
        <v>0.7123088211171078</v>
      </c>
      <c r="AG79">
        <v>75</v>
      </c>
      <c r="AH79">
        <v>1634636.077402286</v>
      </c>
      <c r="AI79">
        <v>-21.122777033785436</v>
      </c>
      <c r="AJ79">
        <v>1634636.077402286</v>
      </c>
      <c r="AK79">
        <v>-21.122777033785436</v>
      </c>
      <c r="AL79">
        <v>1759614.4300672458</v>
      </c>
      <c r="AM79">
        <v>-21.945354871588297</v>
      </c>
    </row>
    <row r="80" spans="1:39" x14ac:dyDescent="0.3">
      <c r="A80">
        <v>77</v>
      </c>
      <c r="B80">
        <v>251961656.114638</v>
      </c>
      <c r="C80">
        <v>2219.4081911847106</v>
      </c>
      <c r="D80">
        <v>20952.907377541931</v>
      </c>
      <c r="E80">
        <v>0.81606596947928489</v>
      </c>
      <c r="F80">
        <v>0.82851075866427704</v>
      </c>
      <c r="S80">
        <v>77</v>
      </c>
      <c r="T80">
        <v>0.71147645721517649</v>
      </c>
      <c r="AG80">
        <v>76</v>
      </c>
      <c r="AH80">
        <v>1634636.077402286</v>
      </c>
      <c r="AI80">
        <v>-21.122777033785436</v>
      </c>
      <c r="AJ80">
        <v>1634636.077402286</v>
      </c>
      <c r="AK80">
        <v>-21.122777033785436</v>
      </c>
      <c r="AL80">
        <v>1759614.4300672458</v>
      </c>
      <c r="AM80">
        <v>-21.945354871588297</v>
      </c>
    </row>
    <row r="81" spans="1:39" x14ac:dyDescent="0.3">
      <c r="A81">
        <v>78</v>
      </c>
      <c r="B81">
        <v>252042584.03248259</v>
      </c>
      <c r="C81">
        <v>2220.0871955750822</v>
      </c>
      <c r="D81">
        <v>20959.61968056847</v>
      </c>
      <c r="E81">
        <v>0.81469932678562007</v>
      </c>
      <c r="F81">
        <v>0.82789696934079404</v>
      </c>
      <c r="S81">
        <v>78</v>
      </c>
      <c r="T81">
        <v>0.71142381590712878</v>
      </c>
      <c r="AG81">
        <v>77</v>
      </c>
      <c r="AH81">
        <v>1634636.077402286</v>
      </c>
      <c r="AI81">
        <v>-21.122777033785436</v>
      </c>
      <c r="AJ81">
        <v>1634636.077402286</v>
      </c>
      <c r="AK81">
        <v>-21.122777033785436</v>
      </c>
      <c r="AL81">
        <v>1759614.4300672458</v>
      </c>
      <c r="AM81">
        <v>-21.945354871588297</v>
      </c>
    </row>
    <row r="82" spans="1:39" x14ac:dyDescent="0.3">
      <c r="A82">
        <v>79</v>
      </c>
      <c r="B82">
        <v>253801205.28263548</v>
      </c>
      <c r="C82">
        <v>2222.8203941998408</v>
      </c>
      <c r="D82">
        <v>21098.716654258187</v>
      </c>
      <c r="E82">
        <v>0.80747626250210613</v>
      </c>
      <c r="F82">
        <v>0.81163744651651804</v>
      </c>
      <c r="S82">
        <v>79</v>
      </c>
      <c r="T82">
        <v>0.71091851989995425</v>
      </c>
      <c r="AG82">
        <v>78</v>
      </c>
      <c r="AH82">
        <v>1634636.077402286</v>
      </c>
      <c r="AI82">
        <v>-21.122777033785436</v>
      </c>
      <c r="AJ82">
        <v>1634636.077402286</v>
      </c>
      <c r="AK82">
        <v>-21.122777033785436</v>
      </c>
      <c r="AL82">
        <v>1759614.4300672458</v>
      </c>
      <c r="AM82">
        <v>-21.945354871588297</v>
      </c>
    </row>
    <row r="83" spans="1:39" x14ac:dyDescent="0.3">
      <c r="A83">
        <v>80</v>
      </c>
      <c r="B83">
        <v>253373300.69813481</v>
      </c>
      <c r="C83">
        <v>2224.2907838774872</v>
      </c>
      <c r="D83">
        <v>21069.970958114176</v>
      </c>
      <c r="E83">
        <v>0.80525105610981773</v>
      </c>
      <c r="F83">
        <v>0.81129559840594134</v>
      </c>
      <c r="S83">
        <v>80</v>
      </c>
      <c r="T83">
        <v>0.710714068856798</v>
      </c>
      <c r="AG83">
        <v>79</v>
      </c>
      <c r="AH83">
        <v>1634636.077402286</v>
      </c>
      <c r="AI83">
        <v>-21.122777033785436</v>
      </c>
      <c r="AJ83">
        <v>1634636.077402286</v>
      </c>
      <c r="AK83">
        <v>-21.122777033785436</v>
      </c>
      <c r="AL83">
        <v>1759614.4300672458</v>
      </c>
      <c r="AM83">
        <v>-21.945354871588297</v>
      </c>
    </row>
    <row r="84" spans="1:39" x14ac:dyDescent="0.3">
      <c r="A84">
        <v>81</v>
      </c>
      <c r="B84">
        <v>253801205.28263548</v>
      </c>
      <c r="C84">
        <v>2225.1939941998412</v>
      </c>
      <c r="D84">
        <v>21098.716654258187</v>
      </c>
      <c r="E84">
        <v>0.80305091778921489</v>
      </c>
      <c r="F84">
        <v>0.81064237516856386</v>
      </c>
      <c r="S84">
        <v>81</v>
      </c>
      <c r="T84">
        <v>0.71036277622280386</v>
      </c>
      <c r="AG84">
        <v>80</v>
      </c>
      <c r="AH84">
        <v>1634636.077402286</v>
      </c>
      <c r="AI84">
        <v>-21.122777033785436</v>
      </c>
      <c r="AJ84">
        <v>1634636.077402286</v>
      </c>
      <c r="AK84">
        <v>-21.122777033785436</v>
      </c>
      <c r="AL84">
        <v>1759614.4300672458</v>
      </c>
      <c r="AM84">
        <v>-21.945354871588297</v>
      </c>
    </row>
    <row r="85" spans="1:39" x14ac:dyDescent="0.3">
      <c r="A85">
        <v>82</v>
      </c>
      <c r="B85">
        <v>253882133.20048004</v>
      </c>
      <c r="C85">
        <v>2225.3633985902125</v>
      </c>
      <c r="D85">
        <v>21105.428957284726</v>
      </c>
      <c r="E85">
        <v>0.80263352817785327</v>
      </c>
      <c r="F85">
        <v>0.80992014335325524</v>
      </c>
      <c r="S85">
        <v>82</v>
      </c>
      <c r="T85">
        <v>0.71015890869335929</v>
      </c>
      <c r="AG85">
        <v>81</v>
      </c>
      <c r="AH85">
        <v>1634636.077402286</v>
      </c>
      <c r="AI85">
        <v>-21.122777033785436</v>
      </c>
      <c r="AJ85">
        <v>1634636.077402286</v>
      </c>
      <c r="AK85">
        <v>-21.122777033785436</v>
      </c>
      <c r="AL85">
        <v>1759614.4300672458</v>
      </c>
      <c r="AM85">
        <v>-21.945354871588297</v>
      </c>
    </row>
    <row r="86" spans="1:39" x14ac:dyDescent="0.3">
      <c r="A86">
        <v>83</v>
      </c>
      <c r="B86">
        <v>253882133.20048004</v>
      </c>
      <c r="C86">
        <v>2225.8729985902123</v>
      </c>
      <c r="D86">
        <v>21105.428957284726</v>
      </c>
      <c r="E86">
        <v>0.80168297479301431</v>
      </c>
      <c r="F86">
        <v>0.8098442578315973</v>
      </c>
      <c r="S86">
        <v>83</v>
      </c>
      <c r="T86">
        <v>0.70879599028242202</v>
      </c>
      <c r="AG86">
        <v>82</v>
      </c>
      <c r="AH86">
        <v>1634636.077402286</v>
      </c>
      <c r="AI86">
        <v>-21.122777033785436</v>
      </c>
      <c r="AJ86">
        <v>1634636.077402286</v>
      </c>
      <c r="AK86">
        <v>-21.122777033785436</v>
      </c>
      <c r="AL86">
        <v>1759614.4300672458</v>
      </c>
      <c r="AM86">
        <v>-21.945354871588297</v>
      </c>
    </row>
    <row r="87" spans="1:39" x14ac:dyDescent="0.3">
      <c r="A87">
        <v>84</v>
      </c>
      <c r="B87">
        <v>253373300.69813481</v>
      </c>
      <c r="C87">
        <v>2226.6825838774871</v>
      </c>
      <c r="D87">
        <v>21069.970958114176</v>
      </c>
      <c r="E87">
        <v>0.80077968586401116</v>
      </c>
      <c r="F87">
        <v>0.80919165987952146</v>
      </c>
      <c r="S87">
        <v>84</v>
      </c>
      <c r="T87">
        <v>0.70824665752798499</v>
      </c>
      <c r="AG87">
        <v>83</v>
      </c>
      <c r="AH87">
        <v>1634636.077402286</v>
      </c>
      <c r="AI87">
        <v>-21.122777033785436</v>
      </c>
      <c r="AJ87">
        <v>1634636.077402286</v>
      </c>
      <c r="AK87">
        <v>-21.122777033785436</v>
      </c>
      <c r="AL87">
        <v>1759614.4300672458</v>
      </c>
      <c r="AM87">
        <v>-21.945354871588297</v>
      </c>
    </row>
    <row r="88" spans="1:39" x14ac:dyDescent="0.3">
      <c r="A88">
        <v>85</v>
      </c>
      <c r="B88">
        <v>253454228.61597934</v>
      </c>
      <c r="C88">
        <v>2226.8337882678575</v>
      </c>
      <c r="D88">
        <v>21076.683261140708</v>
      </c>
      <c r="E88">
        <v>0.8003992387865545</v>
      </c>
      <c r="F88">
        <v>0.80498163321428828</v>
      </c>
      <c r="S88">
        <v>85</v>
      </c>
      <c r="T88">
        <v>0.70655733703824497</v>
      </c>
      <c r="AG88">
        <v>84</v>
      </c>
      <c r="AH88">
        <v>1634636.077402286</v>
      </c>
      <c r="AI88">
        <v>-21.122777033785436</v>
      </c>
      <c r="AJ88">
        <v>1634636.077402286</v>
      </c>
      <c r="AK88">
        <v>-21.122777033785436</v>
      </c>
      <c r="AL88">
        <v>1759614.4300672458</v>
      </c>
      <c r="AM88">
        <v>-21.945354871588297</v>
      </c>
    </row>
    <row r="89" spans="1:39" x14ac:dyDescent="0.3">
      <c r="A89">
        <v>86</v>
      </c>
      <c r="B89">
        <v>253454228.61597934</v>
      </c>
      <c r="C89">
        <v>2227.3615882678578</v>
      </c>
      <c r="D89">
        <v>21076.683261140708</v>
      </c>
      <c r="E89">
        <v>0.79941216540145354</v>
      </c>
      <c r="F89">
        <v>0.804655146626021</v>
      </c>
      <c r="S89">
        <v>86</v>
      </c>
      <c r="T89">
        <v>0.70642193675371712</v>
      </c>
      <c r="AG89">
        <v>85</v>
      </c>
      <c r="AH89">
        <v>1634636.077402286</v>
      </c>
      <c r="AI89">
        <v>-21.122777033785436</v>
      </c>
      <c r="AJ89">
        <v>1634636.077402286</v>
      </c>
      <c r="AK89">
        <v>-21.122777033785436</v>
      </c>
      <c r="AL89">
        <v>1759614.4300672458</v>
      </c>
      <c r="AM89">
        <v>-21.945354871588297</v>
      </c>
    </row>
    <row r="90" spans="1:39" x14ac:dyDescent="0.3">
      <c r="A90">
        <v>87</v>
      </c>
      <c r="B90">
        <v>253801205.28263548</v>
      </c>
      <c r="C90">
        <v>2229.5003941998411</v>
      </c>
      <c r="D90">
        <v>21098.716654258187</v>
      </c>
      <c r="E90">
        <v>0.79500836210408143</v>
      </c>
      <c r="F90">
        <v>0.80404851542824285</v>
      </c>
      <c r="S90">
        <v>87</v>
      </c>
      <c r="T90">
        <v>0.70631829705777682</v>
      </c>
      <c r="AG90">
        <v>86</v>
      </c>
      <c r="AH90">
        <v>1634636.077402286</v>
      </c>
      <c r="AI90">
        <v>-21.122777033785436</v>
      </c>
      <c r="AJ90">
        <v>1634636.077402286</v>
      </c>
      <c r="AK90">
        <v>-21.122777033785436</v>
      </c>
      <c r="AL90">
        <v>1759614.4300672458</v>
      </c>
      <c r="AM90">
        <v>-21.945354871588297</v>
      </c>
    </row>
    <row r="91" spans="1:39" x14ac:dyDescent="0.3">
      <c r="A91">
        <v>88</v>
      </c>
      <c r="B91">
        <v>253882133.20048004</v>
      </c>
      <c r="C91">
        <v>2230.1793985902123</v>
      </c>
      <c r="D91">
        <v>21105.428957284726</v>
      </c>
      <c r="E91">
        <v>0.79364073185954864</v>
      </c>
      <c r="F91">
        <v>0.80327387763543456</v>
      </c>
      <c r="S91">
        <v>88</v>
      </c>
      <c r="T91">
        <v>0.70618286789383211</v>
      </c>
      <c r="AG91">
        <v>87</v>
      </c>
      <c r="AH91">
        <v>1634636.077402286</v>
      </c>
      <c r="AI91">
        <v>-21.122777033785436</v>
      </c>
      <c r="AJ91">
        <v>1634636.077402286</v>
      </c>
      <c r="AK91">
        <v>-21.122777033785436</v>
      </c>
      <c r="AL91">
        <v>1759614.4300672458</v>
      </c>
      <c r="AM91">
        <v>-21.945354871588297</v>
      </c>
    </row>
    <row r="92" spans="1:39" x14ac:dyDescent="0.3">
      <c r="A92">
        <v>89</v>
      </c>
      <c r="B92">
        <v>253373300.69813481</v>
      </c>
      <c r="C92">
        <v>2231.1427838774871</v>
      </c>
      <c r="D92">
        <v>21069.970958114176</v>
      </c>
      <c r="E92">
        <v>0.79242922219591572</v>
      </c>
      <c r="F92">
        <v>0.80320333643006847</v>
      </c>
      <c r="S92">
        <v>89</v>
      </c>
      <c r="T92">
        <v>0.705978910282688</v>
      </c>
      <c r="AG92">
        <v>88</v>
      </c>
      <c r="AH92">
        <v>1634636.077402286</v>
      </c>
      <c r="AI92">
        <v>-21.122777033785436</v>
      </c>
      <c r="AJ92">
        <v>1634636.077402286</v>
      </c>
      <c r="AK92">
        <v>-21.122777033785436</v>
      </c>
      <c r="AL92">
        <v>1759614.4300672458</v>
      </c>
      <c r="AM92">
        <v>-21.945354871588297</v>
      </c>
    </row>
    <row r="93" spans="1:39" x14ac:dyDescent="0.3">
      <c r="A93">
        <v>90</v>
      </c>
      <c r="B93">
        <v>254230494.50724643</v>
      </c>
      <c r="C93">
        <v>2231.2416192840992</v>
      </c>
      <c r="D93">
        <v>21139.85543845599</v>
      </c>
      <c r="E93">
        <v>0.79121685840651423</v>
      </c>
      <c r="F93">
        <v>0.80259704639558915</v>
      </c>
      <c r="S93">
        <v>90</v>
      </c>
      <c r="T93">
        <v>0.7053859592092997</v>
      </c>
      <c r="AG93">
        <v>89</v>
      </c>
      <c r="AH93">
        <v>1634636.077402286</v>
      </c>
      <c r="AI93">
        <v>-21.122777033785436</v>
      </c>
      <c r="AJ93">
        <v>1634636.077402286</v>
      </c>
      <c r="AK93">
        <v>-21.122777033785436</v>
      </c>
      <c r="AL93">
        <v>1759614.4300672458</v>
      </c>
      <c r="AM93">
        <v>-21.945354871588297</v>
      </c>
    </row>
    <row r="94" spans="1:39" x14ac:dyDescent="0.3">
      <c r="A94">
        <v>91</v>
      </c>
      <c r="B94">
        <v>253454228.61597934</v>
      </c>
      <c r="C94">
        <v>2231.8217882678578</v>
      </c>
      <c r="D94">
        <v>21076.683261140708</v>
      </c>
      <c r="E94">
        <v>0.79106220041108255</v>
      </c>
      <c r="F94">
        <v>0.79635274469777861</v>
      </c>
      <c r="S94">
        <v>91</v>
      </c>
      <c r="T94">
        <v>0.70512250277538757</v>
      </c>
      <c r="AG94">
        <v>90</v>
      </c>
      <c r="AH94">
        <v>1634636.077402286</v>
      </c>
      <c r="AI94">
        <v>-21.122777033785436</v>
      </c>
      <c r="AJ94">
        <v>1634636.077402286</v>
      </c>
      <c r="AK94">
        <v>-21.122777033785436</v>
      </c>
      <c r="AL94">
        <v>1759614.4300672458</v>
      </c>
      <c r="AM94">
        <v>-21.945354871588297</v>
      </c>
    </row>
    <row r="95" spans="1:39" x14ac:dyDescent="0.3">
      <c r="A95">
        <v>92</v>
      </c>
      <c r="B95">
        <v>254230494.50724643</v>
      </c>
      <c r="C95">
        <v>2233.6334192840991</v>
      </c>
      <c r="D95">
        <v>21139.85543845599</v>
      </c>
      <c r="E95">
        <v>0.78674805163486006</v>
      </c>
      <c r="F95">
        <v>0.79601378334730377</v>
      </c>
      <c r="S95">
        <v>92</v>
      </c>
      <c r="T95">
        <v>0.70509754384458612</v>
      </c>
      <c r="AG95">
        <v>91</v>
      </c>
      <c r="AH95">
        <v>1634636.077402286</v>
      </c>
      <c r="AI95">
        <v>-21.122777033785436</v>
      </c>
      <c r="AJ95">
        <v>1634636.077402286</v>
      </c>
      <c r="AK95">
        <v>-21.122777033785436</v>
      </c>
      <c r="AL95">
        <v>1759614.4300672458</v>
      </c>
      <c r="AM95">
        <v>-21.945354871588297</v>
      </c>
    </row>
    <row r="96" spans="1:39" x14ac:dyDescent="0.3">
      <c r="A96">
        <v>93</v>
      </c>
      <c r="B96">
        <v>254311422.42509106</v>
      </c>
      <c r="C96">
        <v>2233.7846236744708</v>
      </c>
      <c r="D96">
        <v>21146.567741482526</v>
      </c>
      <c r="E96">
        <v>0.78636690124588171</v>
      </c>
      <c r="F96">
        <v>0.79536754277639976</v>
      </c>
      <c r="S96">
        <v>93</v>
      </c>
      <c r="T96">
        <v>0.70485843347949961</v>
      </c>
      <c r="AG96">
        <v>92</v>
      </c>
      <c r="AH96">
        <v>1634636.077402286</v>
      </c>
      <c r="AI96">
        <v>-21.122777033785436</v>
      </c>
      <c r="AJ96">
        <v>1634636.077402286</v>
      </c>
      <c r="AK96">
        <v>-21.122777033785436</v>
      </c>
      <c r="AL96">
        <v>1759614.4300672458</v>
      </c>
      <c r="AM96">
        <v>-21.945354871588297</v>
      </c>
    </row>
    <row r="97" spans="1:39" x14ac:dyDescent="0.3">
      <c r="A97">
        <v>94</v>
      </c>
      <c r="B97">
        <v>254311422.42509106</v>
      </c>
      <c r="C97">
        <v>2234.3124236744711</v>
      </c>
      <c r="D97">
        <v>21146.567741482526</v>
      </c>
      <c r="E97">
        <v>0.7853804155897951</v>
      </c>
      <c r="F97">
        <v>0.79463751559378504</v>
      </c>
      <c r="S97">
        <v>94</v>
      </c>
      <c r="T97">
        <v>0.70453261971269054</v>
      </c>
      <c r="AG97">
        <v>93</v>
      </c>
      <c r="AH97">
        <v>1634636.077402286</v>
      </c>
      <c r="AI97">
        <v>-21.122777033785436</v>
      </c>
      <c r="AJ97">
        <v>1634636.077402286</v>
      </c>
      <c r="AK97">
        <v>-21.122777033785436</v>
      </c>
      <c r="AL97">
        <v>1759614.4300672458</v>
      </c>
      <c r="AM97">
        <v>-21.945354871588297</v>
      </c>
    </row>
    <row r="98" spans="1:39" x14ac:dyDescent="0.3">
      <c r="A98">
        <v>95</v>
      </c>
      <c r="B98">
        <v>254230494.50724643</v>
      </c>
      <c r="C98">
        <v>2238.0936192840991</v>
      </c>
      <c r="D98">
        <v>21139.85543845599</v>
      </c>
      <c r="E98">
        <v>0.77840321693623282</v>
      </c>
      <c r="F98">
        <v>0.79456230816214102</v>
      </c>
      <c r="S98">
        <v>95</v>
      </c>
      <c r="T98">
        <v>0.70321841026915999</v>
      </c>
      <c r="AG98">
        <v>94</v>
      </c>
      <c r="AH98">
        <v>1634636.077402286</v>
      </c>
      <c r="AI98">
        <v>-21.122777033785436</v>
      </c>
      <c r="AJ98">
        <v>1634636.077402286</v>
      </c>
      <c r="AK98">
        <v>-21.122777033785436</v>
      </c>
      <c r="AL98">
        <v>1759614.4300672458</v>
      </c>
      <c r="AM98">
        <v>-21.945354871588297</v>
      </c>
    </row>
    <row r="99" spans="1:39" x14ac:dyDescent="0.3">
      <c r="A99">
        <v>96</v>
      </c>
      <c r="B99">
        <v>255378902.28412318</v>
      </c>
      <c r="C99">
        <v>2238.0538958262537</v>
      </c>
      <c r="D99">
        <v>21230.408900797345</v>
      </c>
      <c r="E99">
        <v>0.77708384334282432</v>
      </c>
      <c r="F99">
        <v>0.79391658610411497</v>
      </c>
      <c r="S99">
        <v>96</v>
      </c>
      <c r="T99">
        <v>0.70263574214413249</v>
      </c>
      <c r="AG99">
        <v>95</v>
      </c>
      <c r="AH99">
        <v>1634636.077402286</v>
      </c>
      <c r="AI99">
        <v>-21.122777033785436</v>
      </c>
      <c r="AJ99">
        <v>1634636.077402286</v>
      </c>
      <c r="AK99">
        <v>-21.122777033785436</v>
      </c>
      <c r="AL99">
        <v>1759614.4300672458</v>
      </c>
      <c r="AM99">
        <v>-21.945354871588297</v>
      </c>
    </row>
    <row r="100" spans="1:39" x14ac:dyDescent="0.3">
      <c r="A100">
        <v>97</v>
      </c>
      <c r="B100">
        <v>254311422.42509106</v>
      </c>
      <c r="C100">
        <v>2238.7726236744711</v>
      </c>
      <c r="D100">
        <v>21146.567741482526</v>
      </c>
      <c r="E100">
        <v>0.77703600722495969</v>
      </c>
      <c r="F100">
        <v>0.77636419490631414</v>
      </c>
      <c r="S100">
        <v>97</v>
      </c>
      <c r="T100">
        <v>0.70056598627446909</v>
      </c>
      <c r="AG100">
        <v>96</v>
      </c>
      <c r="AH100">
        <v>1634636.077402286</v>
      </c>
      <c r="AI100">
        <v>-21.122777033785436</v>
      </c>
      <c r="AJ100">
        <v>1634636.077402286</v>
      </c>
      <c r="AK100">
        <v>-21.122777033785436</v>
      </c>
      <c r="AL100">
        <v>1759614.4300672458</v>
      </c>
      <c r="AM100">
        <v>-21.945354871588297</v>
      </c>
    </row>
    <row r="101" spans="1:39" x14ac:dyDescent="0.3">
      <c r="A101">
        <v>98</v>
      </c>
      <c r="B101">
        <v>255378902.28412318</v>
      </c>
      <c r="C101">
        <v>2238.563495826254</v>
      </c>
      <c r="D101">
        <v>21230.408900797345</v>
      </c>
      <c r="E101">
        <v>0.77613367126401123</v>
      </c>
      <c r="F101">
        <v>0.77629403568574173</v>
      </c>
      <c r="S101">
        <v>98</v>
      </c>
      <c r="T101">
        <v>0.70055457935963295</v>
      </c>
      <c r="AG101">
        <v>97</v>
      </c>
      <c r="AH101">
        <v>1634636.077402286</v>
      </c>
      <c r="AI101">
        <v>-21.122777033785436</v>
      </c>
      <c r="AJ101">
        <v>1634636.077402286</v>
      </c>
      <c r="AK101">
        <v>-21.122777033785436</v>
      </c>
      <c r="AL101">
        <v>1759614.4300672458</v>
      </c>
      <c r="AM101">
        <v>-21.945354871588297</v>
      </c>
    </row>
    <row r="102" spans="1:39" x14ac:dyDescent="0.3">
      <c r="A102">
        <v>99</v>
      </c>
      <c r="B102">
        <v>255459830.20196772</v>
      </c>
      <c r="C102">
        <v>2238.7329002166248</v>
      </c>
      <c r="D102">
        <v>21237.121203823874</v>
      </c>
      <c r="E102">
        <v>0.77571583582487724</v>
      </c>
      <c r="F102">
        <v>0.77569269472273528</v>
      </c>
      <c r="S102">
        <v>99</v>
      </c>
      <c r="T102">
        <v>0.70018542497662239</v>
      </c>
      <c r="AG102">
        <v>98</v>
      </c>
      <c r="AH102">
        <v>1634636.077402286</v>
      </c>
      <c r="AI102">
        <v>-21.122777033785436</v>
      </c>
      <c r="AJ102">
        <v>1634636.077402286</v>
      </c>
      <c r="AK102">
        <v>-21.122777033785436</v>
      </c>
      <c r="AL102">
        <v>1759614.4300672458</v>
      </c>
      <c r="AM102">
        <v>-21.945354871588297</v>
      </c>
    </row>
    <row r="103" spans="1:39" x14ac:dyDescent="0.3">
      <c r="A103">
        <v>100</v>
      </c>
      <c r="B103">
        <v>255459830.20196772</v>
      </c>
      <c r="C103">
        <v>2239.2425002166246</v>
      </c>
      <c r="D103">
        <v>21237.121203823874</v>
      </c>
      <c r="E103">
        <v>0.77476568359964637</v>
      </c>
      <c r="F103">
        <v>0.77491232038379598</v>
      </c>
      <c r="S103">
        <v>100</v>
      </c>
      <c r="T103">
        <v>0.70017459019652617</v>
      </c>
      <c r="AG103">
        <v>99</v>
      </c>
      <c r="AH103">
        <v>1634636.077402286</v>
      </c>
      <c r="AI103">
        <v>-21.122777033785436</v>
      </c>
      <c r="AJ103">
        <v>1634636.077402286</v>
      </c>
      <c r="AK103">
        <v>-21.122777033785436</v>
      </c>
      <c r="AL103">
        <v>1759614.4300672458</v>
      </c>
      <c r="AM103">
        <v>-21.945354871588297</v>
      </c>
    </row>
    <row r="104" spans="1:39" x14ac:dyDescent="0.3">
      <c r="A104">
        <v>101</v>
      </c>
      <c r="B104">
        <v>255378902.28412318</v>
      </c>
      <c r="C104">
        <v>2242.8698958262539</v>
      </c>
      <c r="D104">
        <v>21230.408900797345</v>
      </c>
      <c r="E104">
        <v>0.76809601179858678</v>
      </c>
      <c r="F104">
        <v>0.77484218057169119</v>
      </c>
      <c r="S104">
        <v>101</v>
      </c>
      <c r="T104">
        <v>0.69931565133951923</v>
      </c>
      <c r="AG104">
        <v>100</v>
      </c>
      <c r="AH104">
        <v>1634636.077402286</v>
      </c>
      <c r="AI104">
        <v>-21.122777033785436</v>
      </c>
      <c r="AJ104">
        <v>1634636.077402286</v>
      </c>
      <c r="AK104">
        <v>-21.122777033785436</v>
      </c>
      <c r="AL104">
        <v>1759614.4300672458</v>
      </c>
      <c r="AM104">
        <v>-21.945354871588297</v>
      </c>
    </row>
    <row r="105" spans="1:39" x14ac:dyDescent="0.3">
      <c r="A105">
        <v>102</v>
      </c>
      <c r="B105">
        <v>255459830.20196772</v>
      </c>
      <c r="C105">
        <v>2243.5489002166246</v>
      </c>
      <c r="D105">
        <v>21237.121203823874</v>
      </c>
      <c r="E105">
        <v>0.76672825678724421</v>
      </c>
      <c r="F105">
        <v>0.77424108581052431</v>
      </c>
      <c r="S105">
        <v>102</v>
      </c>
      <c r="T105">
        <v>0.69930614402449964</v>
      </c>
      <c r="AG105">
        <v>101</v>
      </c>
      <c r="AH105">
        <v>1634636.077402286</v>
      </c>
      <c r="AI105">
        <v>-21.122777033785436</v>
      </c>
      <c r="AJ105">
        <v>1634636.077402286</v>
      </c>
      <c r="AK105">
        <v>-21.122777033785436</v>
      </c>
      <c r="AL105">
        <v>1759614.4300672458</v>
      </c>
      <c r="AM105">
        <v>-21.945354871588297</v>
      </c>
    </row>
    <row r="106" spans="1:39" x14ac:dyDescent="0.3">
      <c r="A106">
        <v>103</v>
      </c>
      <c r="B106">
        <v>256206263.71875942</v>
      </c>
      <c r="C106">
        <v>2249.5498932190558</v>
      </c>
      <c r="D106">
        <v>21304.294978767572</v>
      </c>
      <c r="E106">
        <v>0.75458920291909792</v>
      </c>
      <c r="F106">
        <v>0.76064171793187252</v>
      </c>
      <c r="S106">
        <v>103</v>
      </c>
      <c r="T106">
        <v>0.68888967055682659</v>
      </c>
      <c r="AG106">
        <v>102</v>
      </c>
      <c r="AH106">
        <v>1634636.077402286</v>
      </c>
      <c r="AI106">
        <v>-21.122777033785436</v>
      </c>
      <c r="AJ106">
        <v>1634636.077402286</v>
      </c>
      <c r="AK106">
        <v>-21.122777033785436</v>
      </c>
      <c r="AL106">
        <v>1759614.4300672458</v>
      </c>
      <c r="AM106">
        <v>-21.945354871588297</v>
      </c>
    </row>
    <row r="107" spans="1:39" x14ac:dyDescent="0.3">
      <c r="A107">
        <v>104</v>
      </c>
      <c r="B107">
        <v>256206263.71875942</v>
      </c>
      <c r="C107">
        <v>2250.0776932190556</v>
      </c>
      <c r="D107">
        <v>21304.294978767572</v>
      </c>
      <c r="E107">
        <v>0.75360361842770074</v>
      </c>
      <c r="F107">
        <v>0.76056751945885326</v>
      </c>
      <c r="S107">
        <v>104</v>
      </c>
      <c r="T107">
        <v>0.68869591850353484</v>
      </c>
      <c r="AG107">
        <v>103</v>
      </c>
      <c r="AH107">
        <v>1634636.077402286</v>
      </c>
      <c r="AI107">
        <v>-21.122777033785436</v>
      </c>
      <c r="AJ107">
        <v>1634636.077402286</v>
      </c>
      <c r="AK107">
        <v>-21.122777033785436</v>
      </c>
      <c r="AL107">
        <v>1759614.4300672458</v>
      </c>
      <c r="AM107">
        <v>-21.945354871588297</v>
      </c>
    </row>
    <row r="108" spans="1:39" x14ac:dyDescent="0.3">
      <c r="A108">
        <v>105</v>
      </c>
      <c r="B108">
        <v>256287191.63660395</v>
      </c>
      <c r="C108">
        <v>2250.2288976094264</v>
      </c>
      <c r="D108">
        <v>21311.007281794104</v>
      </c>
      <c r="E108">
        <v>0.75322137583795157</v>
      </c>
      <c r="F108">
        <v>0.75993240496443581</v>
      </c>
      <c r="S108">
        <v>105</v>
      </c>
      <c r="T108">
        <v>0.68831371039177336</v>
      </c>
      <c r="AG108">
        <v>104</v>
      </c>
      <c r="AH108">
        <v>1634636.077402286</v>
      </c>
      <c r="AI108">
        <v>-21.122777033785436</v>
      </c>
      <c r="AJ108">
        <v>1634636.077402286</v>
      </c>
      <c r="AK108">
        <v>-21.122777033785436</v>
      </c>
      <c r="AL108">
        <v>1759614.4300672458</v>
      </c>
      <c r="AM108">
        <v>-21.945354871588297</v>
      </c>
    </row>
    <row r="109" spans="1:39" x14ac:dyDescent="0.3">
      <c r="A109">
        <v>106</v>
      </c>
      <c r="B109">
        <v>256287191.63660395</v>
      </c>
      <c r="C109">
        <v>2250.7566976094263</v>
      </c>
      <c r="D109">
        <v>21311.007281794104</v>
      </c>
      <c r="E109">
        <v>0.75223582144355172</v>
      </c>
      <c r="F109">
        <v>0.75919003120295081</v>
      </c>
      <c r="S109">
        <v>106</v>
      </c>
      <c r="T109">
        <v>0.68812063582050542</v>
      </c>
      <c r="AG109">
        <v>105</v>
      </c>
      <c r="AH109">
        <v>1634636.077402286</v>
      </c>
      <c r="AI109">
        <v>-21.122777033785436</v>
      </c>
      <c r="AJ109">
        <v>1634636.077402286</v>
      </c>
      <c r="AK109">
        <v>-21.122777033785436</v>
      </c>
      <c r="AL109">
        <v>1759614.4300672458</v>
      </c>
      <c r="AM109">
        <v>-21.945354871588297</v>
      </c>
    </row>
    <row r="110" spans="1:39" x14ac:dyDescent="0.3">
      <c r="A110">
        <v>107</v>
      </c>
      <c r="B110">
        <v>256206263.71875942</v>
      </c>
      <c r="C110">
        <v>2254.5378932190556</v>
      </c>
      <c r="D110">
        <v>21304.294978767572</v>
      </c>
      <c r="E110">
        <v>0.74526810953175437</v>
      </c>
      <c r="F110">
        <v>0.75911586551535459</v>
      </c>
      <c r="S110">
        <v>107</v>
      </c>
      <c r="T110">
        <v>0.68691254243217559</v>
      </c>
      <c r="AG110">
        <v>106</v>
      </c>
      <c r="AH110">
        <v>1634636.077402286</v>
      </c>
      <c r="AI110">
        <v>-21.122777033785436</v>
      </c>
      <c r="AJ110">
        <v>1634636.077402286</v>
      </c>
      <c r="AK110">
        <v>-21.122777033785436</v>
      </c>
      <c r="AL110">
        <v>1759614.4300672458</v>
      </c>
      <c r="AM110">
        <v>-21.945354871588297</v>
      </c>
    </row>
    <row r="111" spans="1:39" x14ac:dyDescent="0.3">
      <c r="A111">
        <v>108</v>
      </c>
      <c r="B111">
        <v>257354671.49563608</v>
      </c>
      <c r="C111">
        <v>2254.4981697612093</v>
      </c>
      <c r="D111">
        <v>21394.848441108919</v>
      </c>
      <c r="E111">
        <v>0.74393133929681021</v>
      </c>
      <c r="F111">
        <v>0.75848110553605674</v>
      </c>
      <c r="S111">
        <v>108</v>
      </c>
      <c r="T111">
        <v>0.6863437824740275</v>
      </c>
      <c r="AG111">
        <v>107</v>
      </c>
      <c r="AH111">
        <v>1634636.077402286</v>
      </c>
      <c r="AI111">
        <v>-21.122777033785436</v>
      </c>
      <c r="AJ111">
        <v>1634636.077402286</v>
      </c>
      <c r="AK111">
        <v>-21.122777033785436</v>
      </c>
      <c r="AL111">
        <v>1759614.4300672458</v>
      </c>
      <c r="AM111">
        <v>-21.945354871588297</v>
      </c>
    </row>
    <row r="112" spans="1:39" x14ac:dyDescent="0.3">
      <c r="A112">
        <v>109</v>
      </c>
      <c r="B112">
        <v>256287191.63660395</v>
      </c>
      <c r="C112">
        <v>2255.2168976094267</v>
      </c>
      <c r="D112">
        <v>21311.007281794104</v>
      </c>
      <c r="E112">
        <v>0.74390061910787098</v>
      </c>
      <c r="F112">
        <v>0.74090945694809807</v>
      </c>
      <c r="S112">
        <v>109</v>
      </c>
      <c r="T112">
        <v>0.68147412106952898</v>
      </c>
      <c r="AG112">
        <v>108</v>
      </c>
      <c r="AH112">
        <v>1634636.077402286</v>
      </c>
      <c r="AI112">
        <v>-21.122777033785436</v>
      </c>
      <c r="AJ112">
        <v>1634636.077402286</v>
      </c>
      <c r="AK112">
        <v>-21.122777033785436</v>
      </c>
      <c r="AL112">
        <v>1759614.4300672458</v>
      </c>
      <c r="AM112">
        <v>-21.945354871588297</v>
      </c>
    </row>
    <row r="113" spans="1:39" x14ac:dyDescent="0.3">
      <c r="A113">
        <v>110</v>
      </c>
      <c r="B113">
        <v>257354671.49563608</v>
      </c>
      <c r="C113">
        <v>2255.0077697612096</v>
      </c>
      <c r="D113">
        <v>21394.848441108919</v>
      </c>
      <c r="E113">
        <v>0.74298160974083738</v>
      </c>
      <c r="F113">
        <v>0.7408397222810964</v>
      </c>
      <c r="S113">
        <v>110</v>
      </c>
      <c r="T113">
        <v>0.68134078845137647</v>
      </c>
      <c r="AG113">
        <v>109</v>
      </c>
      <c r="AH113">
        <v>1634636.077402286</v>
      </c>
      <c r="AI113">
        <v>-21.122777033785436</v>
      </c>
      <c r="AJ113">
        <v>1634636.077402286</v>
      </c>
      <c r="AK113">
        <v>-21.122777033785436</v>
      </c>
      <c r="AL113">
        <v>1759614.4300672458</v>
      </c>
      <c r="AM113">
        <v>-21.945354871588297</v>
      </c>
    </row>
    <row r="114" spans="1:39" x14ac:dyDescent="0.3">
      <c r="A114">
        <v>111</v>
      </c>
      <c r="B114">
        <v>257435599.41348064</v>
      </c>
      <c r="C114">
        <v>2255.1771741515809</v>
      </c>
      <c r="D114">
        <v>21401.560744135455</v>
      </c>
      <c r="E114">
        <v>0.74256330106388535</v>
      </c>
      <c r="F114">
        <v>0.74024374114992741</v>
      </c>
      <c r="S114">
        <v>111</v>
      </c>
      <c r="T114">
        <v>0.68121164748836194</v>
      </c>
      <c r="AG114">
        <v>110</v>
      </c>
      <c r="AH114">
        <v>1634636.077402286</v>
      </c>
      <c r="AI114">
        <v>-21.122777033785436</v>
      </c>
      <c r="AJ114">
        <v>1634636.077402286</v>
      </c>
      <c r="AK114">
        <v>-21.122777033785436</v>
      </c>
      <c r="AL114">
        <v>1759614.4300672458</v>
      </c>
      <c r="AM114">
        <v>-21.945354871588297</v>
      </c>
    </row>
    <row r="115" spans="1:39" x14ac:dyDescent="0.3">
      <c r="A115">
        <v>112</v>
      </c>
      <c r="B115">
        <v>257435599.41348064</v>
      </c>
      <c r="C115">
        <v>2255.6867741515807</v>
      </c>
      <c r="D115">
        <v>21401.560744135455</v>
      </c>
      <c r="E115">
        <v>0.74161358354252371</v>
      </c>
      <c r="F115">
        <v>0.73945755359371867</v>
      </c>
      <c r="S115">
        <v>112</v>
      </c>
      <c r="T115">
        <v>0.68107827685495637</v>
      </c>
      <c r="AG115">
        <v>111</v>
      </c>
      <c r="AH115">
        <v>1634636.077402286</v>
      </c>
      <c r="AI115">
        <v>-21.122777033785436</v>
      </c>
      <c r="AJ115">
        <v>1634636.077402286</v>
      </c>
      <c r="AK115">
        <v>-21.122777033785436</v>
      </c>
      <c r="AL115">
        <v>1759614.4300672458</v>
      </c>
      <c r="AM115">
        <v>-21.945354871588297</v>
      </c>
    </row>
    <row r="116" spans="1:39" x14ac:dyDescent="0.3">
      <c r="A116">
        <v>113</v>
      </c>
      <c r="B116">
        <v>257354671.49563608</v>
      </c>
      <c r="C116">
        <v>2259.3141697612095</v>
      </c>
      <c r="D116">
        <v>21394.848441108919</v>
      </c>
      <c r="E116">
        <v>0.73494909255615071</v>
      </c>
      <c r="F116">
        <v>0.73938783003715891</v>
      </c>
      <c r="S116">
        <v>113</v>
      </c>
      <c r="T116">
        <v>0.68081368694178157</v>
      </c>
      <c r="AG116">
        <v>112</v>
      </c>
      <c r="AH116">
        <v>1634636.077402286</v>
      </c>
      <c r="AI116">
        <v>-21.122777033785436</v>
      </c>
      <c r="AJ116">
        <v>1634636.077402286</v>
      </c>
      <c r="AK116">
        <v>-21.122777033785436</v>
      </c>
      <c r="AL116">
        <v>1759614.4300672458</v>
      </c>
      <c r="AM116">
        <v>-21.945354871588297</v>
      </c>
    </row>
    <row r="117" spans="1:39" x14ac:dyDescent="0.3">
      <c r="A117">
        <v>114</v>
      </c>
      <c r="B117">
        <v>257435599.41348064</v>
      </c>
      <c r="C117">
        <v>2259.9931741515807</v>
      </c>
      <c r="D117">
        <v>21401.560744135455</v>
      </c>
      <c r="E117">
        <v>0.73358122145924487</v>
      </c>
      <c r="F117">
        <v>0.7387920065462652</v>
      </c>
      <c r="S117">
        <v>114</v>
      </c>
      <c r="T117">
        <v>0.68077680096759452</v>
      </c>
      <c r="AG117">
        <v>113</v>
      </c>
      <c r="AH117">
        <v>1513198.0846284435</v>
      </c>
      <c r="AI117">
        <v>-12.124500826917712</v>
      </c>
      <c r="AJ117">
        <v>1513198.0846284435</v>
      </c>
      <c r="AK117">
        <v>-12.124500826917712</v>
      </c>
      <c r="AL117">
        <v>1624684.6387605208</v>
      </c>
      <c r="AM117">
        <v>-12.594407867238532</v>
      </c>
    </row>
    <row r="118" spans="1:39" x14ac:dyDescent="0.3">
      <c r="A118">
        <v>115</v>
      </c>
      <c r="B118">
        <v>257617908.30225614</v>
      </c>
      <c r="C118">
        <v>2263.1484859118314</v>
      </c>
      <c r="D118">
        <v>21421.358559339809</v>
      </c>
      <c r="E118">
        <v>0.7274539581674625</v>
      </c>
      <c r="F118">
        <v>0.73507433928122767</v>
      </c>
      <c r="S118">
        <v>115</v>
      </c>
      <c r="T118">
        <v>0.68072425805478076</v>
      </c>
      <c r="AG118">
        <v>114</v>
      </c>
      <c r="AH118">
        <v>1513198.0846284435</v>
      </c>
      <c r="AI118">
        <v>-12.124500826917712</v>
      </c>
      <c r="AJ118">
        <v>1513198.0846284435</v>
      </c>
      <c r="AK118">
        <v>-12.124500826917712</v>
      </c>
      <c r="AL118">
        <v>1624684.6387605208</v>
      </c>
      <c r="AM118">
        <v>-12.594407867238532</v>
      </c>
    </row>
    <row r="119" spans="1:39" x14ac:dyDescent="0.3">
      <c r="A119">
        <v>116</v>
      </c>
      <c r="B119">
        <v>257698836.22010073</v>
      </c>
      <c r="C119">
        <v>2263.8274903022025</v>
      </c>
      <c r="D119">
        <v>21428.070862366352</v>
      </c>
      <c r="E119">
        <v>0.72608615007888988</v>
      </c>
      <c r="F119">
        <v>0.7347338412351081</v>
      </c>
      <c r="S119">
        <v>116</v>
      </c>
      <c r="T119">
        <v>0.68068723806723552</v>
      </c>
      <c r="AG119">
        <v>115</v>
      </c>
      <c r="AH119">
        <v>1513198.0846284435</v>
      </c>
      <c r="AI119">
        <v>-12.124500826917712</v>
      </c>
      <c r="AJ119">
        <v>1513198.0846284435</v>
      </c>
      <c r="AK119">
        <v>-12.124500826917712</v>
      </c>
      <c r="AL119">
        <v>1624684.6387605208</v>
      </c>
      <c r="AM119">
        <v>-12.594407867238532</v>
      </c>
    </row>
    <row r="120" spans="1:39" x14ac:dyDescent="0.3">
      <c r="A120">
        <v>117</v>
      </c>
      <c r="B120">
        <v>257617908.30225614</v>
      </c>
      <c r="C120">
        <v>2265.5584859118312</v>
      </c>
      <c r="D120">
        <v>21421.358559339809</v>
      </c>
      <c r="E120">
        <v>0.72295232324692071</v>
      </c>
      <c r="F120">
        <v>0.7340720591709704</v>
      </c>
      <c r="S120">
        <v>117</v>
      </c>
      <c r="T120">
        <v>0.68006149692481721</v>
      </c>
      <c r="AG120">
        <v>116</v>
      </c>
      <c r="AH120">
        <v>1513198.0846284435</v>
      </c>
      <c r="AI120">
        <v>-12.124500826917712</v>
      </c>
      <c r="AJ120">
        <v>1513198.0846284435</v>
      </c>
      <c r="AK120">
        <v>-12.124500826917712</v>
      </c>
      <c r="AL120">
        <v>1624684.6387605208</v>
      </c>
      <c r="AM120">
        <v>-12.594407867238532</v>
      </c>
    </row>
    <row r="121" spans="1:39" x14ac:dyDescent="0.3">
      <c r="A121">
        <v>118</v>
      </c>
      <c r="B121">
        <v>257698836.22010073</v>
      </c>
      <c r="C121">
        <v>2266.2374903022028</v>
      </c>
      <c r="D121">
        <v>21428.070862366352</v>
      </c>
      <c r="E121">
        <v>0.72158464988964699</v>
      </c>
      <c r="F121">
        <v>0.73362267393039216</v>
      </c>
      <c r="S121">
        <v>118</v>
      </c>
      <c r="T121">
        <v>0.6798426359137909</v>
      </c>
      <c r="AG121">
        <v>117</v>
      </c>
      <c r="AH121">
        <v>1513198.0846284435</v>
      </c>
      <c r="AI121">
        <v>-12.124500826917712</v>
      </c>
      <c r="AJ121">
        <v>1513198.0846284435</v>
      </c>
      <c r="AK121">
        <v>-12.124500826917712</v>
      </c>
      <c r="AL121">
        <v>1624684.6387605208</v>
      </c>
      <c r="AM121">
        <v>-12.594407867238532</v>
      </c>
    </row>
    <row r="122" spans="1:39" x14ac:dyDescent="0.3">
      <c r="A122">
        <v>119</v>
      </c>
      <c r="B122">
        <v>258766316.0791328</v>
      </c>
      <c r="C122">
        <v>2268.0967624539853</v>
      </c>
      <c r="D122">
        <v>21511.912021681157</v>
      </c>
      <c r="E122">
        <v>0.71679834030402922</v>
      </c>
      <c r="F122">
        <v>0.73328232819248507</v>
      </c>
      <c r="S122">
        <v>119</v>
      </c>
      <c r="T122">
        <v>0.6798043322793349</v>
      </c>
      <c r="AG122">
        <v>118</v>
      </c>
      <c r="AH122">
        <v>1513198.0846284435</v>
      </c>
      <c r="AI122">
        <v>-12.124500826917712</v>
      </c>
      <c r="AJ122">
        <v>1513198.0846284435</v>
      </c>
      <c r="AK122">
        <v>-12.124500826917712</v>
      </c>
      <c r="AL122">
        <v>1624684.6387605208</v>
      </c>
      <c r="AM122">
        <v>-12.594407867238532</v>
      </c>
    </row>
    <row r="123" spans="1:39" x14ac:dyDescent="0.3">
      <c r="A123">
        <v>120</v>
      </c>
      <c r="B123">
        <v>258847243.99697736</v>
      </c>
      <c r="C123">
        <v>2268.7757668443564</v>
      </c>
      <c r="D123">
        <v>21518.624324707693</v>
      </c>
      <c r="E123">
        <v>0.71543032847575572</v>
      </c>
      <c r="F123">
        <v>0.73262093212761781</v>
      </c>
      <c r="S123">
        <v>120</v>
      </c>
      <c r="T123">
        <v>0.67979888086818063</v>
      </c>
      <c r="AG123">
        <v>119</v>
      </c>
      <c r="AH123">
        <v>1513198.0846284435</v>
      </c>
      <c r="AI123">
        <v>-12.124500826917712</v>
      </c>
      <c r="AJ123">
        <v>1513198.0846284435</v>
      </c>
      <c r="AK123">
        <v>-12.124500826917712</v>
      </c>
      <c r="AL123">
        <v>1624684.6387605208</v>
      </c>
      <c r="AM123">
        <v>-12.594407867238532</v>
      </c>
    </row>
    <row r="124" spans="1:39" x14ac:dyDescent="0.3">
      <c r="A124">
        <v>121</v>
      </c>
      <c r="B124">
        <v>257617908.30225614</v>
      </c>
      <c r="C124">
        <v>2270.1724859118312</v>
      </c>
      <c r="D124">
        <v>21421.358559339809</v>
      </c>
      <c r="E124">
        <v>0.71432624572422032</v>
      </c>
      <c r="F124">
        <v>0.71534433770451678</v>
      </c>
      <c r="S124">
        <v>121</v>
      </c>
      <c r="T124">
        <v>0.67476709351677089</v>
      </c>
      <c r="AG124">
        <v>120</v>
      </c>
      <c r="AH124">
        <v>1513198.0846284435</v>
      </c>
      <c r="AI124">
        <v>-12.124500826917712</v>
      </c>
      <c r="AJ124">
        <v>1513198.0846284435</v>
      </c>
      <c r="AK124">
        <v>-12.124500826917712</v>
      </c>
      <c r="AL124">
        <v>1624684.6387605208</v>
      </c>
      <c r="AM124">
        <v>-12.594407867238532</v>
      </c>
    </row>
    <row r="125" spans="1:39" x14ac:dyDescent="0.3">
      <c r="A125">
        <v>122</v>
      </c>
      <c r="B125">
        <v>258964549.56064373</v>
      </c>
      <c r="C125">
        <v>2269.746858847258</v>
      </c>
      <c r="D125">
        <v>21528.429106100022</v>
      </c>
      <c r="E125">
        <v>0.71347168172537212</v>
      </c>
      <c r="F125">
        <v>0.71501426983999783</v>
      </c>
      <c r="S125">
        <v>122</v>
      </c>
      <c r="T125">
        <v>0.67469880821407902</v>
      </c>
      <c r="AG125">
        <v>121</v>
      </c>
      <c r="AH125">
        <v>1513198.0846284435</v>
      </c>
      <c r="AI125">
        <v>-12.124500826917712</v>
      </c>
      <c r="AJ125">
        <v>1513198.0846284435</v>
      </c>
      <c r="AK125">
        <v>-12.124500826917712</v>
      </c>
      <c r="AL125">
        <v>1624684.6387605208</v>
      </c>
      <c r="AM125">
        <v>-12.594407867238532</v>
      </c>
    </row>
    <row r="126" spans="1:39" x14ac:dyDescent="0.3">
      <c r="A126">
        <v>123</v>
      </c>
      <c r="B126">
        <v>257698836.22010073</v>
      </c>
      <c r="C126">
        <v>2270.8514903022028</v>
      </c>
      <c r="D126">
        <v>21428.070862366352</v>
      </c>
      <c r="E126">
        <v>0.7129588912639695</v>
      </c>
      <c r="F126">
        <v>0.71439050729045972</v>
      </c>
      <c r="S126">
        <v>123</v>
      </c>
      <c r="T126">
        <v>0.67467517787136178</v>
      </c>
      <c r="AG126">
        <v>122</v>
      </c>
      <c r="AH126">
        <v>1513198.0846284435</v>
      </c>
      <c r="AI126">
        <v>-12.124500826917712</v>
      </c>
      <c r="AJ126">
        <v>1513198.0846284435</v>
      </c>
      <c r="AK126">
        <v>-12.124500826917712</v>
      </c>
      <c r="AL126">
        <v>1624684.6387605208</v>
      </c>
      <c r="AM126">
        <v>-12.594407867238532</v>
      </c>
    </row>
    <row r="127" spans="1:39" x14ac:dyDescent="0.3">
      <c r="A127">
        <v>124</v>
      </c>
      <c r="B127">
        <v>258766316.0791328</v>
      </c>
      <c r="C127">
        <v>2270.4885624539852</v>
      </c>
      <c r="D127">
        <v>21511.912021681157</v>
      </c>
      <c r="E127">
        <v>0.71233794300357001</v>
      </c>
      <c r="F127">
        <v>0.71389245914237609</v>
      </c>
      <c r="S127">
        <v>124</v>
      </c>
      <c r="T127">
        <v>0.67460675934801151</v>
      </c>
      <c r="AG127">
        <v>123</v>
      </c>
      <c r="AH127">
        <v>1513198.0846284435</v>
      </c>
      <c r="AI127">
        <v>-12.124500826917712</v>
      </c>
      <c r="AJ127">
        <v>1513198.0846284435</v>
      </c>
      <c r="AK127">
        <v>-12.124500826917712</v>
      </c>
      <c r="AL127">
        <v>1624684.6387605208</v>
      </c>
      <c r="AM127">
        <v>-12.594407867238532</v>
      </c>
    </row>
    <row r="128" spans="1:39" x14ac:dyDescent="0.3">
      <c r="A128">
        <v>125</v>
      </c>
      <c r="B128">
        <v>259045477.47848827</v>
      </c>
      <c r="C128">
        <v>2270.42586323763</v>
      </c>
      <c r="D128">
        <v>21535.141409126558</v>
      </c>
      <c r="E128">
        <v>0.71210366748666187</v>
      </c>
      <c r="F128">
        <v>0.71356245827453268</v>
      </c>
      <c r="S128">
        <v>125</v>
      </c>
      <c r="T128">
        <v>0.67377544029966363</v>
      </c>
      <c r="AG128">
        <v>124</v>
      </c>
      <c r="AH128">
        <v>1513198.0846284435</v>
      </c>
      <c r="AI128">
        <v>-12.124500826917712</v>
      </c>
      <c r="AJ128">
        <v>1513198.0846284435</v>
      </c>
      <c r="AK128">
        <v>-12.124500826917712</v>
      </c>
      <c r="AL128">
        <v>1624684.6387605208</v>
      </c>
      <c r="AM128">
        <v>-12.594407867238532</v>
      </c>
    </row>
    <row r="129" spans="1:39" x14ac:dyDescent="0.3">
      <c r="A129">
        <v>126</v>
      </c>
      <c r="B129">
        <v>258847243.99697736</v>
      </c>
      <c r="C129">
        <v>2271.1675668443563</v>
      </c>
      <c r="D129">
        <v>21518.624324707693</v>
      </c>
      <c r="E129">
        <v>0.71096999840171515</v>
      </c>
      <c r="F129">
        <v>0.71293890067234411</v>
      </c>
      <c r="S129">
        <v>126</v>
      </c>
      <c r="T129">
        <v>0.67370578813006599</v>
      </c>
      <c r="AG129">
        <v>125</v>
      </c>
      <c r="AH129">
        <v>1513198.0846284435</v>
      </c>
      <c r="AI129">
        <v>-12.124500826917712</v>
      </c>
      <c r="AJ129">
        <v>1513198.0846284435</v>
      </c>
      <c r="AK129">
        <v>-12.124500826917712</v>
      </c>
      <c r="AL129">
        <v>1624684.6387605208</v>
      </c>
      <c r="AM129">
        <v>-12.594407867238532</v>
      </c>
    </row>
    <row r="130" spans="1:39" x14ac:dyDescent="0.3">
      <c r="A130">
        <v>127</v>
      </c>
      <c r="B130">
        <v>258964549.56064373</v>
      </c>
      <c r="C130">
        <v>2272.1386588472583</v>
      </c>
      <c r="D130">
        <v>21528.429106100022</v>
      </c>
      <c r="E130">
        <v>0.70901146543410531</v>
      </c>
      <c r="F130">
        <v>0.71178621779129292</v>
      </c>
      <c r="S130">
        <v>127</v>
      </c>
      <c r="T130">
        <v>0.67117978656209698</v>
      </c>
      <c r="AG130">
        <v>126</v>
      </c>
      <c r="AH130">
        <v>1513198.0846284435</v>
      </c>
      <c r="AI130">
        <v>-12.124500826917712</v>
      </c>
      <c r="AJ130">
        <v>1513198.0846284435</v>
      </c>
      <c r="AK130">
        <v>-12.124500826917712</v>
      </c>
      <c r="AL130">
        <v>1624684.6387605208</v>
      </c>
      <c r="AM130">
        <v>-12.594407867238532</v>
      </c>
    </row>
    <row r="131" spans="1:39" x14ac:dyDescent="0.3">
      <c r="A131">
        <v>128</v>
      </c>
      <c r="B131">
        <v>259045477.47848827</v>
      </c>
      <c r="C131">
        <v>2272.8176632376299</v>
      </c>
      <c r="D131">
        <v>21535.141409126558</v>
      </c>
      <c r="E131">
        <v>0.70764351545755155</v>
      </c>
      <c r="F131">
        <v>0.71145633086872473</v>
      </c>
      <c r="S131">
        <v>128</v>
      </c>
      <c r="T131">
        <v>0.67089158601244159</v>
      </c>
      <c r="AG131">
        <v>127</v>
      </c>
      <c r="AH131">
        <v>1513198.0846284435</v>
      </c>
      <c r="AI131">
        <v>-12.124500826917712</v>
      </c>
      <c r="AJ131">
        <v>1513198.0846284435</v>
      </c>
      <c r="AK131">
        <v>-12.124500826917712</v>
      </c>
      <c r="AL131">
        <v>1624684.6387605208</v>
      </c>
      <c r="AM131">
        <v>-12.594407867238532</v>
      </c>
    </row>
    <row r="132" spans="1:39" x14ac:dyDescent="0.3">
      <c r="A132">
        <v>129</v>
      </c>
      <c r="B132">
        <v>258766316.0791328</v>
      </c>
      <c r="C132">
        <v>2274.9487624539852</v>
      </c>
      <c r="D132">
        <v>21511.912021681157</v>
      </c>
      <c r="E132">
        <v>0.70401250821820938</v>
      </c>
      <c r="F132">
        <v>0.7108331004561893</v>
      </c>
      <c r="S132">
        <v>129</v>
      </c>
      <c r="T132">
        <v>0.67046073357082281</v>
      </c>
      <c r="AG132">
        <v>128</v>
      </c>
      <c r="AH132">
        <v>1513198.0846284435</v>
      </c>
      <c r="AI132">
        <v>-12.124500826917712</v>
      </c>
      <c r="AJ132">
        <v>1513198.0846284435</v>
      </c>
      <c r="AK132">
        <v>-12.124500826917712</v>
      </c>
      <c r="AL132">
        <v>1624684.6387605208</v>
      </c>
      <c r="AM132">
        <v>-12.594407867238532</v>
      </c>
    </row>
    <row r="133" spans="1:39" x14ac:dyDescent="0.3">
      <c r="A133">
        <v>130</v>
      </c>
      <c r="B133">
        <v>258847243.99697736</v>
      </c>
      <c r="C133">
        <v>2275.6277668443568</v>
      </c>
      <c r="D133">
        <v>21518.624324707693</v>
      </c>
      <c r="E133">
        <v>0.70264475153754113</v>
      </c>
      <c r="F133">
        <v>0.71033433695335879</v>
      </c>
      <c r="S133">
        <v>130</v>
      </c>
      <c r="T133">
        <v>0.67017256091384159</v>
      </c>
      <c r="AG133">
        <v>129</v>
      </c>
      <c r="AH133">
        <v>1513198.0846284435</v>
      </c>
      <c r="AI133">
        <v>-12.124500826917712</v>
      </c>
      <c r="AJ133">
        <v>1513198.0846284435</v>
      </c>
      <c r="AK133">
        <v>-12.124500826917712</v>
      </c>
      <c r="AL133">
        <v>1624684.6387605208</v>
      </c>
      <c r="AM133">
        <v>-12.594407867238532</v>
      </c>
    </row>
    <row r="134" spans="1:39" x14ac:dyDescent="0.3">
      <c r="A134">
        <v>131</v>
      </c>
      <c r="B134">
        <v>258964549.56064373</v>
      </c>
      <c r="C134">
        <v>2276.5988588472583</v>
      </c>
      <c r="D134">
        <v>21528.429106100022</v>
      </c>
      <c r="E134">
        <v>0.70068651658808923</v>
      </c>
      <c r="F134">
        <v>0.71000451378675034</v>
      </c>
      <c r="S134">
        <v>131</v>
      </c>
      <c r="T134">
        <v>0.66891342470888437</v>
      </c>
      <c r="AG134">
        <v>130</v>
      </c>
      <c r="AH134">
        <v>1513198.0846284435</v>
      </c>
      <c r="AI134">
        <v>-12.124500826917712</v>
      </c>
      <c r="AJ134">
        <v>1513198.0846284435</v>
      </c>
      <c r="AK134">
        <v>-12.124500826917712</v>
      </c>
      <c r="AL134">
        <v>1624684.6387605208</v>
      </c>
      <c r="AM134">
        <v>-12.594407867238532</v>
      </c>
    </row>
    <row r="135" spans="1:39" x14ac:dyDescent="0.3">
      <c r="A135">
        <v>132</v>
      </c>
      <c r="B135">
        <v>259195605.30374384</v>
      </c>
      <c r="C135">
        <v>2276.5179875382437</v>
      </c>
      <c r="D135">
        <v>21553.050805878971</v>
      </c>
      <c r="E135">
        <v>0.70053895405686406</v>
      </c>
      <c r="F135">
        <v>0.70938148072744234</v>
      </c>
      <c r="S135">
        <v>132</v>
      </c>
      <c r="T135">
        <v>0.66862567115107729</v>
      </c>
      <c r="AG135">
        <v>131</v>
      </c>
      <c r="AH135">
        <v>1513198.0846284435</v>
      </c>
      <c r="AI135">
        <v>-12.124500826917712</v>
      </c>
      <c r="AJ135">
        <v>1513198.0846284435</v>
      </c>
      <c r="AK135">
        <v>-12.124500826917712</v>
      </c>
      <c r="AL135">
        <v>1624684.6387605208</v>
      </c>
      <c r="AM135">
        <v>-12.594407867238532</v>
      </c>
    </row>
    <row r="136" spans="1:39" x14ac:dyDescent="0.3">
      <c r="A136">
        <v>133</v>
      </c>
      <c r="B136">
        <v>259045477.47848827</v>
      </c>
      <c r="C136">
        <v>2277.2778632376298</v>
      </c>
      <c r="D136">
        <v>21535.141409126558</v>
      </c>
      <c r="E136">
        <v>0.6993187481301637</v>
      </c>
      <c r="F136">
        <v>0.7067155428717532</v>
      </c>
      <c r="S136">
        <v>133</v>
      </c>
      <c r="T136">
        <v>0.66796062309944371</v>
      </c>
      <c r="AG136">
        <v>132</v>
      </c>
      <c r="AH136">
        <v>1513198.0846284435</v>
      </c>
      <c r="AI136">
        <v>-12.124500826917712</v>
      </c>
      <c r="AJ136">
        <v>1513198.0846284435</v>
      </c>
      <c r="AK136">
        <v>-12.124500826917712</v>
      </c>
      <c r="AL136">
        <v>1624684.6387605208</v>
      </c>
      <c r="AM136">
        <v>-12.594407867238532</v>
      </c>
    </row>
    <row r="137" spans="1:39" x14ac:dyDescent="0.3">
      <c r="A137">
        <v>134</v>
      </c>
      <c r="B137">
        <v>259276533.22158837</v>
      </c>
      <c r="C137">
        <v>2277.1969919286153</v>
      </c>
      <c r="D137">
        <v>21559.763108905499</v>
      </c>
      <c r="E137">
        <v>0.69917108127502603</v>
      </c>
      <c r="F137">
        <v>0.70637752919893659</v>
      </c>
      <c r="S137">
        <v>134</v>
      </c>
      <c r="T137">
        <v>0.66777934104825531</v>
      </c>
      <c r="AG137">
        <v>133</v>
      </c>
      <c r="AH137">
        <v>1513198.0846284435</v>
      </c>
      <c r="AI137">
        <v>-12.124500826917712</v>
      </c>
      <c r="AJ137">
        <v>1513198.0846284435</v>
      </c>
      <c r="AK137">
        <v>-12.124500826917712</v>
      </c>
      <c r="AL137">
        <v>1624684.6387605208</v>
      </c>
      <c r="AM137">
        <v>-12.594407867238532</v>
      </c>
    </row>
    <row r="138" spans="1:39" x14ac:dyDescent="0.3">
      <c r="A138">
        <v>135</v>
      </c>
      <c r="B138">
        <v>259779364.79252201</v>
      </c>
      <c r="C138">
        <v>2277.5327448895773</v>
      </c>
      <c r="D138">
        <v>21592.047358541804</v>
      </c>
      <c r="E138">
        <v>0.69793742995339414</v>
      </c>
      <c r="F138">
        <v>0.70572221164256088</v>
      </c>
      <c r="S138">
        <v>135</v>
      </c>
      <c r="T138">
        <v>0.66742345839413253</v>
      </c>
      <c r="AG138">
        <v>134</v>
      </c>
      <c r="AH138">
        <v>1513198.0846284435</v>
      </c>
      <c r="AI138">
        <v>-12.124500826917712</v>
      </c>
      <c r="AJ138">
        <v>1513198.0846284435</v>
      </c>
      <c r="AK138">
        <v>-12.124500826917712</v>
      </c>
      <c r="AL138">
        <v>1624684.6387605208</v>
      </c>
      <c r="AM138">
        <v>-12.594407867238532</v>
      </c>
    </row>
    <row r="139" spans="1:39" x14ac:dyDescent="0.3">
      <c r="A139">
        <v>136</v>
      </c>
      <c r="B139">
        <v>259779364.79252201</v>
      </c>
      <c r="C139">
        <v>2278.0605448895776</v>
      </c>
      <c r="D139">
        <v>21592.047358541804</v>
      </c>
      <c r="E139">
        <v>0.69695329899916503</v>
      </c>
      <c r="F139">
        <v>0.70526380823063217</v>
      </c>
      <c r="S139">
        <v>136</v>
      </c>
      <c r="T139">
        <v>0.66724274980021203</v>
      </c>
      <c r="AG139">
        <v>135</v>
      </c>
      <c r="AH139">
        <v>1513198.0846284435</v>
      </c>
      <c r="AI139">
        <v>-12.124500826917712</v>
      </c>
      <c r="AJ139">
        <v>1513198.0846284435</v>
      </c>
      <c r="AK139">
        <v>-12.124500826917712</v>
      </c>
      <c r="AL139">
        <v>1624684.6387605208</v>
      </c>
      <c r="AM139">
        <v>-12.594407867238532</v>
      </c>
    </row>
    <row r="140" spans="1:39" x14ac:dyDescent="0.3">
      <c r="A140">
        <v>137</v>
      </c>
      <c r="B140">
        <v>259860292.71036661</v>
      </c>
      <c r="C140">
        <v>2278.2117492799493</v>
      </c>
      <c r="D140">
        <v>21598.75966156834</v>
      </c>
      <c r="E140">
        <v>0.69656942892059626</v>
      </c>
      <c r="F140">
        <v>0.70492591199092469</v>
      </c>
      <c r="S140">
        <v>137</v>
      </c>
      <c r="T140">
        <v>0.66612169245742925</v>
      </c>
      <c r="AG140">
        <v>136</v>
      </c>
      <c r="AH140">
        <v>1513198.0846284435</v>
      </c>
      <c r="AI140">
        <v>-12.124500826917712</v>
      </c>
      <c r="AJ140">
        <v>1513198.0846284435</v>
      </c>
      <c r="AK140">
        <v>-12.124500826917712</v>
      </c>
      <c r="AL140">
        <v>1624684.6387605208</v>
      </c>
      <c r="AM140">
        <v>-12.594407867238532</v>
      </c>
    </row>
    <row r="141" spans="1:39" x14ac:dyDescent="0.3">
      <c r="A141">
        <v>138</v>
      </c>
      <c r="B141">
        <v>259195605.30374384</v>
      </c>
      <c r="C141">
        <v>2278.927987538244</v>
      </c>
      <c r="D141">
        <v>21553.050805878971</v>
      </c>
      <c r="E141">
        <v>0.69603953934493323</v>
      </c>
      <c r="F141">
        <v>0.70427089957109179</v>
      </c>
      <c r="S141">
        <v>138</v>
      </c>
      <c r="T141">
        <v>0.6657141966792981</v>
      </c>
      <c r="AG141">
        <v>137</v>
      </c>
      <c r="AH141">
        <v>1513198.0846284435</v>
      </c>
      <c r="AI141">
        <v>-12.124500826917712</v>
      </c>
      <c r="AJ141">
        <v>1513198.0846284435</v>
      </c>
      <c r="AK141">
        <v>-12.124500826917712</v>
      </c>
      <c r="AL141">
        <v>1624684.6387605208</v>
      </c>
      <c r="AM141">
        <v>-12.594407867238532</v>
      </c>
    </row>
    <row r="142" spans="1:39" x14ac:dyDescent="0.3">
      <c r="A142">
        <v>139</v>
      </c>
      <c r="B142">
        <v>259860292.71036661</v>
      </c>
      <c r="C142">
        <v>2278.7395492799492</v>
      </c>
      <c r="D142">
        <v>21598.75966156834</v>
      </c>
      <c r="E142">
        <v>0.6955853099652981</v>
      </c>
      <c r="F142">
        <v>0.69722372267554134</v>
      </c>
      <c r="S142">
        <v>139</v>
      </c>
      <c r="T142">
        <v>0.66559063089528947</v>
      </c>
      <c r="AG142">
        <v>138</v>
      </c>
      <c r="AH142">
        <v>1513198.0846284435</v>
      </c>
      <c r="AI142">
        <v>-12.124500826917712</v>
      </c>
      <c r="AJ142">
        <v>1513198.0846284435</v>
      </c>
      <c r="AK142">
        <v>-12.124500826917712</v>
      </c>
      <c r="AL142">
        <v>1624684.6387605208</v>
      </c>
      <c r="AM142">
        <v>-12.594407867238532</v>
      </c>
    </row>
    <row r="143" spans="1:39" x14ac:dyDescent="0.3">
      <c r="A143">
        <v>140</v>
      </c>
      <c r="B143">
        <v>259276533.22158837</v>
      </c>
      <c r="C143">
        <v>2279.6069919286151</v>
      </c>
      <c r="D143">
        <v>21559.763108905499</v>
      </c>
      <c r="E143">
        <v>0.69467177273118819</v>
      </c>
      <c r="F143">
        <v>0.6971510263670474</v>
      </c>
      <c r="S143">
        <v>140</v>
      </c>
      <c r="T143">
        <v>0.66542766829061994</v>
      </c>
      <c r="AG143">
        <v>139</v>
      </c>
      <c r="AH143">
        <v>1513198.0846284435</v>
      </c>
      <c r="AI143">
        <v>-12.124500826917712</v>
      </c>
      <c r="AJ143">
        <v>1513198.0846284435</v>
      </c>
      <c r="AK143">
        <v>-12.124500826917712</v>
      </c>
      <c r="AL143">
        <v>1624684.6387605208</v>
      </c>
      <c r="AM143">
        <v>-12.594407867238532</v>
      </c>
    </row>
    <row r="144" spans="1:39" x14ac:dyDescent="0.3">
      <c r="A144">
        <v>141</v>
      </c>
      <c r="B144">
        <v>259779364.79252201</v>
      </c>
      <c r="C144">
        <v>2282.5207448895776</v>
      </c>
      <c r="D144">
        <v>21592.047358541804</v>
      </c>
      <c r="E144">
        <v>0.68863171648636234</v>
      </c>
      <c r="F144">
        <v>0.69653137942504328</v>
      </c>
      <c r="S144">
        <v>141</v>
      </c>
      <c r="T144">
        <v>0.66500005343208946</v>
      </c>
      <c r="AG144">
        <v>140</v>
      </c>
      <c r="AH144">
        <v>1513198.0846284435</v>
      </c>
      <c r="AI144">
        <v>-12.124500826917712</v>
      </c>
      <c r="AJ144">
        <v>1513198.0846284435</v>
      </c>
      <c r="AK144">
        <v>-12.124500826917712</v>
      </c>
      <c r="AL144">
        <v>1624684.6387605208</v>
      </c>
      <c r="AM144">
        <v>-12.594407867238532</v>
      </c>
    </row>
    <row r="145" spans="1:39" x14ac:dyDescent="0.3">
      <c r="A145">
        <v>142</v>
      </c>
      <c r="B145">
        <v>259195605.30374384</v>
      </c>
      <c r="C145">
        <v>2283.5419875382436</v>
      </c>
      <c r="D145">
        <v>21553.050805878971</v>
      </c>
      <c r="E145">
        <v>0.68741888409642904</v>
      </c>
      <c r="F145">
        <v>0.69577185600201119</v>
      </c>
      <c r="S145">
        <v>142</v>
      </c>
      <c r="T145">
        <v>0.66471351436470383</v>
      </c>
      <c r="AG145">
        <v>141</v>
      </c>
      <c r="AH145">
        <v>1513198.0846284435</v>
      </c>
      <c r="AI145">
        <v>-12.124500826917712</v>
      </c>
      <c r="AJ145">
        <v>1513198.0846284435</v>
      </c>
      <c r="AK145">
        <v>-12.124500826917712</v>
      </c>
      <c r="AL145">
        <v>1624684.6387605208</v>
      </c>
      <c r="AM145">
        <v>-12.594407867238532</v>
      </c>
    </row>
    <row r="146" spans="1:39" x14ac:dyDescent="0.3">
      <c r="A146">
        <v>143</v>
      </c>
      <c r="B146">
        <v>259860292.71036661</v>
      </c>
      <c r="C146">
        <v>2283.1997492799492</v>
      </c>
      <c r="D146">
        <v>21598.75966156834</v>
      </c>
      <c r="E146">
        <v>0.6872638715453947</v>
      </c>
      <c r="F146">
        <v>0.69569917150460936</v>
      </c>
      <c r="S146">
        <v>143</v>
      </c>
      <c r="T146">
        <v>0.66347006631072269</v>
      </c>
      <c r="AG146">
        <v>142</v>
      </c>
      <c r="AH146">
        <v>1513198.0846284435</v>
      </c>
      <c r="AI146">
        <v>-12.124500826917712</v>
      </c>
      <c r="AJ146">
        <v>1513198.0846284435</v>
      </c>
      <c r="AK146">
        <v>-12.124500826917712</v>
      </c>
      <c r="AL146">
        <v>1624684.6387605208</v>
      </c>
      <c r="AM146">
        <v>-12.594407867238532</v>
      </c>
    </row>
    <row r="147" spans="1:39" x14ac:dyDescent="0.3">
      <c r="A147">
        <v>144</v>
      </c>
      <c r="B147">
        <v>259276533.22158837</v>
      </c>
      <c r="C147">
        <v>2284.2209919286151</v>
      </c>
      <c r="D147">
        <v>21559.763108905499</v>
      </c>
      <c r="E147">
        <v>0.68605137609750511</v>
      </c>
      <c r="F147">
        <v>0.69507967736803855</v>
      </c>
      <c r="S147">
        <v>144</v>
      </c>
      <c r="T147">
        <v>0.66318386119040007</v>
      </c>
      <c r="AG147">
        <v>143</v>
      </c>
      <c r="AH147">
        <v>1513198.0846284435</v>
      </c>
      <c r="AI147">
        <v>-12.124500826917712</v>
      </c>
      <c r="AJ147">
        <v>1513198.0846284435</v>
      </c>
      <c r="AK147">
        <v>-12.124500826917712</v>
      </c>
      <c r="AL147">
        <v>1624684.6387605208</v>
      </c>
      <c r="AM147">
        <v>-12.594407867238532</v>
      </c>
    </row>
    <row r="148" spans="1:39" x14ac:dyDescent="0.3">
      <c r="A148">
        <v>145</v>
      </c>
      <c r="B148">
        <v>260940318.77215669</v>
      </c>
      <c r="C148">
        <v>2288.0551327822145</v>
      </c>
      <c r="D148">
        <v>21692.868646411604</v>
      </c>
      <c r="E148">
        <v>0.67684457866439063</v>
      </c>
      <c r="F148">
        <v>0.67607573476439575</v>
      </c>
      <c r="S148">
        <v>145</v>
      </c>
      <c r="T148">
        <v>0.65610305020791115</v>
      </c>
      <c r="AG148">
        <v>144</v>
      </c>
      <c r="AH148">
        <v>1513198.0846284435</v>
      </c>
      <c r="AI148">
        <v>-12.124500826917712</v>
      </c>
      <c r="AJ148">
        <v>1513198.0846284435</v>
      </c>
      <c r="AK148">
        <v>-12.124500826917712</v>
      </c>
      <c r="AL148">
        <v>1624684.6387605208</v>
      </c>
      <c r="AM148">
        <v>-12.594407867238532</v>
      </c>
    </row>
    <row r="149" spans="1:39" x14ac:dyDescent="0.3">
      <c r="A149">
        <v>146</v>
      </c>
      <c r="B149">
        <v>260940318.77215669</v>
      </c>
      <c r="C149">
        <v>2288.5829327822148</v>
      </c>
      <c r="D149">
        <v>21692.868646411604</v>
      </c>
      <c r="E149">
        <v>0.67586043918166716</v>
      </c>
      <c r="F149">
        <v>0.67600303932110217</v>
      </c>
      <c r="S149">
        <v>146</v>
      </c>
      <c r="T149">
        <v>0.65558703292259257</v>
      </c>
      <c r="AG149">
        <v>145</v>
      </c>
      <c r="AH149">
        <v>1513198.0846284435</v>
      </c>
      <c r="AI149">
        <v>-12.124500826917712</v>
      </c>
      <c r="AJ149">
        <v>1513198.0846284435</v>
      </c>
      <c r="AK149">
        <v>-12.124500826917712</v>
      </c>
      <c r="AL149">
        <v>1624684.6387605208</v>
      </c>
      <c r="AM149">
        <v>-12.594407867238532</v>
      </c>
    </row>
    <row r="150" spans="1:39" x14ac:dyDescent="0.3">
      <c r="A150">
        <v>147</v>
      </c>
      <c r="B150">
        <v>261021246.69000131</v>
      </c>
      <c r="C150">
        <v>2288.734137172587</v>
      </c>
      <c r="D150">
        <v>21699.580949438143</v>
      </c>
      <c r="E150">
        <v>0.67547657925930527</v>
      </c>
      <c r="F150">
        <v>0.67538414255843759</v>
      </c>
      <c r="S150">
        <v>147</v>
      </c>
      <c r="T150">
        <v>0.65529382972366812</v>
      </c>
      <c r="AG150">
        <v>146</v>
      </c>
      <c r="AH150">
        <v>1513198.0846284435</v>
      </c>
      <c r="AI150">
        <v>-12.124500826917712</v>
      </c>
      <c r="AJ150">
        <v>1513198.0846284435</v>
      </c>
      <c r="AK150">
        <v>-12.124500826917712</v>
      </c>
      <c r="AL150">
        <v>1624684.6387605208</v>
      </c>
      <c r="AM150">
        <v>-12.594407867238532</v>
      </c>
    </row>
    <row r="151" spans="1:39" x14ac:dyDescent="0.3">
      <c r="A151">
        <v>148</v>
      </c>
      <c r="B151">
        <v>261021246.69000131</v>
      </c>
      <c r="C151">
        <v>2289.2619371725868</v>
      </c>
      <c r="D151">
        <v>21699.580949438143</v>
      </c>
      <c r="E151">
        <v>0.67449245009708425</v>
      </c>
      <c r="F151">
        <v>0.67462386816221542</v>
      </c>
      <c r="S151">
        <v>148</v>
      </c>
      <c r="T151">
        <v>0.65478042179791074</v>
      </c>
      <c r="AG151">
        <v>147</v>
      </c>
      <c r="AH151">
        <v>1513198.0846284435</v>
      </c>
      <c r="AI151">
        <v>-12.124500826917712</v>
      </c>
      <c r="AJ151">
        <v>1513198.0846284435</v>
      </c>
      <c r="AK151">
        <v>-12.124500826917712</v>
      </c>
      <c r="AL151">
        <v>1624684.6387605208</v>
      </c>
      <c r="AM151">
        <v>-12.594407867238532</v>
      </c>
    </row>
    <row r="152" spans="1:39" x14ac:dyDescent="0.3">
      <c r="A152">
        <v>149</v>
      </c>
      <c r="B152">
        <v>260940318.77215669</v>
      </c>
      <c r="C152">
        <v>2293.0431327822148</v>
      </c>
      <c r="D152">
        <v>21692.868646411604</v>
      </c>
      <c r="E152">
        <v>0.66753951273201895</v>
      </c>
      <c r="F152">
        <v>0.67455118279436976</v>
      </c>
      <c r="S152">
        <v>149</v>
      </c>
      <c r="T152">
        <v>0.65350891370475994</v>
      </c>
      <c r="AG152">
        <v>148</v>
      </c>
      <c r="AH152">
        <v>1513198.0846284435</v>
      </c>
      <c r="AI152">
        <v>-12.124500826917712</v>
      </c>
      <c r="AJ152">
        <v>1513198.0846284435</v>
      </c>
      <c r="AK152">
        <v>-12.124500826917712</v>
      </c>
      <c r="AL152">
        <v>1624684.6387605208</v>
      </c>
      <c r="AM152">
        <v>-12.594407867238532</v>
      </c>
    </row>
    <row r="153" spans="1:39" x14ac:dyDescent="0.3">
      <c r="A153">
        <v>150</v>
      </c>
      <c r="B153">
        <v>261021246.69000131</v>
      </c>
      <c r="C153">
        <v>2293.7221371725868</v>
      </c>
      <c r="D153">
        <v>21699.580949438143</v>
      </c>
      <c r="E153">
        <v>0.66617164967250264</v>
      </c>
      <c r="F153">
        <v>0.67393241911659052</v>
      </c>
      <c r="S153">
        <v>150</v>
      </c>
      <c r="T153">
        <v>0.65300160934151497</v>
      </c>
      <c r="AG153">
        <v>149</v>
      </c>
      <c r="AH153">
        <v>1513198.0846284435</v>
      </c>
      <c r="AI153">
        <v>-12.124500826917712</v>
      </c>
      <c r="AJ153">
        <v>1513198.0846284435</v>
      </c>
      <c r="AK153">
        <v>-12.124500826917712</v>
      </c>
      <c r="AL153">
        <v>1624684.6387605208</v>
      </c>
      <c r="AM153">
        <v>-12.594407867238532</v>
      </c>
    </row>
    <row r="154" spans="1:39" x14ac:dyDescent="0.3">
      <c r="A154">
        <v>151</v>
      </c>
      <c r="B154">
        <v>261171374.51525679</v>
      </c>
      <c r="C154">
        <v>2294.8262614732002</v>
      </c>
      <c r="D154">
        <v>21717.490346190549</v>
      </c>
      <c r="E154">
        <v>0.66391159450455262</v>
      </c>
      <c r="F154">
        <v>0.67100479071940278</v>
      </c>
      <c r="S154">
        <v>151</v>
      </c>
      <c r="T154">
        <v>0.65274395440271693</v>
      </c>
      <c r="AG154">
        <v>150</v>
      </c>
      <c r="AH154">
        <v>1513198.0846284435</v>
      </c>
      <c r="AI154">
        <v>-12.124500826917712</v>
      </c>
      <c r="AJ154">
        <v>1513198.0846284435</v>
      </c>
      <c r="AK154">
        <v>-12.124500826917712</v>
      </c>
      <c r="AL154">
        <v>1624684.6387605208</v>
      </c>
      <c r="AM154">
        <v>-12.594407867238532</v>
      </c>
    </row>
    <row r="155" spans="1:39" x14ac:dyDescent="0.3">
      <c r="A155">
        <v>152</v>
      </c>
      <c r="B155">
        <v>261171374.51525679</v>
      </c>
      <c r="C155">
        <v>2295.3722614732005</v>
      </c>
      <c r="D155">
        <v>21717.490346190549</v>
      </c>
      <c r="E155">
        <v>0.66289258246305394</v>
      </c>
      <c r="F155">
        <v>0.67092859596567822</v>
      </c>
      <c r="S155">
        <v>152</v>
      </c>
      <c r="T155">
        <v>0.65223385743597551</v>
      </c>
      <c r="AG155">
        <v>151</v>
      </c>
      <c r="AH155">
        <v>1513198.0846284435</v>
      </c>
      <c r="AI155">
        <v>-12.124500826917712</v>
      </c>
      <c r="AJ155">
        <v>1513198.0846284435</v>
      </c>
      <c r="AK155">
        <v>-12.124500826917712</v>
      </c>
      <c r="AL155">
        <v>1624684.6387605208</v>
      </c>
      <c r="AM155">
        <v>-12.594407867238532</v>
      </c>
    </row>
    <row r="156" spans="1:39" x14ac:dyDescent="0.3">
      <c r="A156">
        <v>153</v>
      </c>
      <c r="B156">
        <v>261252302.43310136</v>
      </c>
      <c r="C156">
        <v>2295.5052658635723</v>
      </c>
      <c r="D156">
        <v>21724.202649217084</v>
      </c>
      <c r="E156">
        <v>0.66254371484079444</v>
      </c>
      <c r="F156">
        <v>0.67028003228399213</v>
      </c>
      <c r="S156">
        <v>153</v>
      </c>
      <c r="T156">
        <v>0.65193908925269817</v>
      </c>
      <c r="AG156">
        <v>152</v>
      </c>
      <c r="AH156">
        <v>1513198.0846284435</v>
      </c>
      <c r="AI156">
        <v>-12.124500826917712</v>
      </c>
      <c r="AJ156">
        <v>1513198.0846284435</v>
      </c>
      <c r="AK156">
        <v>-12.124500826917712</v>
      </c>
      <c r="AL156">
        <v>1624684.6387605208</v>
      </c>
      <c r="AM156">
        <v>-12.594407867238532</v>
      </c>
    </row>
    <row r="157" spans="1:39" x14ac:dyDescent="0.3">
      <c r="A157">
        <v>154</v>
      </c>
      <c r="B157">
        <v>261252302.43310136</v>
      </c>
      <c r="C157">
        <v>2296.0512658635721</v>
      </c>
      <c r="D157">
        <v>21724.202649217084</v>
      </c>
      <c r="E157">
        <v>0.66152472160347009</v>
      </c>
      <c r="F157">
        <v>0.66955304978069408</v>
      </c>
      <c r="S157">
        <v>154</v>
      </c>
      <c r="T157">
        <v>0.65143154455736485</v>
      </c>
      <c r="AG157">
        <v>153</v>
      </c>
      <c r="AH157">
        <v>1513198.0846284435</v>
      </c>
      <c r="AI157">
        <v>-12.124500826917712</v>
      </c>
      <c r="AJ157">
        <v>1513198.0846284435</v>
      </c>
      <c r="AK157">
        <v>-12.124500826917712</v>
      </c>
      <c r="AL157">
        <v>1624684.6387605208</v>
      </c>
      <c r="AM157">
        <v>-12.594407867238532</v>
      </c>
    </row>
    <row r="158" spans="1:39" x14ac:dyDescent="0.3">
      <c r="A158">
        <v>155</v>
      </c>
      <c r="B158">
        <v>261755134.004035</v>
      </c>
      <c r="C158">
        <v>2295.8410188245343</v>
      </c>
      <c r="D158">
        <v>21756.486898853385</v>
      </c>
      <c r="E158">
        <v>0.66131015920829961</v>
      </c>
      <c r="F158">
        <v>0.66947687563110148</v>
      </c>
      <c r="S158">
        <v>155</v>
      </c>
      <c r="T158">
        <v>0.65016626255165011</v>
      </c>
      <c r="AG158">
        <v>154</v>
      </c>
      <c r="AH158">
        <v>1513198.0846284435</v>
      </c>
      <c r="AI158">
        <v>-12.124500826917712</v>
      </c>
      <c r="AJ158">
        <v>1513198.0846284435</v>
      </c>
      <c r="AK158">
        <v>-12.124500826917712</v>
      </c>
      <c r="AL158">
        <v>1624684.6387605208</v>
      </c>
      <c r="AM158">
        <v>-12.594407867238532</v>
      </c>
    </row>
    <row r="159" spans="1:39" x14ac:dyDescent="0.3">
      <c r="A159">
        <v>156</v>
      </c>
      <c r="B159">
        <v>261836061.92187959</v>
      </c>
      <c r="C159">
        <v>2296.5200232149059</v>
      </c>
      <c r="D159">
        <v>21763.199201879925</v>
      </c>
      <c r="E159">
        <v>0.65994217001258093</v>
      </c>
      <c r="F159">
        <v>0.66882853593683145</v>
      </c>
      <c r="S159">
        <v>156</v>
      </c>
      <c r="T159">
        <v>0.64966468931208032</v>
      </c>
      <c r="AG159">
        <v>155</v>
      </c>
      <c r="AH159">
        <v>1513198.0846284435</v>
      </c>
      <c r="AI159">
        <v>-12.124500826917712</v>
      </c>
      <c r="AJ159">
        <v>1513198.0846284435</v>
      </c>
      <c r="AK159">
        <v>-12.124500826917712</v>
      </c>
      <c r="AL159">
        <v>1624684.6387605208</v>
      </c>
      <c r="AM159">
        <v>-12.594407867238532</v>
      </c>
    </row>
    <row r="160" spans="1:39" x14ac:dyDescent="0.3">
      <c r="A160">
        <v>157</v>
      </c>
      <c r="B160">
        <v>261755134.004035</v>
      </c>
      <c r="C160">
        <v>2298.2510188245346</v>
      </c>
      <c r="D160">
        <v>21756.486898853385</v>
      </c>
      <c r="E160">
        <v>0.65681514651330219</v>
      </c>
      <c r="F160">
        <v>0.66151311533004653</v>
      </c>
      <c r="S160">
        <v>157</v>
      </c>
      <c r="T160">
        <v>0.63924170090003574</v>
      </c>
      <c r="AG160">
        <v>156</v>
      </c>
      <c r="AH160">
        <v>1513198.0846284435</v>
      </c>
      <c r="AI160">
        <v>-12.124500826917712</v>
      </c>
      <c r="AJ160">
        <v>1513198.0846284435</v>
      </c>
      <c r="AK160">
        <v>-12.124500826917712</v>
      </c>
      <c r="AL160">
        <v>1624684.6387605208</v>
      </c>
      <c r="AM160">
        <v>-12.594407867238532</v>
      </c>
    </row>
    <row r="161" spans="1:39" x14ac:dyDescent="0.3">
      <c r="A161">
        <v>158</v>
      </c>
      <c r="B161">
        <v>261836061.92187959</v>
      </c>
      <c r="C161">
        <v>2298.9300232149058</v>
      </c>
      <c r="D161">
        <v>21763.199201879925</v>
      </c>
      <c r="E161">
        <v>0.65544721132887973</v>
      </c>
      <c r="F161">
        <v>0.66117982094756245</v>
      </c>
      <c r="S161">
        <v>158</v>
      </c>
      <c r="T161">
        <v>0.63908183612091285</v>
      </c>
      <c r="AG161">
        <v>157</v>
      </c>
      <c r="AH161">
        <v>1513198.0846284435</v>
      </c>
      <c r="AI161">
        <v>-12.124500826917712</v>
      </c>
      <c r="AJ161">
        <v>1513198.0846284435</v>
      </c>
      <c r="AK161">
        <v>-12.124500826917712</v>
      </c>
      <c r="AL161">
        <v>1624684.6387605208</v>
      </c>
      <c r="AM161">
        <v>-12.594407867238532</v>
      </c>
    </row>
    <row r="162" spans="1:39" x14ac:dyDescent="0.3">
      <c r="A162">
        <v>159</v>
      </c>
      <c r="B162">
        <v>261171374.51525679</v>
      </c>
      <c r="C162">
        <v>2299.9862614732001</v>
      </c>
      <c r="D162">
        <v>21717.490346190549</v>
      </c>
      <c r="E162">
        <v>0.65427768695692734</v>
      </c>
      <c r="F162">
        <v>0.66053576869488406</v>
      </c>
      <c r="S162">
        <v>159</v>
      </c>
      <c r="T162">
        <v>0.6389400160925317</v>
      </c>
      <c r="AG162">
        <v>158</v>
      </c>
      <c r="AH162">
        <v>1342413.51137814</v>
      </c>
      <c r="AI162">
        <v>0.53024359759059492</v>
      </c>
      <c r="AJ162">
        <v>1342413.51137814</v>
      </c>
      <c r="AK162">
        <v>0.53024359759059492</v>
      </c>
      <c r="AL162">
        <v>1434974.1200753679</v>
      </c>
      <c r="AM162">
        <v>0.55297040417627841</v>
      </c>
    </row>
    <row r="163" spans="1:39" x14ac:dyDescent="0.3">
      <c r="A163">
        <v>160</v>
      </c>
      <c r="B163">
        <v>262351963.35565343</v>
      </c>
      <c r="C163">
        <v>2299.7897254749905</v>
      </c>
      <c r="D163">
        <v>21809.932226983845</v>
      </c>
      <c r="E163">
        <v>0.65318621809598421</v>
      </c>
      <c r="F163">
        <v>0.66006125999229437</v>
      </c>
      <c r="S163">
        <v>160</v>
      </c>
      <c r="T163">
        <v>0.63878014538688588</v>
      </c>
      <c r="AG163">
        <v>159</v>
      </c>
      <c r="AH163">
        <v>1342413.51137814</v>
      </c>
      <c r="AI163">
        <v>0.53024359759059492</v>
      </c>
      <c r="AJ163">
        <v>1342413.51137814</v>
      </c>
      <c r="AK163">
        <v>0.53024359759059492</v>
      </c>
      <c r="AL163">
        <v>1434974.1200753679</v>
      </c>
      <c r="AM163">
        <v>0.55297040417627841</v>
      </c>
    </row>
    <row r="164" spans="1:39" x14ac:dyDescent="0.3">
      <c r="A164">
        <v>161</v>
      </c>
      <c r="B164">
        <v>261252302.43310136</v>
      </c>
      <c r="C164">
        <v>2300.6652658635721</v>
      </c>
      <c r="D164">
        <v>21724.202649217084</v>
      </c>
      <c r="E164">
        <v>0.65291002137376231</v>
      </c>
      <c r="F164">
        <v>0.6597280214889627</v>
      </c>
      <c r="S164">
        <v>161</v>
      </c>
      <c r="T164">
        <v>0.63761309801807109</v>
      </c>
      <c r="AG164">
        <v>160</v>
      </c>
      <c r="AH164">
        <v>1342413.51137814</v>
      </c>
      <c r="AI164">
        <v>0.53024359759059492</v>
      </c>
      <c r="AJ164">
        <v>1342413.51137814</v>
      </c>
      <c r="AK164">
        <v>0.53024359759059492</v>
      </c>
      <c r="AL164">
        <v>1434974.1200753679</v>
      </c>
      <c r="AM164">
        <v>0.55297040417627841</v>
      </c>
    </row>
    <row r="165" spans="1:39" x14ac:dyDescent="0.3">
      <c r="A165">
        <v>162</v>
      </c>
      <c r="B165">
        <v>262351963.35565343</v>
      </c>
      <c r="C165">
        <v>2300.3175254749904</v>
      </c>
      <c r="D165">
        <v>21809.932226983845</v>
      </c>
      <c r="E165">
        <v>0.65220225144366484</v>
      </c>
      <c r="F165">
        <v>0.65908414169376695</v>
      </c>
      <c r="S165">
        <v>162</v>
      </c>
      <c r="T165">
        <v>0.63731161532478475</v>
      </c>
      <c r="AG165">
        <v>161</v>
      </c>
      <c r="AH165">
        <v>1342413.51137814</v>
      </c>
      <c r="AI165">
        <v>0.53024359759059492</v>
      </c>
      <c r="AJ165">
        <v>1342413.51137814</v>
      </c>
      <c r="AK165">
        <v>0.53024359759059492</v>
      </c>
      <c r="AL165">
        <v>1434974.1200753679</v>
      </c>
      <c r="AM165">
        <v>0.55297040417627841</v>
      </c>
    </row>
    <row r="166" spans="1:39" x14ac:dyDescent="0.3">
      <c r="A166">
        <v>163</v>
      </c>
      <c r="B166">
        <v>262432891.273498</v>
      </c>
      <c r="C166">
        <v>2300.4687298653621</v>
      </c>
      <c r="D166">
        <v>21816.644530010377</v>
      </c>
      <c r="E166">
        <v>0.65181820732598661</v>
      </c>
      <c r="F166">
        <v>0.65076640077311421</v>
      </c>
      <c r="S166">
        <v>163</v>
      </c>
      <c r="T166">
        <v>0.63134032016653174</v>
      </c>
      <c r="AG166">
        <v>162</v>
      </c>
      <c r="AH166">
        <v>1342413.51137814</v>
      </c>
      <c r="AI166">
        <v>0.53024359759059492</v>
      </c>
      <c r="AJ166">
        <v>1342413.51137814</v>
      </c>
      <c r="AK166">
        <v>0.53024359759059492</v>
      </c>
      <c r="AL166">
        <v>1434974.1200753679</v>
      </c>
      <c r="AM166">
        <v>0.55297040417627841</v>
      </c>
    </row>
    <row r="167" spans="1:39" x14ac:dyDescent="0.3">
      <c r="A167">
        <v>164</v>
      </c>
      <c r="B167">
        <v>262432891.273498</v>
      </c>
      <c r="C167">
        <v>2300.9965298653624</v>
      </c>
      <c r="D167">
        <v>21816.644530010377</v>
      </c>
      <c r="E167">
        <v>0.65083424746853458</v>
      </c>
      <c r="F167">
        <v>0.65069387073650542</v>
      </c>
      <c r="S167">
        <v>164</v>
      </c>
      <c r="T167">
        <v>0.63115689439805156</v>
      </c>
      <c r="AG167">
        <v>163</v>
      </c>
      <c r="AH167">
        <v>1342413.51137814</v>
      </c>
      <c r="AI167">
        <v>0.53024359759059492</v>
      </c>
      <c r="AJ167">
        <v>1342413.51137814</v>
      </c>
      <c r="AK167">
        <v>0.53024359759059492</v>
      </c>
      <c r="AL167">
        <v>1434974.1200753679</v>
      </c>
      <c r="AM167">
        <v>0.55297040417627841</v>
      </c>
    </row>
    <row r="168" spans="1:39" x14ac:dyDescent="0.3">
      <c r="A168">
        <v>165</v>
      </c>
      <c r="B168">
        <v>261755134.004035</v>
      </c>
      <c r="C168">
        <v>2302.8650188245342</v>
      </c>
      <c r="D168">
        <v>21756.486898853385</v>
      </c>
      <c r="E168">
        <v>0.64820405912141854</v>
      </c>
      <c r="F168">
        <v>0.65007716649101521</v>
      </c>
      <c r="S168">
        <v>165</v>
      </c>
      <c r="T168">
        <v>0.63086905717196373</v>
      </c>
      <c r="AG168">
        <v>164</v>
      </c>
      <c r="AH168">
        <v>1342413.51137814</v>
      </c>
      <c r="AI168">
        <v>0.53024359759059492</v>
      </c>
      <c r="AJ168">
        <v>1342413.51137814</v>
      </c>
      <c r="AK168">
        <v>0.53024359759059492</v>
      </c>
      <c r="AL168">
        <v>1434974.1200753679</v>
      </c>
      <c r="AM168">
        <v>0.55297040417627841</v>
      </c>
    </row>
    <row r="169" spans="1:39" x14ac:dyDescent="0.3">
      <c r="A169">
        <v>166</v>
      </c>
      <c r="B169">
        <v>261836061.92187959</v>
      </c>
      <c r="C169">
        <v>2303.5440232149058</v>
      </c>
      <c r="D169">
        <v>21763.199201879925</v>
      </c>
      <c r="E169">
        <v>0.64683627845838432</v>
      </c>
      <c r="F169">
        <v>0.64931452358090558</v>
      </c>
      <c r="S169">
        <v>166</v>
      </c>
      <c r="T169">
        <v>0.6306861751093269</v>
      </c>
      <c r="AG169">
        <v>165</v>
      </c>
      <c r="AH169">
        <v>1342413.51137814</v>
      </c>
      <c r="AI169">
        <v>0.53024359759059492</v>
      </c>
      <c r="AJ169">
        <v>1342413.51137814</v>
      </c>
      <c r="AK169">
        <v>0.53024359759059492</v>
      </c>
      <c r="AL169">
        <v>1434974.1200753679</v>
      </c>
      <c r="AM169">
        <v>0.55297040417627841</v>
      </c>
    </row>
    <row r="170" spans="1:39" x14ac:dyDescent="0.3">
      <c r="A170">
        <v>167</v>
      </c>
      <c r="B170">
        <v>262351963.35565343</v>
      </c>
      <c r="C170">
        <v>2304.7777254749903</v>
      </c>
      <c r="D170">
        <v>21809.932226983845</v>
      </c>
      <c r="E170">
        <v>0.64388341863421084</v>
      </c>
      <c r="F170">
        <v>0.64924199984005959</v>
      </c>
      <c r="S170">
        <v>167</v>
      </c>
      <c r="T170">
        <v>0.62951121241927066</v>
      </c>
      <c r="AG170">
        <v>166</v>
      </c>
      <c r="AH170">
        <v>1342413.51137814</v>
      </c>
      <c r="AI170">
        <v>0.53024359759059492</v>
      </c>
      <c r="AJ170">
        <v>1342413.51137814</v>
      </c>
      <c r="AK170">
        <v>0.53024359759059492</v>
      </c>
      <c r="AL170">
        <v>1434974.1200753679</v>
      </c>
      <c r="AM170">
        <v>0.55297040417627841</v>
      </c>
    </row>
    <row r="171" spans="1:39" x14ac:dyDescent="0.3">
      <c r="A171">
        <v>168</v>
      </c>
      <c r="B171">
        <v>262432891.273498</v>
      </c>
      <c r="C171">
        <v>2305.4567298653624</v>
      </c>
      <c r="D171">
        <v>21816.644530010377</v>
      </c>
      <c r="E171">
        <v>0.64251550801791357</v>
      </c>
      <c r="F171">
        <v>0.64862539209089121</v>
      </c>
      <c r="S171">
        <v>168</v>
      </c>
      <c r="T171">
        <v>0.62904562113681572</v>
      </c>
      <c r="AG171">
        <v>167</v>
      </c>
      <c r="AH171">
        <v>1342413.51137814</v>
      </c>
      <c r="AI171">
        <v>0.53024359759059492</v>
      </c>
      <c r="AJ171">
        <v>1342413.51137814</v>
      </c>
      <c r="AK171">
        <v>0.53024359759059492</v>
      </c>
      <c r="AL171">
        <v>1434974.1200753679</v>
      </c>
      <c r="AM171">
        <v>0.55297040417627841</v>
      </c>
    </row>
    <row r="172" spans="1:39" x14ac:dyDescent="0.3">
      <c r="A172">
        <v>169</v>
      </c>
      <c r="B172">
        <v>262583019.09875345</v>
      </c>
      <c r="C172">
        <v>2306.5608541659758</v>
      </c>
      <c r="D172">
        <v>21834.553926762783</v>
      </c>
      <c r="E172">
        <v>0.64025522734666762</v>
      </c>
      <c r="F172">
        <v>0.64569752744985043</v>
      </c>
      <c r="S172">
        <v>169</v>
      </c>
      <c r="T172">
        <v>0.62882239188694078</v>
      </c>
      <c r="AG172">
        <v>168</v>
      </c>
      <c r="AH172">
        <v>1342413.51137814</v>
      </c>
      <c r="AI172">
        <v>0.53024359759059492</v>
      </c>
      <c r="AJ172">
        <v>1342413.51137814</v>
      </c>
      <c r="AK172">
        <v>0.53024359759059492</v>
      </c>
      <c r="AL172">
        <v>1434974.1200753679</v>
      </c>
      <c r="AM172">
        <v>0.55297040417627841</v>
      </c>
    </row>
    <row r="173" spans="1:39" x14ac:dyDescent="0.3">
      <c r="A173">
        <v>170</v>
      </c>
      <c r="B173">
        <v>262976417.42469463</v>
      </c>
      <c r="C173">
        <v>2306.4321456576818</v>
      </c>
      <c r="D173">
        <v>21858.244909597248</v>
      </c>
      <c r="E173">
        <v>0.64002275640777617</v>
      </c>
      <c r="F173">
        <v>0.64562167238619195</v>
      </c>
      <c r="S173">
        <v>170</v>
      </c>
      <c r="T173">
        <v>0.62866331959129074</v>
      </c>
      <c r="AG173">
        <v>169</v>
      </c>
      <c r="AH173">
        <v>1342413.51137814</v>
      </c>
      <c r="AI173">
        <v>0.53024359759059492</v>
      </c>
      <c r="AJ173">
        <v>1342413.51137814</v>
      </c>
      <c r="AK173">
        <v>0.53024359759059492</v>
      </c>
      <c r="AL173">
        <v>1434974.1200753679</v>
      </c>
      <c r="AM173">
        <v>0.55297040417627841</v>
      </c>
    </row>
    <row r="174" spans="1:39" x14ac:dyDescent="0.3">
      <c r="A174">
        <v>171</v>
      </c>
      <c r="B174">
        <v>262583019.09875345</v>
      </c>
      <c r="C174">
        <v>2307.1068541659756</v>
      </c>
      <c r="D174">
        <v>21834.553926762783</v>
      </c>
      <c r="E174">
        <v>0.63923652638283002</v>
      </c>
      <c r="F174">
        <v>0.64497680775188215</v>
      </c>
      <c r="S174">
        <v>171</v>
      </c>
      <c r="T174">
        <v>0.62850312763226812</v>
      </c>
      <c r="AG174">
        <v>170</v>
      </c>
      <c r="AH174">
        <v>1342413.51137814</v>
      </c>
      <c r="AI174">
        <v>0.53024359759059492</v>
      </c>
      <c r="AJ174">
        <v>1342413.51137814</v>
      </c>
      <c r="AK174">
        <v>0.53024359759059492</v>
      </c>
      <c r="AL174">
        <v>1434974.1200753679</v>
      </c>
      <c r="AM174">
        <v>0.55297040417627841</v>
      </c>
    </row>
    <row r="175" spans="1:39" x14ac:dyDescent="0.3">
      <c r="A175">
        <v>172</v>
      </c>
      <c r="B175">
        <v>262663947.01659799</v>
      </c>
      <c r="C175">
        <v>2307.2398585563469</v>
      </c>
      <c r="D175">
        <v>21841.266229789318</v>
      </c>
      <c r="E175">
        <v>0.63888730421114825</v>
      </c>
      <c r="F175">
        <v>0.64424574012585722</v>
      </c>
      <c r="S175">
        <v>172</v>
      </c>
      <c r="T175">
        <v>0.62834405863145648</v>
      </c>
      <c r="AG175">
        <v>171</v>
      </c>
      <c r="AH175">
        <v>1342413.51137814</v>
      </c>
      <c r="AI175">
        <v>0.53024359759059492</v>
      </c>
      <c r="AJ175">
        <v>1342413.51137814</v>
      </c>
      <c r="AK175">
        <v>0.53024359759059492</v>
      </c>
      <c r="AL175">
        <v>1434974.1200753679</v>
      </c>
      <c r="AM175">
        <v>0.55297040417627841</v>
      </c>
    </row>
    <row r="176" spans="1:39" x14ac:dyDescent="0.3">
      <c r="A176">
        <v>173</v>
      </c>
      <c r="B176">
        <v>263057345.34253919</v>
      </c>
      <c r="C176">
        <v>2307.1111500480538</v>
      </c>
      <c r="D176">
        <v>21864.957212623784</v>
      </c>
      <c r="E176">
        <v>0.63865476116002151</v>
      </c>
      <c r="F176">
        <v>0.64416990083271974</v>
      </c>
      <c r="S176">
        <v>173</v>
      </c>
      <c r="T176">
        <v>0.62721089533748986</v>
      </c>
      <c r="AG176">
        <v>172</v>
      </c>
      <c r="AH176">
        <v>1342413.51137814</v>
      </c>
      <c r="AI176">
        <v>0.53024359759059492</v>
      </c>
      <c r="AJ176">
        <v>1342413.51137814</v>
      </c>
      <c r="AK176">
        <v>0.53024359759059492</v>
      </c>
      <c r="AL176">
        <v>1434974.1200753679</v>
      </c>
      <c r="AM176">
        <v>0.55297040417627841</v>
      </c>
    </row>
    <row r="177" spans="1:39" x14ac:dyDescent="0.3">
      <c r="A177">
        <v>174</v>
      </c>
      <c r="B177">
        <v>262663947.01659799</v>
      </c>
      <c r="C177">
        <v>2307.7858585563467</v>
      </c>
      <c r="D177">
        <v>21841.266229789318</v>
      </c>
      <c r="E177">
        <v>0.63786861787837867</v>
      </c>
      <c r="F177">
        <v>0.64352521471277613</v>
      </c>
      <c r="S177">
        <v>174</v>
      </c>
      <c r="T177">
        <v>0.6268919421209731</v>
      </c>
      <c r="AG177">
        <v>173</v>
      </c>
      <c r="AH177">
        <v>1342413.51137814</v>
      </c>
      <c r="AI177">
        <v>0.53024359759059492</v>
      </c>
      <c r="AJ177">
        <v>1342413.51137814</v>
      </c>
      <c r="AK177">
        <v>0.53024359759059492</v>
      </c>
      <c r="AL177">
        <v>1434974.1200753679</v>
      </c>
      <c r="AM177">
        <v>0.55297040417627841</v>
      </c>
    </row>
    <row r="178" spans="1:39" x14ac:dyDescent="0.3">
      <c r="A178">
        <v>175</v>
      </c>
      <c r="B178">
        <v>263166778.58753175</v>
      </c>
      <c r="C178">
        <v>2307.5756115173103</v>
      </c>
      <c r="D178">
        <v>21873.550479425623</v>
      </c>
      <c r="E178">
        <v>0.63765198665744971</v>
      </c>
      <c r="F178">
        <v>0.64213964676162516</v>
      </c>
      <c r="S178">
        <v>175</v>
      </c>
      <c r="T178">
        <v>0.62078412444513154</v>
      </c>
      <c r="AG178">
        <v>174</v>
      </c>
      <c r="AH178">
        <v>1342413.51137814</v>
      </c>
      <c r="AI178">
        <v>0.53024359759059492</v>
      </c>
      <c r="AJ178">
        <v>1342413.51137814</v>
      </c>
      <c r="AK178">
        <v>0.53024359759059492</v>
      </c>
      <c r="AL178">
        <v>1434974.1200753679</v>
      </c>
      <c r="AM178">
        <v>0.55297040417627841</v>
      </c>
    </row>
    <row r="179" spans="1:39" x14ac:dyDescent="0.3">
      <c r="A179">
        <v>176</v>
      </c>
      <c r="B179">
        <v>262781252.58026436</v>
      </c>
      <c r="C179">
        <v>2308.2109505592484</v>
      </c>
      <c r="D179">
        <v>21851.071011181641</v>
      </c>
      <c r="E179">
        <v>0.63692880495759729</v>
      </c>
      <c r="F179">
        <v>0.64206383251195343</v>
      </c>
      <c r="S179">
        <v>176</v>
      </c>
      <c r="T179">
        <v>0.62060947247093357</v>
      </c>
      <c r="AG179">
        <v>175</v>
      </c>
      <c r="AH179">
        <v>1342413.51137814</v>
      </c>
      <c r="AI179">
        <v>0.53024359759059492</v>
      </c>
      <c r="AJ179">
        <v>1342413.51137814</v>
      </c>
      <c r="AK179">
        <v>0.53024359759059492</v>
      </c>
      <c r="AL179">
        <v>1434974.1200753679</v>
      </c>
      <c r="AM179">
        <v>0.55297040417627841</v>
      </c>
    </row>
    <row r="180" spans="1:39" x14ac:dyDescent="0.3">
      <c r="A180">
        <v>177</v>
      </c>
      <c r="B180">
        <v>262781252.58026436</v>
      </c>
      <c r="C180">
        <v>2308.7569505592483</v>
      </c>
      <c r="D180">
        <v>21851.071011181641</v>
      </c>
      <c r="E180">
        <v>0.63591014163484028</v>
      </c>
      <c r="F180">
        <v>0.64141942312034372</v>
      </c>
      <c r="S180">
        <v>177</v>
      </c>
      <c r="T180">
        <v>0.62033153903051674</v>
      </c>
      <c r="AG180">
        <v>176</v>
      </c>
      <c r="AH180">
        <v>1342413.51137814</v>
      </c>
      <c r="AI180">
        <v>0.53024359759059492</v>
      </c>
      <c r="AJ180">
        <v>1342413.51137814</v>
      </c>
      <c r="AK180">
        <v>0.53024359759059492</v>
      </c>
      <c r="AL180">
        <v>1434974.1200753679</v>
      </c>
      <c r="AM180">
        <v>0.55297040417627841</v>
      </c>
    </row>
    <row r="181" spans="1:39" x14ac:dyDescent="0.3">
      <c r="A181">
        <v>178</v>
      </c>
      <c r="B181">
        <v>262862180.49810898</v>
      </c>
      <c r="C181">
        <v>2308.8899549496205</v>
      </c>
      <c r="D181">
        <v>21857.783314208187</v>
      </c>
      <c r="E181">
        <v>0.63556087678058182</v>
      </c>
      <c r="F181">
        <v>0.64068785413405904</v>
      </c>
      <c r="S181">
        <v>178</v>
      </c>
      <c r="T181">
        <v>0.62015738905612805</v>
      </c>
      <c r="AG181">
        <v>177</v>
      </c>
      <c r="AH181">
        <v>1342413.51137814</v>
      </c>
      <c r="AI181">
        <v>0.53024359759059492</v>
      </c>
      <c r="AJ181">
        <v>1342413.51137814</v>
      </c>
      <c r="AK181">
        <v>0.53024359759059492</v>
      </c>
      <c r="AL181">
        <v>1434974.1200753679</v>
      </c>
      <c r="AM181">
        <v>0.55297040417627841</v>
      </c>
    </row>
    <row r="182" spans="1:39" x14ac:dyDescent="0.3">
      <c r="A182">
        <v>179</v>
      </c>
      <c r="B182">
        <v>262976417.42469463</v>
      </c>
      <c r="C182">
        <v>2308.8421456576821</v>
      </c>
      <c r="D182">
        <v>21858.244909597248</v>
      </c>
      <c r="E182">
        <v>0.63552821558077743</v>
      </c>
      <c r="F182">
        <v>0.64061205503898067</v>
      </c>
      <c r="S182">
        <v>179</v>
      </c>
      <c r="T182">
        <v>0.61904815104713096</v>
      </c>
      <c r="AG182">
        <v>178</v>
      </c>
      <c r="AH182">
        <v>1342413.51137814</v>
      </c>
      <c r="AI182">
        <v>0.53024359759059492</v>
      </c>
      <c r="AJ182">
        <v>1342413.51137814</v>
      </c>
      <c r="AK182">
        <v>0.53024359759059492</v>
      </c>
      <c r="AL182">
        <v>1434974.1200753679</v>
      </c>
      <c r="AM182">
        <v>0.55297040417627841</v>
      </c>
    </row>
    <row r="183" spans="1:39" x14ac:dyDescent="0.3">
      <c r="A183">
        <v>180</v>
      </c>
      <c r="B183">
        <v>262862180.49810898</v>
      </c>
      <c r="C183">
        <v>2309.4359549496203</v>
      </c>
      <c r="D183">
        <v>21857.783314208187</v>
      </c>
      <c r="E183">
        <v>0.63454222754984202</v>
      </c>
      <c r="F183">
        <v>0.63996781840258488</v>
      </c>
      <c r="S183">
        <v>180</v>
      </c>
      <c r="T183">
        <v>0.61860079870341189</v>
      </c>
      <c r="AG183">
        <v>179</v>
      </c>
      <c r="AH183">
        <v>1342413.51137814</v>
      </c>
      <c r="AI183">
        <v>0.53024359759059492</v>
      </c>
      <c r="AJ183">
        <v>1342413.51137814</v>
      </c>
      <c r="AK183">
        <v>0.53024359759059492</v>
      </c>
      <c r="AL183">
        <v>1434974.1200753679</v>
      </c>
      <c r="AM183">
        <v>0.55297040417627841</v>
      </c>
    </row>
    <row r="184" spans="1:39" x14ac:dyDescent="0.3">
      <c r="A184">
        <v>181</v>
      </c>
      <c r="B184">
        <v>263057345.34253919</v>
      </c>
      <c r="C184">
        <v>2309.5211500480536</v>
      </c>
      <c r="D184">
        <v>21864.957212623784</v>
      </c>
      <c r="E184">
        <v>0.63416026352554167</v>
      </c>
      <c r="F184">
        <v>0.639533975708376</v>
      </c>
      <c r="S184">
        <v>181</v>
      </c>
      <c r="T184">
        <v>0.57774941809180114</v>
      </c>
      <c r="AG184">
        <v>180</v>
      </c>
      <c r="AH184">
        <v>1342413.51137814</v>
      </c>
      <c r="AI184">
        <v>0.53024359759059492</v>
      </c>
      <c r="AJ184">
        <v>1342413.51137814</v>
      </c>
      <c r="AK184">
        <v>0.53024359759059492</v>
      </c>
      <c r="AL184">
        <v>1434974.1200753679</v>
      </c>
      <c r="AM184">
        <v>0.55297040417627841</v>
      </c>
    </row>
    <row r="185" spans="1:39" x14ac:dyDescent="0.3">
      <c r="A185">
        <v>182</v>
      </c>
      <c r="B185">
        <v>263166778.58753175</v>
      </c>
      <c r="C185">
        <v>2309.9856115173102</v>
      </c>
      <c r="D185">
        <v>21873.550479425623</v>
      </c>
      <c r="E185">
        <v>0.63315786691708464</v>
      </c>
      <c r="F185">
        <v>0.63920117062573056</v>
      </c>
      <c r="S185">
        <v>182</v>
      </c>
      <c r="T185">
        <v>0.57735999282332795</v>
      </c>
      <c r="AG185">
        <v>181</v>
      </c>
      <c r="AH185">
        <v>1342413.51137814</v>
      </c>
      <c r="AI185">
        <v>0.53024359759059492</v>
      </c>
      <c r="AJ185">
        <v>1342413.51137814</v>
      </c>
      <c r="AK185">
        <v>0.53024359759059492</v>
      </c>
      <c r="AL185">
        <v>1434974.1200753679</v>
      </c>
      <c r="AM185">
        <v>0.55297040417627841</v>
      </c>
    </row>
    <row r="186" spans="1:39" x14ac:dyDescent="0.3">
      <c r="A186">
        <v>183</v>
      </c>
      <c r="B186">
        <v>263247706.50537634</v>
      </c>
      <c r="C186">
        <v>2310.1186159076815</v>
      </c>
      <c r="D186">
        <v>21880.262782452166</v>
      </c>
      <c r="E186">
        <v>0.63280821432861112</v>
      </c>
      <c r="F186">
        <v>0.63855901301811968</v>
      </c>
      <c r="S186">
        <v>183</v>
      </c>
      <c r="T186">
        <v>0.57705171219569085</v>
      </c>
      <c r="AG186">
        <v>182</v>
      </c>
      <c r="AH186">
        <v>1342413.51137814</v>
      </c>
      <c r="AI186">
        <v>0.53024359759059492</v>
      </c>
      <c r="AJ186">
        <v>1342413.51137814</v>
      </c>
      <c r="AK186">
        <v>0.53024359759059492</v>
      </c>
      <c r="AL186">
        <v>1434974.1200753679</v>
      </c>
      <c r="AM186">
        <v>0.55297040417627841</v>
      </c>
    </row>
    <row r="187" spans="1:39" x14ac:dyDescent="0.3">
      <c r="A187">
        <v>184</v>
      </c>
      <c r="B187">
        <v>263247706.50537634</v>
      </c>
      <c r="C187">
        <v>2310.6646159076813</v>
      </c>
      <c r="D187">
        <v>21880.262782452166</v>
      </c>
      <c r="E187">
        <v>0.6317899025528968</v>
      </c>
      <c r="F187">
        <v>0.63808211420147465</v>
      </c>
      <c r="S187">
        <v>184</v>
      </c>
      <c r="T187">
        <v>0.57666306908938347</v>
      </c>
      <c r="AG187">
        <v>183</v>
      </c>
      <c r="AH187">
        <v>1342413.51137814</v>
      </c>
      <c r="AI187">
        <v>0.53024359759059492</v>
      </c>
      <c r="AJ187">
        <v>1342413.51137814</v>
      </c>
      <c r="AK187">
        <v>0.53024359759059492</v>
      </c>
      <c r="AL187">
        <v>1434974.1200753679</v>
      </c>
      <c r="AM187">
        <v>0.55297040417627841</v>
      </c>
    </row>
    <row r="188" spans="1:39" x14ac:dyDescent="0.3">
      <c r="A188">
        <v>185</v>
      </c>
      <c r="B188">
        <v>262583019.09875345</v>
      </c>
      <c r="C188">
        <v>2311.7208541659757</v>
      </c>
      <c r="D188">
        <v>21834.553926762783</v>
      </c>
      <c r="E188">
        <v>0.63062485803946244</v>
      </c>
      <c r="F188">
        <v>0.63774935340580829</v>
      </c>
      <c r="S188">
        <v>185</v>
      </c>
      <c r="T188">
        <v>0.5756335860120203</v>
      </c>
      <c r="AG188">
        <v>184</v>
      </c>
      <c r="AH188">
        <v>1342413.51137814</v>
      </c>
      <c r="AI188">
        <v>0.53024359759059492</v>
      </c>
      <c r="AJ188">
        <v>1342413.51137814</v>
      </c>
      <c r="AK188">
        <v>0.53024359759059492</v>
      </c>
      <c r="AL188">
        <v>1434974.1200753679</v>
      </c>
      <c r="AM188">
        <v>0.55297040417627841</v>
      </c>
    </row>
    <row r="189" spans="1:39" x14ac:dyDescent="0.3">
      <c r="A189">
        <v>186</v>
      </c>
      <c r="B189">
        <v>262663947.01659799</v>
      </c>
      <c r="C189">
        <v>2312.3998585563468</v>
      </c>
      <c r="D189">
        <v>21841.266229789318</v>
      </c>
      <c r="E189">
        <v>0.62925710756238584</v>
      </c>
      <c r="F189">
        <v>0.63710734097986554</v>
      </c>
      <c r="S189">
        <v>186</v>
      </c>
      <c r="T189">
        <v>0.57524694644701257</v>
      </c>
      <c r="AG189">
        <v>185</v>
      </c>
      <c r="AH189">
        <v>1342413.51137814</v>
      </c>
      <c r="AI189">
        <v>0.53024359759059492</v>
      </c>
      <c r="AJ189">
        <v>1342413.51137814</v>
      </c>
      <c r="AK189">
        <v>0.53024359759059492</v>
      </c>
      <c r="AL189">
        <v>1434974.1200753679</v>
      </c>
      <c r="AM189">
        <v>0.55297040417627841</v>
      </c>
    </row>
    <row r="190" spans="1:39" x14ac:dyDescent="0.3">
      <c r="A190">
        <v>187</v>
      </c>
      <c r="B190">
        <v>262781252.58026436</v>
      </c>
      <c r="C190">
        <v>2313.3709505592483</v>
      </c>
      <c r="D190">
        <v>21851.071011181641</v>
      </c>
      <c r="E190">
        <v>0.62729887308134635</v>
      </c>
      <c r="F190">
        <v>0.63620398384464572</v>
      </c>
      <c r="S190">
        <v>187</v>
      </c>
      <c r="T190">
        <v>0.5552407310255475</v>
      </c>
      <c r="AG190">
        <v>186</v>
      </c>
      <c r="AH190">
        <v>1342413.51137814</v>
      </c>
      <c r="AI190">
        <v>0.53024359759059492</v>
      </c>
      <c r="AJ190">
        <v>1342413.51137814</v>
      </c>
      <c r="AK190">
        <v>0.53024359759059492</v>
      </c>
      <c r="AL190">
        <v>1434974.1200753679</v>
      </c>
      <c r="AM190">
        <v>0.55297040417627841</v>
      </c>
    </row>
    <row r="191" spans="1:39" x14ac:dyDescent="0.3">
      <c r="A191">
        <v>188</v>
      </c>
      <c r="B191">
        <v>262976417.42469463</v>
      </c>
      <c r="C191">
        <v>2313.4561456576821</v>
      </c>
      <c r="D191">
        <v>21858.244909597248</v>
      </c>
      <c r="E191">
        <v>0.62691886141660991</v>
      </c>
      <c r="F191">
        <v>0.63587160264915932</v>
      </c>
      <c r="S191">
        <v>188</v>
      </c>
      <c r="T191">
        <v>0.55488056570974065</v>
      </c>
      <c r="AG191">
        <v>187</v>
      </c>
      <c r="AH191">
        <v>1342413.51137814</v>
      </c>
      <c r="AI191">
        <v>0.53024359759059492</v>
      </c>
      <c r="AJ191">
        <v>1342413.51137814</v>
      </c>
      <c r="AK191">
        <v>0.53024359759059492</v>
      </c>
      <c r="AL191">
        <v>1434974.1200753679</v>
      </c>
      <c r="AM191">
        <v>0.55297040417627841</v>
      </c>
    </row>
    <row r="192" spans="1:39" x14ac:dyDescent="0.3">
      <c r="A192">
        <v>189</v>
      </c>
      <c r="B192">
        <v>262862180.49810898</v>
      </c>
      <c r="C192">
        <v>2314.0499549496203</v>
      </c>
      <c r="D192">
        <v>21857.783314208187</v>
      </c>
      <c r="E192">
        <v>0.62593111222074838</v>
      </c>
      <c r="F192">
        <v>0.63523038947676447</v>
      </c>
      <c r="S192">
        <v>189</v>
      </c>
      <c r="T192">
        <v>0.55460576890619973</v>
      </c>
      <c r="AG192">
        <v>188</v>
      </c>
      <c r="AH192">
        <v>1342413.51137814</v>
      </c>
      <c r="AI192">
        <v>0.53024359759059492</v>
      </c>
      <c r="AJ192">
        <v>1342413.51137814</v>
      </c>
      <c r="AK192">
        <v>0.53024359759059492</v>
      </c>
      <c r="AL192">
        <v>1434974.1200753679</v>
      </c>
      <c r="AM192">
        <v>0.55297040417627841</v>
      </c>
    </row>
    <row r="193" spans="1:39" x14ac:dyDescent="0.3">
      <c r="A193">
        <v>190</v>
      </c>
      <c r="B193">
        <v>263057345.34253919</v>
      </c>
      <c r="C193">
        <v>2314.1351500480537</v>
      </c>
      <c r="D193">
        <v>21864.957212623784</v>
      </c>
      <c r="E193">
        <v>0.62555104005495488</v>
      </c>
      <c r="F193">
        <v>0.63449521883766036</v>
      </c>
      <c r="S193">
        <v>190</v>
      </c>
      <c r="T193">
        <v>0.55424680676647509</v>
      </c>
      <c r="AG193">
        <v>189</v>
      </c>
      <c r="AH193">
        <v>1342413.51137814</v>
      </c>
      <c r="AI193">
        <v>0.53024359759059492</v>
      </c>
      <c r="AJ193">
        <v>1342413.51137814</v>
      </c>
      <c r="AK193">
        <v>0.53024359759059492</v>
      </c>
      <c r="AL193">
        <v>1434974.1200753679</v>
      </c>
      <c r="AM193">
        <v>0.55297040417627841</v>
      </c>
    </row>
    <row r="194" spans="1:39" x14ac:dyDescent="0.3">
      <c r="A194">
        <v>191</v>
      </c>
      <c r="B194">
        <v>263166778.58753175</v>
      </c>
      <c r="C194">
        <v>2314.5996115173102</v>
      </c>
      <c r="D194">
        <v>21873.550479425623</v>
      </c>
      <c r="E194">
        <v>0.62454932833197008</v>
      </c>
      <c r="F194">
        <v>0.63441977280086137</v>
      </c>
      <c r="S194">
        <v>191</v>
      </c>
      <c r="T194">
        <v>0.55330779965704102</v>
      </c>
      <c r="AG194">
        <v>190</v>
      </c>
      <c r="AH194">
        <v>1342413.51137814</v>
      </c>
      <c r="AI194">
        <v>0.53024359759059492</v>
      </c>
      <c r="AJ194">
        <v>1342413.51137814</v>
      </c>
      <c r="AK194">
        <v>0.53024359759059492</v>
      </c>
      <c r="AL194">
        <v>1434974.1200753679</v>
      </c>
      <c r="AM194">
        <v>0.55297040417627841</v>
      </c>
    </row>
    <row r="195" spans="1:39" x14ac:dyDescent="0.3">
      <c r="A195">
        <v>192</v>
      </c>
      <c r="B195">
        <v>263247706.50537634</v>
      </c>
      <c r="C195">
        <v>2315.2786159076813</v>
      </c>
      <c r="D195">
        <v>21880.262782452166</v>
      </c>
      <c r="E195">
        <v>0.62318148463365308</v>
      </c>
      <c r="F195">
        <v>0.63377869254011465</v>
      </c>
      <c r="S195">
        <v>192</v>
      </c>
      <c r="T195">
        <v>0.55295162692784539</v>
      </c>
      <c r="AG195">
        <v>191</v>
      </c>
      <c r="AH195">
        <v>1342413.51137814</v>
      </c>
      <c r="AI195">
        <v>0.53024359759059492</v>
      </c>
      <c r="AJ195">
        <v>1342413.51137814</v>
      </c>
      <c r="AK195">
        <v>0.53024359759059492</v>
      </c>
      <c r="AL195">
        <v>1434974.1200753679</v>
      </c>
      <c r="AM195">
        <v>0.55297040417627841</v>
      </c>
    </row>
    <row r="196" spans="1:39" x14ac:dyDescent="0.3">
      <c r="A196">
        <v>193</v>
      </c>
      <c r="B196">
        <v>263596067.81214273</v>
      </c>
      <c r="C196">
        <v>2315.9968366015682</v>
      </c>
      <c r="D196">
        <v>21914.689263623433</v>
      </c>
      <c r="E196">
        <v>0.62139407108411637</v>
      </c>
      <c r="F196">
        <v>0.62757686390258971</v>
      </c>
      <c r="S196">
        <v>193</v>
      </c>
      <c r="T196">
        <v>0.55241842862145296</v>
      </c>
      <c r="AG196">
        <v>192</v>
      </c>
      <c r="AH196">
        <v>1342413.51137814</v>
      </c>
      <c r="AI196">
        <v>0.53024359759059492</v>
      </c>
      <c r="AJ196">
        <v>1342413.51137814</v>
      </c>
      <c r="AK196">
        <v>0.53024359759059492</v>
      </c>
      <c r="AL196">
        <v>1434974.1200753679</v>
      </c>
      <c r="AM196">
        <v>0.55297040417627841</v>
      </c>
    </row>
    <row r="197" spans="1:39" x14ac:dyDescent="0.3">
      <c r="A197">
        <v>194</v>
      </c>
      <c r="B197">
        <v>263596067.81214273</v>
      </c>
      <c r="C197">
        <v>2318.4250366015681</v>
      </c>
      <c r="D197">
        <v>21914.689263623433</v>
      </c>
      <c r="E197">
        <v>0.61686330557678892</v>
      </c>
      <c r="F197">
        <v>0.62723898358107655</v>
      </c>
      <c r="S197">
        <v>194</v>
      </c>
      <c r="T197">
        <v>0.55226090554279006</v>
      </c>
      <c r="AG197">
        <v>193</v>
      </c>
      <c r="AH197">
        <v>1342413.51137814</v>
      </c>
      <c r="AI197">
        <v>0.53024359759059492</v>
      </c>
      <c r="AJ197">
        <v>1342413.51137814</v>
      </c>
      <c r="AK197">
        <v>0.53024359759059492</v>
      </c>
      <c r="AL197">
        <v>1434974.1200753679</v>
      </c>
      <c r="AM197">
        <v>0.55297040417627841</v>
      </c>
    </row>
    <row r="198" spans="1:39" x14ac:dyDescent="0.3">
      <c r="A198">
        <v>195</v>
      </c>
      <c r="B198">
        <v>263676995.72998726</v>
      </c>
      <c r="C198">
        <v>2318.5398409919389</v>
      </c>
      <c r="D198">
        <v>21921.401566649962</v>
      </c>
      <c r="E198">
        <v>0.6165482852010562</v>
      </c>
      <c r="F198">
        <v>0.62657083441555728</v>
      </c>
      <c r="S198">
        <v>195</v>
      </c>
      <c r="T198">
        <v>0.55205551844881773</v>
      </c>
      <c r="AG198">
        <v>194</v>
      </c>
      <c r="AH198">
        <v>1342413.51137814</v>
      </c>
      <c r="AI198">
        <v>0.53024359759059492</v>
      </c>
      <c r="AJ198">
        <v>1342413.51137814</v>
      </c>
      <c r="AK198">
        <v>0.53024359759059492</v>
      </c>
      <c r="AL198">
        <v>1434974.1200753679</v>
      </c>
      <c r="AM198">
        <v>0.55297040417627841</v>
      </c>
    </row>
    <row r="199" spans="1:39" x14ac:dyDescent="0.3">
      <c r="A199">
        <v>196</v>
      </c>
      <c r="B199">
        <v>263676995.72998726</v>
      </c>
      <c r="C199">
        <v>2319.1040409919392</v>
      </c>
      <c r="D199">
        <v>21921.401566649962</v>
      </c>
      <c r="E199">
        <v>0.61549545050300236</v>
      </c>
      <c r="F199">
        <v>0.62586590581702539</v>
      </c>
      <c r="S199">
        <v>196</v>
      </c>
      <c r="T199">
        <v>0.55189815998294678</v>
      </c>
      <c r="AG199">
        <v>195</v>
      </c>
      <c r="AH199">
        <v>1342413.51137814</v>
      </c>
      <c r="AI199">
        <v>0.53024359759059492</v>
      </c>
      <c r="AJ199">
        <v>1342413.51137814</v>
      </c>
      <c r="AK199">
        <v>0.53024359759059492</v>
      </c>
      <c r="AL199">
        <v>1434974.1200753679</v>
      </c>
      <c r="AM199">
        <v>0.55297040417627841</v>
      </c>
    </row>
    <row r="200" spans="1:39" x14ac:dyDescent="0.3">
      <c r="A200">
        <v>197</v>
      </c>
      <c r="B200">
        <v>263596067.81214273</v>
      </c>
      <c r="C200">
        <v>2323.1928366015682</v>
      </c>
      <c r="D200">
        <v>21914.689263623433</v>
      </c>
      <c r="E200">
        <v>0.60796378138148799</v>
      </c>
      <c r="F200">
        <v>0.62578727190291028</v>
      </c>
      <c r="S200">
        <v>197</v>
      </c>
      <c r="T200">
        <v>0.55088981241892632</v>
      </c>
      <c r="AG200">
        <v>196</v>
      </c>
      <c r="AH200">
        <v>1342413.51137814</v>
      </c>
      <c r="AI200">
        <v>0.53024359759059492</v>
      </c>
      <c r="AJ200">
        <v>1342413.51137814</v>
      </c>
      <c r="AK200">
        <v>0.53024359759059492</v>
      </c>
      <c r="AL200">
        <v>1434974.1200753679</v>
      </c>
      <c r="AM200">
        <v>0.55297040417627841</v>
      </c>
    </row>
    <row r="201" spans="1:39" x14ac:dyDescent="0.3">
      <c r="A201">
        <v>198</v>
      </c>
      <c r="B201">
        <v>263676995.72998726</v>
      </c>
      <c r="C201">
        <v>2323.8718409919393</v>
      </c>
      <c r="D201">
        <v>21921.401566649962</v>
      </c>
      <c r="E201">
        <v>0.60659610408195508</v>
      </c>
      <c r="F201">
        <v>0.6251193306273064</v>
      </c>
      <c r="S201">
        <v>198</v>
      </c>
      <c r="T201">
        <v>0.55052877648057874</v>
      </c>
      <c r="AG201">
        <v>197</v>
      </c>
      <c r="AH201">
        <v>1342413.51137814</v>
      </c>
      <c r="AI201">
        <v>0.53024359759059492</v>
      </c>
      <c r="AJ201">
        <v>1342413.51137814</v>
      </c>
      <c r="AK201">
        <v>0.53024359759059492</v>
      </c>
      <c r="AL201">
        <v>1434974.1200753679</v>
      </c>
      <c r="AM201">
        <v>0.55297040417627841</v>
      </c>
    </row>
    <row r="202" spans="1:39" x14ac:dyDescent="0.3">
      <c r="A202">
        <v>199</v>
      </c>
      <c r="B202">
        <v>264952186.63620761</v>
      </c>
      <c r="C202">
        <v>2324.7404195926392</v>
      </c>
      <c r="D202">
        <v>22022.684449908833</v>
      </c>
      <c r="E202">
        <v>0.60339544606637641</v>
      </c>
      <c r="F202">
        <v>0.60642897347723612</v>
      </c>
      <c r="S202">
        <v>199</v>
      </c>
      <c r="T202">
        <v>0.54193593617894587</v>
      </c>
      <c r="AG202">
        <v>198</v>
      </c>
      <c r="AH202">
        <v>1342413.51137814</v>
      </c>
      <c r="AI202">
        <v>0.53024359759059492</v>
      </c>
      <c r="AJ202">
        <v>1342413.51137814</v>
      </c>
      <c r="AK202">
        <v>0.53024359759059492</v>
      </c>
      <c r="AL202">
        <v>1434974.1200753679</v>
      </c>
      <c r="AM202">
        <v>0.55297040417627841</v>
      </c>
    </row>
    <row r="203" spans="1:39" x14ac:dyDescent="0.3">
      <c r="A203">
        <v>200</v>
      </c>
      <c r="B203">
        <v>264952186.63620761</v>
      </c>
      <c r="C203">
        <v>2325.2864195926395</v>
      </c>
      <c r="D203">
        <v>22022.684449908833</v>
      </c>
      <c r="E203">
        <v>0.60237726893095977</v>
      </c>
      <c r="F203">
        <v>0.60609170714903682</v>
      </c>
      <c r="S203">
        <v>200</v>
      </c>
      <c r="T203">
        <v>0.54178096470538828</v>
      </c>
      <c r="AG203">
        <v>199</v>
      </c>
      <c r="AH203">
        <v>1342413.51137814</v>
      </c>
      <c r="AI203">
        <v>0.53024359759059492</v>
      </c>
      <c r="AJ203">
        <v>1342413.51137814</v>
      </c>
      <c r="AK203">
        <v>0.53024359759059492</v>
      </c>
      <c r="AL203">
        <v>1434974.1200753679</v>
      </c>
      <c r="AM203">
        <v>0.55297040417627841</v>
      </c>
    </row>
    <row r="204" spans="1:39" x14ac:dyDescent="0.3">
      <c r="A204">
        <v>201</v>
      </c>
      <c r="B204">
        <v>265033114.55405208</v>
      </c>
      <c r="C204">
        <v>2325.4194239830099</v>
      </c>
      <c r="D204">
        <v>22029.396752935358</v>
      </c>
      <c r="E204">
        <v>0.60202745801864432</v>
      </c>
      <c r="F204">
        <v>0.60542563907443037</v>
      </c>
      <c r="S204">
        <v>201</v>
      </c>
      <c r="T204">
        <v>0.54158474091223729</v>
      </c>
      <c r="AG204">
        <v>200</v>
      </c>
      <c r="AH204">
        <v>1342413.51137814</v>
      </c>
      <c r="AI204">
        <v>0.53024359759059492</v>
      </c>
      <c r="AJ204">
        <v>1342413.51137814</v>
      </c>
      <c r="AK204">
        <v>0.53024359759059492</v>
      </c>
      <c r="AL204">
        <v>1434974.1200753679</v>
      </c>
      <c r="AM204">
        <v>0.55297040417627841</v>
      </c>
    </row>
    <row r="205" spans="1:39" x14ac:dyDescent="0.3">
      <c r="A205">
        <v>202</v>
      </c>
      <c r="B205">
        <v>265033114.55405208</v>
      </c>
      <c r="C205">
        <v>2325.9654239830097</v>
      </c>
      <c r="D205">
        <v>22029.396752935358</v>
      </c>
      <c r="E205">
        <v>0.60100928755833449</v>
      </c>
      <c r="F205">
        <v>0.60497717776894855</v>
      </c>
      <c r="S205">
        <v>202</v>
      </c>
      <c r="T205">
        <v>0.54142993238919757</v>
      </c>
      <c r="AG205">
        <v>201</v>
      </c>
      <c r="AH205">
        <v>1342413.51137814</v>
      </c>
      <c r="AI205">
        <v>0.53024359759059492</v>
      </c>
      <c r="AJ205">
        <v>1342413.51137814</v>
      </c>
      <c r="AK205">
        <v>0.53024359759059492</v>
      </c>
      <c r="AL205">
        <v>1434974.1200753679</v>
      </c>
      <c r="AM205">
        <v>0.55297040417627841</v>
      </c>
    </row>
    <row r="206" spans="1:39" x14ac:dyDescent="0.3">
      <c r="A206">
        <v>203</v>
      </c>
      <c r="B206">
        <v>264757021.7917774</v>
      </c>
      <c r="C206">
        <v>2326.5192244942054</v>
      </c>
      <c r="D206">
        <v>22015.510551493237</v>
      </c>
      <c r="E206">
        <v>0.60030152044288854</v>
      </c>
      <c r="F206">
        <v>0.60463997739333808</v>
      </c>
      <c r="S206">
        <v>203</v>
      </c>
      <c r="T206">
        <v>0.54043997823274648</v>
      </c>
      <c r="AG206">
        <v>202</v>
      </c>
      <c r="AH206">
        <v>1342413.51137814</v>
      </c>
      <c r="AI206">
        <v>0.53024359759059492</v>
      </c>
      <c r="AJ206">
        <v>1342413.51137814</v>
      </c>
      <c r="AK206">
        <v>0.53024359759059492</v>
      </c>
      <c r="AL206">
        <v>1434974.1200753679</v>
      </c>
      <c r="AM206">
        <v>0.55297040417627841</v>
      </c>
    </row>
    <row r="207" spans="1:39" x14ac:dyDescent="0.3">
      <c r="A207">
        <v>204</v>
      </c>
      <c r="B207">
        <v>264837949.70962194</v>
      </c>
      <c r="C207">
        <v>2327.1982288845761</v>
      </c>
      <c r="D207">
        <v>22022.222854519765</v>
      </c>
      <c r="E207">
        <v>0.59893358846972544</v>
      </c>
      <c r="F207">
        <v>0.60397409657231649</v>
      </c>
      <c r="S207">
        <v>204</v>
      </c>
      <c r="T207">
        <v>0.54009061985847973</v>
      </c>
      <c r="AG207">
        <v>203</v>
      </c>
      <c r="AH207">
        <v>1492359.4255871582</v>
      </c>
      <c r="AI207">
        <v>-10.580404078024346</v>
      </c>
      <c r="AJ207">
        <v>1492359.4255871582</v>
      </c>
      <c r="AK207">
        <v>-10.580404078024346</v>
      </c>
      <c r="AL207">
        <v>1601451.026259308</v>
      </c>
      <c r="AM207">
        <v>-10.984264717127461</v>
      </c>
    </row>
    <row r="208" spans="1:39" x14ac:dyDescent="0.3">
      <c r="A208">
        <v>205</v>
      </c>
      <c r="B208">
        <v>264757021.7917774</v>
      </c>
      <c r="C208">
        <v>2328.9474244942053</v>
      </c>
      <c r="D208">
        <v>22015.510551493237</v>
      </c>
      <c r="E208">
        <v>0.59577133655659775</v>
      </c>
      <c r="F208">
        <v>0.60382331800312516</v>
      </c>
      <c r="S208">
        <v>205</v>
      </c>
      <c r="T208">
        <v>0.53331108348585743</v>
      </c>
      <c r="AG208">
        <v>204</v>
      </c>
      <c r="AH208">
        <v>1492359.4255871582</v>
      </c>
      <c r="AI208">
        <v>-10.580404078024346</v>
      </c>
      <c r="AJ208">
        <v>1492359.4255871582</v>
      </c>
      <c r="AK208">
        <v>-10.580404078024346</v>
      </c>
      <c r="AL208">
        <v>1601451.026259308</v>
      </c>
      <c r="AM208">
        <v>-10.984264717127461</v>
      </c>
    </row>
    <row r="209" spans="1:39" x14ac:dyDescent="0.3">
      <c r="A209">
        <v>206</v>
      </c>
      <c r="B209">
        <v>264837949.70962194</v>
      </c>
      <c r="C209">
        <v>2329.6264288845764</v>
      </c>
      <c r="D209">
        <v>22022.222854519765</v>
      </c>
      <c r="E209">
        <v>0.59440346385194753</v>
      </c>
      <c r="F209">
        <v>0.6037480117246794</v>
      </c>
      <c r="S209">
        <v>206</v>
      </c>
      <c r="T209">
        <v>0.53316643435923272</v>
      </c>
      <c r="AG209">
        <v>205</v>
      </c>
      <c r="AH209">
        <v>1492359.4255871582</v>
      </c>
      <c r="AI209">
        <v>-10.580404078024346</v>
      </c>
      <c r="AJ209">
        <v>1492359.4255871582</v>
      </c>
      <c r="AK209">
        <v>-10.580404078024346</v>
      </c>
      <c r="AL209">
        <v>1601451.026259308</v>
      </c>
      <c r="AM209">
        <v>-10.984264717127461</v>
      </c>
    </row>
    <row r="210" spans="1:39" x14ac:dyDescent="0.3">
      <c r="A210">
        <v>207</v>
      </c>
      <c r="B210">
        <v>264952186.63620761</v>
      </c>
      <c r="C210">
        <v>2329.9004195926395</v>
      </c>
      <c r="D210">
        <v>22022.684449908833</v>
      </c>
      <c r="E210">
        <v>0.59377074692331711</v>
      </c>
      <c r="F210">
        <v>0.6031089978881693</v>
      </c>
      <c r="S210">
        <v>207</v>
      </c>
      <c r="T210">
        <v>0.53298818623906563</v>
      </c>
      <c r="AG210">
        <v>206</v>
      </c>
      <c r="AH210">
        <v>1492359.4255871582</v>
      </c>
      <c r="AI210">
        <v>-10.580404078024346</v>
      </c>
      <c r="AJ210">
        <v>1492359.4255871582</v>
      </c>
      <c r="AK210">
        <v>-10.580404078024346</v>
      </c>
      <c r="AL210">
        <v>1601451.026259308</v>
      </c>
      <c r="AM210">
        <v>-10.984264717127461</v>
      </c>
    </row>
    <row r="211" spans="1:39" x14ac:dyDescent="0.3">
      <c r="A211">
        <v>208</v>
      </c>
      <c r="B211">
        <v>265033114.55405208</v>
      </c>
      <c r="C211">
        <v>2330.5794239830097</v>
      </c>
      <c r="D211">
        <v>22029.396752935358</v>
      </c>
      <c r="E211">
        <v>0.59240285449134955</v>
      </c>
      <c r="F211">
        <v>0.6023714634641324</v>
      </c>
      <c r="S211">
        <v>208</v>
      </c>
      <c r="T211">
        <v>0.53284380022348421</v>
      </c>
      <c r="AG211">
        <v>207</v>
      </c>
      <c r="AH211">
        <v>1492359.4255871582</v>
      </c>
      <c r="AI211">
        <v>-10.580404078024346</v>
      </c>
      <c r="AJ211">
        <v>1492359.4255871582</v>
      </c>
      <c r="AK211">
        <v>-10.580404078024346</v>
      </c>
      <c r="AL211">
        <v>1601451.026259308</v>
      </c>
      <c r="AM211">
        <v>-10.984264717127461</v>
      </c>
    </row>
    <row r="212" spans="1:39" x14ac:dyDescent="0.3">
      <c r="A212">
        <v>209</v>
      </c>
      <c r="B212">
        <v>264757021.7917774</v>
      </c>
      <c r="C212">
        <v>2333.7152244942054</v>
      </c>
      <c r="D212">
        <v>22015.510551493237</v>
      </c>
      <c r="E212">
        <v>0.58687376533844904</v>
      </c>
      <c r="F212">
        <v>0.60229616397246655</v>
      </c>
      <c r="S212">
        <v>209</v>
      </c>
      <c r="T212">
        <v>0.53263599793443683</v>
      </c>
      <c r="AG212">
        <v>208</v>
      </c>
      <c r="AH212">
        <v>1492359.4255871582</v>
      </c>
      <c r="AI212">
        <v>-10.580404078024346</v>
      </c>
      <c r="AJ212">
        <v>1492359.4255871582</v>
      </c>
      <c r="AK212">
        <v>-10.580404078024346</v>
      </c>
      <c r="AL212">
        <v>1601451.026259308</v>
      </c>
      <c r="AM212">
        <v>-10.984264717127461</v>
      </c>
    </row>
    <row r="213" spans="1:39" x14ac:dyDescent="0.3">
      <c r="A213">
        <v>210</v>
      </c>
      <c r="B213">
        <v>264837949.70962194</v>
      </c>
      <c r="C213">
        <v>2334.3942288845765</v>
      </c>
      <c r="D213">
        <v>22022.222854519765</v>
      </c>
      <c r="E213">
        <v>0.5855060533524129</v>
      </c>
      <c r="F213">
        <v>0.60165724747392346</v>
      </c>
      <c r="S213">
        <v>210</v>
      </c>
      <c r="T213">
        <v>0.53247811107295595</v>
      </c>
      <c r="AG213">
        <v>209</v>
      </c>
      <c r="AH213">
        <v>1492359.4255871582</v>
      </c>
      <c r="AI213">
        <v>-10.580404078024346</v>
      </c>
      <c r="AJ213">
        <v>1492359.4255871582</v>
      </c>
      <c r="AK213">
        <v>-10.580404078024346</v>
      </c>
      <c r="AL213">
        <v>1601451.026259308</v>
      </c>
      <c r="AM213">
        <v>-10.984264717127461</v>
      </c>
    </row>
    <row r="214" spans="1:39" x14ac:dyDescent="0.3">
      <c r="A214">
        <v>211</v>
      </c>
      <c r="B214">
        <v>265571837.02365568</v>
      </c>
      <c r="C214">
        <v>2334.3051105365244</v>
      </c>
      <c r="D214">
        <v>22079.128803935011</v>
      </c>
      <c r="E214">
        <v>0.58476693248047273</v>
      </c>
      <c r="F214">
        <v>0.5918663114889724</v>
      </c>
      <c r="S214">
        <v>211</v>
      </c>
      <c r="T214">
        <v>0.5322856423243113</v>
      </c>
      <c r="AG214">
        <v>210</v>
      </c>
      <c r="AH214">
        <v>1492359.4255871582</v>
      </c>
      <c r="AI214">
        <v>-10.580404078024346</v>
      </c>
      <c r="AJ214">
        <v>1492359.4255871582</v>
      </c>
      <c r="AK214">
        <v>-10.580404078024346</v>
      </c>
      <c r="AL214">
        <v>1601451.026259308</v>
      </c>
      <c r="AM214">
        <v>-10.984264717127461</v>
      </c>
    </row>
    <row r="215" spans="1:39" x14ac:dyDescent="0.3">
      <c r="A215">
        <v>212</v>
      </c>
      <c r="B215">
        <v>265571837.02365568</v>
      </c>
      <c r="C215">
        <v>2334.8693105365242</v>
      </c>
      <c r="D215">
        <v>22079.128803935011</v>
      </c>
      <c r="E215">
        <v>0.58371445057979177</v>
      </c>
      <c r="F215">
        <v>0.59178807701195923</v>
      </c>
      <c r="S215">
        <v>212</v>
      </c>
      <c r="T215">
        <v>0.53212792744936588</v>
      </c>
      <c r="AG215">
        <v>211</v>
      </c>
      <c r="AH215">
        <v>1492359.4255871582</v>
      </c>
      <c r="AI215">
        <v>-10.580404078024346</v>
      </c>
      <c r="AJ215">
        <v>1492359.4255871582</v>
      </c>
      <c r="AK215">
        <v>-10.580404078024346</v>
      </c>
      <c r="AL215">
        <v>1601451.026259308</v>
      </c>
      <c r="AM215">
        <v>-10.984264717127461</v>
      </c>
    </row>
    <row r="216" spans="1:39" x14ac:dyDescent="0.3">
      <c r="A216">
        <v>213</v>
      </c>
      <c r="B216">
        <v>265652764.94150025</v>
      </c>
      <c r="C216">
        <v>2334.9841149268959</v>
      </c>
      <c r="D216">
        <v>22085.841106961547</v>
      </c>
      <c r="E216">
        <v>0.58339900437868153</v>
      </c>
      <c r="F216">
        <v>0.5911245223039997</v>
      </c>
      <c r="S216">
        <v>213</v>
      </c>
      <c r="T216">
        <v>0.53192210522721406</v>
      </c>
      <c r="AG216">
        <v>212</v>
      </c>
      <c r="AH216">
        <v>1492359.4255871582</v>
      </c>
      <c r="AI216">
        <v>-10.580404078024346</v>
      </c>
      <c r="AJ216">
        <v>1492359.4255871582</v>
      </c>
      <c r="AK216">
        <v>-10.580404078024346</v>
      </c>
      <c r="AL216">
        <v>1601451.026259308</v>
      </c>
      <c r="AM216">
        <v>-10.984264717127461</v>
      </c>
    </row>
    <row r="217" spans="1:39" x14ac:dyDescent="0.3">
      <c r="A217">
        <v>214</v>
      </c>
      <c r="B217">
        <v>265652764.94150025</v>
      </c>
      <c r="C217">
        <v>2335.5483149268962</v>
      </c>
      <c r="D217">
        <v>22085.841106961547</v>
      </c>
      <c r="E217">
        <v>0.58234653450262353</v>
      </c>
      <c r="F217">
        <v>0.59041452007827477</v>
      </c>
      <c r="S217">
        <v>214</v>
      </c>
      <c r="T217">
        <v>0.53160195286720469</v>
      </c>
      <c r="AG217">
        <v>213</v>
      </c>
      <c r="AH217">
        <v>1492359.4255871582</v>
      </c>
      <c r="AI217">
        <v>-10.580404078024346</v>
      </c>
      <c r="AJ217">
        <v>1492359.4255871582</v>
      </c>
      <c r="AK217">
        <v>-10.580404078024346</v>
      </c>
      <c r="AL217">
        <v>1601451.026259308</v>
      </c>
      <c r="AM217">
        <v>-10.984264717127461</v>
      </c>
    </row>
    <row r="218" spans="1:39" x14ac:dyDescent="0.3">
      <c r="A218">
        <v>215</v>
      </c>
      <c r="B218">
        <v>266363831.21970433</v>
      </c>
      <c r="C218">
        <v>2336.4750122854152</v>
      </c>
      <c r="D218">
        <v>22139.748030481074</v>
      </c>
      <c r="E218">
        <v>0.57973735100841872</v>
      </c>
      <c r="F218">
        <v>0.59033629901490181</v>
      </c>
      <c r="S218">
        <v>215</v>
      </c>
      <c r="T218">
        <v>0.53111905854087527</v>
      </c>
      <c r="AG218">
        <v>214</v>
      </c>
      <c r="AH218">
        <v>1492359.4255871582</v>
      </c>
      <c r="AI218">
        <v>-10.580404078024346</v>
      </c>
      <c r="AJ218">
        <v>1492359.4255871582</v>
      </c>
      <c r="AK218">
        <v>-10.580404078024346</v>
      </c>
      <c r="AL218">
        <v>1601451.026259308</v>
      </c>
      <c r="AM218">
        <v>-10.984264717127461</v>
      </c>
    </row>
    <row r="219" spans="1:39" x14ac:dyDescent="0.3">
      <c r="A219">
        <v>216</v>
      </c>
      <c r="B219">
        <v>266363831.21970433</v>
      </c>
      <c r="C219">
        <v>2337.0210122854151</v>
      </c>
      <c r="D219">
        <v>22139.748030481074</v>
      </c>
      <c r="E219">
        <v>0.57871927700778558</v>
      </c>
      <c r="F219">
        <v>0.58967289906053433</v>
      </c>
      <c r="S219">
        <v>216</v>
      </c>
      <c r="T219">
        <v>0.53077062295931055</v>
      </c>
      <c r="AG219">
        <v>215</v>
      </c>
      <c r="AH219">
        <v>1492359.4255871582</v>
      </c>
      <c r="AI219">
        <v>-10.580404078024346</v>
      </c>
      <c r="AJ219">
        <v>1492359.4255871582</v>
      </c>
      <c r="AK219">
        <v>-10.580404078024346</v>
      </c>
      <c r="AL219">
        <v>1601451.026259308</v>
      </c>
      <c r="AM219">
        <v>-10.984264717127461</v>
      </c>
    </row>
    <row r="220" spans="1:39" x14ac:dyDescent="0.3">
      <c r="A220">
        <v>217</v>
      </c>
      <c r="B220">
        <v>266444759.13754889</v>
      </c>
      <c r="C220">
        <v>2337.1540166757864</v>
      </c>
      <c r="D220">
        <v>22146.46033350761</v>
      </c>
      <c r="E220">
        <v>0.57836935545193435</v>
      </c>
      <c r="F220">
        <v>0.58086283458405097</v>
      </c>
      <c r="S220">
        <v>217</v>
      </c>
      <c r="T220">
        <v>0.52426831146072272</v>
      </c>
      <c r="AG220">
        <v>216</v>
      </c>
      <c r="AH220">
        <v>1492359.4255871582</v>
      </c>
      <c r="AI220">
        <v>-10.580404078024346</v>
      </c>
      <c r="AJ220">
        <v>1492359.4255871582</v>
      </c>
      <c r="AK220">
        <v>-10.580404078024346</v>
      </c>
      <c r="AL220">
        <v>1601451.026259308</v>
      </c>
      <c r="AM220">
        <v>-10.984264717127461</v>
      </c>
    </row>
    <row r="221" spans="1:39" x14ac:dyDescent="0.3">
      <c r="A221">
        <v>218</v>
      </c>
      <c r="B221">
        <v>266444759.13754889</v>
      </c>
      <c r="C221">
        <v>2337.7000166757866</v>
      </c>
      <c r="D221">
        <v>22146.46033350761</v>
      </c>
      <c r="E221">
        <v>0.57735128513351452</v>
      </c>
      <c r="F221">
        <v>0.58078462830753808</v>
      </c>
      <c r="S221">
        <v>218</v>
      </c>
      <c r="T221">
        <v>0.52412750211435799</v>
      </c>
      <c r="AG221">
        <v>217</v>
      </c>
      <c r="AH221">
        <v>1492359.4255871582</v>
      </c>
      <c r="AI221">
        <v>-10.580404078024346</v>
      </c>
      <c r="AJ221">
        <v>1492359.4255871582</v>
      </c>
      <c r="AK221">
        <v>-10.580404078024346</v>
      </c>
      <c r="AL221">
        <v>1601451.026259308</v>
      </c>
      <c r="AM221">
        <v>-10.984264717127461</v>
      </c>
    </row>
    <row r="222" spans="1:39" x14ac:dyDescent="0.3">
      <c r="A222">
        <v>219</v>
      </c>
      <c r="B222">
        <v>265571837.02365568</v>
      </c>
      <c r="C222">
        <v>2339.6371105365242</v>
      </c>
      <c r="D222">
        <v>22079.128803935011</v>
      </c>
      <c r="E222">
        <v>0.57481883706798265</v>
      </c>
      <c r="F222">
        <v>0.58012162832439451</v>
      </c>
      <c r="S222">
        <v>219</v>
      </c>
      <c r="T222">
        <v>0.52396412693933647</v>
      </c>
      <c r="AG222">
        <v>218</v>
      </c>
      <c r="AH222">
        <v>1492359.4255871582</v>
      </c>
      <c r="AI222">
        <v>-10.580404078024346</v>
      </c>
      <c r="AJ222">
        <v>1492359.4255871582</v>
      </c>
      <c r="AK222">
        <v>-10.580404078024346</v>
      </c>
      <c r="AL222">
        <v>1601451.026259308</v>
      </c>
      <c r="AM222">
        <v>-10.984264717127461</v>
      </c>
    </row>
    <row r="223" spans="1:39" x14ac:dyDescent="0.3">
      <c r="A223">
        <v>220</v>
      </c>
      <c r="B223">
        <v>265652764.94150025</v>
      </c>
      <c r="C223">
        <v>2340.3161149268963</v>
      </c>
      <c r="D223">
        <v>22085.841106961547</v>
      </c>
      <c r="E223">
        <v>0.57345105504338156</v>
      </c>
      <c r="F223">
        <v>0.57941104644660268</v>
      </c>
      <c r="S223">
        <v>220</v>
      </c>
      <c r="T223">
        <v>0.52382357156389747</v>
      </c>
      <c r="AG223">
        <v>219</v>
      </c>
      <c r="AH223">
        <v>1492359.4255871582</v>
      </c>
      <c r="AI223">
        <v>-10.580404078024346</v>
      </c>
      <c r="AJ223">
        <v>1492359.4255871582</v>
      </c>
      <c r="AK223">
        <v>-10.580404078024346</v>
      </c>
      <c r="AL223">
        <v>1601451.026259308</v>
      </c>
      <c r="AM223">
        <v>-10.984264717127461</v>
      </c>
    </row>
    <row r="224" spans="1:39" x14ac:dyDescent="0.3">
      <c r="A224">
        <v>221</v>
      </c>
      <c r="B224">
        <v>266168666.37527409</v>
      </c>
      <c r="C224">
        <v>2340.117817186981</v>
      </c>
      <c r="D224">
        <v>22132.574132065471</v>
      </c>
      <c r="E224">
        <v>0.57316752302203888</v>
      </c>
      <c r="F224">
        <v>0.57933285335237006</v>
      </c>
      <c r="S224">
        <v>221</v>
      </c>
      <c r="T224">
        <v>0.52292225537295223</v>
      </c>
      <c r="AG224">
        <v>220</v>
      </c>
      <c r="AH224">
        <v>1492359.4255871582</v>
      </c>
      <c r="AI224">
        <v>-10.580404078024346</v>
      </c>
      <c r="AJ224">
        <v>1492359.4255871582</v>
      </c>
      <c r="AK224">
        <v>-10.580404078024346</v>
      </c>
      <c r="AL224">
        <v>1601451.026259308</v>
      </c>
      <c r="AM224">
        <v>-10.984264717127461</v>
      </c>
    </row>
    <row r="225" spans="1:39" x14ac:dyDescent="0.3">
      <c r="A225">
        <v>222</v>
      </c>
      <c r="B225">
        <v>266168666.37527409</v>
      </c>
      <c r="C225">
        <v>2340.6820171869813</v>
      </c>
      <c r="D225">
        <v>22132.574132065471</v>
      </c>
      <c r="E225">
        <v>0.57211507626090463</v>
      </c>
      <c r="F225">
        <v>0.57867000524595291</v>
      </c>
      <c r="S225">
        <v>222</v>
      </c>
      <c r="T225">
        <v>0.52262070156810414</v>
      </c>
      <c r="AG225">
        <v>221</v>
      </c>
      <c r="AH225">
        <v>1492359.4255871582</v>
      </c>
      <c r="AI225">
        <v>-10.580404078024346</v>
      </c>
      <c r="AJ225">
        <v>1492359.4255871582</v>
      </c>
      <c r="AK225">
        <v>-10.580404078024346</v>
      </c>
      <c r="AL225">
        <v>1601451.026259308</v>
      </c>
      <c r="AM225">
        <v>-10.984264717127461</v>
      </c>
    </row>
    <row r="226" spans="1:39" x14ac:dyDescent="0.3">
      <c r="A226">
        <v>223</v>
      </c>
      <c r="B226">
        <v>266249594.29311872</v>
      </c>
      <c r="C226">
        <v>2340.7968215773526</v>
      </c>
      <c r="D226">
        <v>22139.286435092006</v>
      </c>
      <c r="E226">
        <v>0.57179959701640326</v>
      </c>
      <c r="F226">
        <v>0.57851425641441923</v>
      </c>
      <c r="S226">
        <v>223</v>
      </c>
      <c r="T226">
        <v>0.50842999189925775</v>
      </c>
      <c r="AG226">
        <v>222</v>
      </c>
      <c r="AH226">
        <v>1492359.4255871582</v>
      </c>
      <c r="AI226">
        <v>-10.580404078024346</v>
      </c>
      <c r="AJ226">
        <v>1492359.4255871582</v>
      </c>
      <c r="AK226">
        <v>-10.580404078024346</v>
      </c>
      <c r="AL226">
        <v>1601451.026259308</v>
      </c>
      <c r="AM226">
        <v>-10.984264717127461</v>
      </c>
    </row>
    <row r="227" spans="1:39" x14ac:dyDescent="0.3">
      <c r="A227">
        <v>224</v>
      </c>
      <c r="B227">
        <v>266249594.29311872</v>
      </c>
      <c r="C227">
        <v>2341.3610215773524</v>
      </c>
      <c r="D227">
        <v>22139.286435092006</v>
      </c>
      <c r="E227">
        <v>0.57074716201695896</v>
      </c>
      <c r="F227">
        <v>0.57843905288302278</v>
      </c>
      <c r="S227">
        <v>224</v>
      </c>
      <c r="T227">
        <v>0.50815397129658124</v>
      </c>
      <c r="AG227">
        <v>223</v>
      </c>
      <c r="AH227">
        <v>1492359.4255871582</v>
      </c>
      <c r="AI227">
        <v>-10.580404078024346</v>
      </c>
      <c r="AJ227">
        <v>1492359.4255871582</v>
      </c>
      <c r="AK227">
        <v>-10.580404078024346</v>
      </c>
      <c r="AL227">
        <v>1601451.026259308</v>
      </c>
      <c r="AM227">
        <v>-10.984264717127461</v>
      </c>
    </row>
    <row r="228" spans="1:39" x14ac:dyDescent="0.3">
      <c r="A228">
        <v>225</v>
      </c>
      <c r="B228">
        <v>266363831.21970433</v>
      </c>
      <c r="C228">
        <v>2341.6350122854151</v>
      </c>
      <c r="D228">
        <v>22139.748030481074</v>
      </c>
      <c r="E228">
        <v>0.57011416706025053</v>
      </c>
      <c r="F228">
        <v>0.57780158506737767</v>
      </c>
      <c r="S228">
        <v>225</v>
      </c>
      <c r="T228">
        <v>0.50782889153220934</v>
      </c>
      <c r="AG228">
        <v>224</v>
      </c>
      <c r="AH228">
        <v>1492359.4255871582</v>
      </c>
      <c r="AI228">
        <v>-10.580404078024346</v>
      </c>
      <c r="AJ228">
        <v>1492359.4255871582</v>
      </c>
      <c r="AK228">
        <v>-10.580404078024346</v>
      </c>
      <c r="AL228">
        <v>1601451.026259308</v>
      </c>
      <c r="AM228">
        <v>-10.984264717127461</v>
      </c>
    </row>
    <row r="229" spans="1:39" x14ac:dyDescent="0.3">
      <c r="A229">
        <v>226</v>
      </c>
      <c r="B229">
        <v>266444759.13754889</v>
      </c>
      <c r="C229">
        <v>2342.3140166757867</v>
      </c>
      <c r="D229">
        <v>22146.46033350761</v>
      </c>
      <c r="E229">
        <v>0.56874623762992305</v>
      </c>
      <c r="F229">
        <v>0.57706239462051834</v>
      </c>
      <c r="S229">
        <v>226</v>
      </c>
      <c r="T229">
        <v>0.50782273747906459</v>
      </c>
      <c r="AG229">
        <v>225</v>
      </c>
      <c r="AH229">
        <v>1492359.4255871582</v>
      </c>
      <c r="AI229">
        <v>-10.580404078024346</v>
      </c>
      <c r="AJ229">
        <v>1492359.4255871582</v>
      </c>
      <c r="AK229">
        <v>-10.580404078024346</v>
      </c>
      <c r="AL229">
        <v>1601451.026259308</v>
      </c>
      <c r="AM229">
        <v>-10.984264717127461</v>
      </c>
    </row>
    <row r="230" spans="1:39" x14ac:dyDescent="0.3">
      <c r="A230">
        <v>227</v>
      </c>
      <c r="B230">
        <v>267221025.02881601</v>
      </c>
      <c r="C230">
        <v>2343.4258476920272</v>
      </c>
      <c r="D230">
        <v>22209.632510822885</v>
      </c>
      <c r="E230">
        <v>0.56570006863140543</v>
      </c>
      <c r="F230">
        <v>0.57698719463036185</v>
      </c>
      <c r="S230">
        <v>227</v>
      </c>
      <c r="T230">
        <v>0.50755405392579278</v>
      </c>
      <c r="AG230">
        <v>226</v>
      </c>
      <c r="AH230">
        <v>1492359.4255871582</v>
      </c>
      <c r="AI230">
        <v>-10.580404078024346</v>
      </c>
      <c r="AJ230">
        <v>1492359.4255871582</v>
      </c>
      <c r="AK230">
        <v>-10.580404078024346</v>
      </c>
      <c r="AL230">
        <v>1601451.026259308</v>
      </c>
      <c r="AM230">
        <v>-10.984264717127461</v>
      </c>
    </row>
    <row r="231" spans="1:39" x14ac:dyDescent="0.3">
      <c r="A231">
        <v>228</v>
      </c>
      <c r="B231">
        <v>267221025.02881601</v>
      </c>
      <c r="C231">
        <v>2343.971847692027</v>
      </c>
      <c r="D231">
        <v>22209.632510822885</v>
      </c>
      <c r="E231">
        <v>0.56468204358729523</v>
      </c>
      <c r="F231">
        <v>0.57634979460529723</v>
      </c>
      <c r="S231">
        <v>228</v>
      </c>
      <c r="T231">
        <v>0.50750261225223281</v>
      </c>
      <c r="AG231">
        <v>227</v>
      </c>
      <c r="AH231">
        <v>1492359.4255871582</v>
      </c>
      <c r="AI231">
        <v>-10.580404078024346</v>
      </c>
      <c r="AJ231">
        <v>1492359.4255871582</v>
      </c>
      <c r="AK231">
        <v>-10.580404078024346</v>
      </c>
      <c r="AL231">
        <v>1601451.026259308</v>
      </c>
      <c r="AM231">
        <v>-10.984264717127461</v>
      </c>
    </row>
    <row r="232" spans="1:39" x14ac:dyDescent="0.3">
      <c r="A232">
        <v>229</v>
      </c>
      <c r="B232">
        <v>267301952.94666058</v>
      </c>
      <c r="C232">
        <v>2344.1048520823988</v>
      </c>
      <c r="D232">
        <v>22216.344813849424</v>
      </c>
      <c r="E232">
        <v>0.56433207184791123</v>
      </c>
      <c r="F232">
        <v>0.56988779386210808</v>
      </c>
      <c r="S232">
        <v>229</v>
      </c>
      <c r="T232">
        <v>0.50711826448824771</v>
      </c>
      <c r="AG232">
        <v>228</v>
      </c>
      <c r="AH232">
        <v>1492359.4255871582</v>
      </c>
      <c r="AI232">
        <v>-10.580404078024346</v>
      </c>
      <c r="AJ232">
        <v>1492359.4255871582</v>
      </c>
      <c r="AK232">
        <v>-10.580404078024346</v>
      </c>
      <c r="AL232">
        <v>1601451.026259308</v>
      </c>
      <c r="AM232">
        <v>-10.984264717127461</v>
      </c>
    </row>
    <row r="233" spans="1:39" x14ac:dyDescent="0.3">
      <c r="A233">
        <v>230</v>
      </c>
      <c r="B233">
        <v>266793120.44431534</v>
      </c>
      <c r="C233">
        <v>2344.8962373696731</v>
      </c>
      <c r="D233">
        <v>22180.886814678877</v>
      </c>
      <c r="E233">
        <v>0.56348015616910041</v>
      </c>
      <c r="F233">
        <v>0.56980971353854881</v>
      </c>
      <c r="S233">
        <v>230</v>
      </c>
      <c r="T233">
        <v>0.50679897032186505</v>
      </c>
      <c r="AG233">
        <v>229</v>
      </c>
      <c r="AH233">
        <v>1492359.4255871582</v>
      </c>
      <c r="AI233">
        <v>-10.580404078024346</v>
      </c>
      <c r="AJ233">
        <v>1492359.4255871582</v>
      </c>
      <c r="AK233">
        <v>-10.580404078024346</v>
      </c>
      <c r="AL233">
        <v>1601451.026259308</v>
      </c>
      <c r="AM233">
        <v>-10.984264717127461</v>
      </c>
    </row>
    <row r="234" spans="1:39" x14ac:dyDescent="0.3">
      <c r="A234">
        <v>231</v>
      </c>
      <c r="B234">
        <v>267301952.94666058</v>
      </c>
      <c r="C234">
        <v>2344.6508520823991</v>
      </c>
      <c r="D234">
        <v>22216.344813849424</v>
      </c>
      <c r="E234">
        <v>0.56331404854484135</v>
      </c>
      <c r="F234">
        <v>0.5691480783969477</v>
      </c>
      <c r="S234">
        <v>231</v>
      </c>
      <c r="T234">
        <v>0.50661515606004681</v>
      </c>
      <c r="AG234">
        <v>230</v>
      </c>
      <c r="AH234">
        <v>1492359.4255871582</v>
      </c>
      <c r="AI234">
        <v>-10.580404078024346</v>
      </c>
      <c r="AJ234">
        <v>1492359.4255871582</v>
      </c>
      <c r="AK234">
        <v>-10.580404078024346</v>
      </c>
      <c r="AL234">
        <v>1601451.026259308</v>
      </c>
      <c r="AM234">
        <v>-10.984264717127461</v>
      </c>
    </row>
    <row r="235" spans="1:39" x14ac:dyDescent="0.3">
      <c r="A235">
        <v>232</v>
      </c>
      <c r="B235">
        <v>266168666.37527409</v>
      </c>
      <c r="C235">
        <v>2345.4498171869814</v>
      </c>
      <c r="D235">
        <v>22132.574132065471</v>
      </c>
      <c r="E235">
        <v>0.56322011585108367</v>
      </c>
      <c r="F235">
        <v>0.56843598385537486</v>
      </c>
      <c r="S235">
        <v>232</v>
      </c>
      <c r="T235">
        <v>0.50634296379813315</v>
      </c>
      <c r="AG235">
        <v>231</v>
      </c>
      <c r="AH235">
        <v>1492359.4255871582</v>
      </c>
      <c r="AI235">
        <v>-10.580404078024346</v>
      </c>
      <c r="AJ235">
        <v>1492359.4255871582</v>
      </c>
      <c r="AK235">
        <v>-10.580404078024346</v>
      </c>
      <c r="AL235">
        <v>1601451.026259308</v>
      </c>
      <c r="AM235">
        <v>-10.984264717127461</v>
      </c>
    </row>
    <row r="236" spans="1:39" x14ac:dyDescent="0.3">
      <c r="A236">
        <v>233</v>
      </c>
      <c r="B236">
        <v>266793120.44431534</v>
      </c>
      <c r="C236">
        <v>2345.4604373696734</v>
      </c>
      <c r="D236">
        <v>22180.886814678877</v>
      </c>
      <c r="E236">
        <v>0.56242781733453362</v>
      </c>
      <c r="F236">
        <v>0.56835791455746376</v>
      </c>
      <c r="S236">
        <v>233</v>
      </c>
      <c r="T236">
        <v>0.50572897197747901</v>
      </c>
      <c r="AG236">
        <v>232</v>
      </c>
      <c r="AH236">
        <v>1492359.4255871582</v>
      </c>
      <c r="AI236">
        <v>-10.580404078024346</v>
      </c>
      <c r="AJ236">
        <v>1492359.4255871582</v>
      </c>
      <c r="AK236">
        <v>-10.580404078024346</v>
      </c>
      <c r="AL236">
        <v>1601451.026259308</v>
      </c>
      <c r="AM236">
        <v>-10.984264717127461</v>
      </c>
    </row>
    <row r="237" spans="1:39" x14ac:dyDescent="0.3">
      <c r="A237">
        <v>234</v>
      </c>
      <c r="B237">
        <v>266874048.36215985</v>
      </c>
      <c r="C237">
        <v>2345.5752417600443</v>
      </c>
      <c r="D237">
        <v>22187.599117705409</v>
      </c>
      <c r="E237">
        <v>0.56211221041376591</v>
      </c>
      <c r="F237">
        <v>0.56769641231403778</v>
      </c>
      <c r="S237">
        <v>234</v>
      </c>
      <c r="T237">
        <v>0.50541165859283177</v>
      </c>
      <c r="AG237">
        <v>233</v>
      </c>
      <c r="AH237">
        <v>1492359.4255871582</v>
      </c>
      <c r="AI237">
        <v>-10.580404078024346</v>
      </c>
      <c r="AJ237">
        <v>1492359.4255871582</v>
      </c>
      <c r="AK237">
        <v>-10.580404078024346</v>
      </c>
      <c r="AL237">
        <v>1601451.026259308</v>
      </c>
      <c r="AM237">
        <v>-10.984264717127461</v>
      </c>
    </row>
    <row r="238" spans="1:39" x14ac:dyDescent="0.3">
      <c r="A238">
        <v>235</v>
      </c>
      <c r="B238">
        <v>266249594.29311872</v>
      </c>
      <c r="C238">
        <v>2346.1288215773525</v>
      </c>
      <c r="D238">
        <v>22139.286435092006</v>
      </c>
      <c r="E238">
        <v>0.56185233292268655</v>
      </c>
      <c r="F238">
        <v>0.5663003045167081</v>
      </c>
      <c r="S238">
        <v>235</v>
      </c>
      <c r="T238">
        <v>0.49803415911163396</v>
      </c>
      <c r="AG238">
        <v>234</v>
      </c>
      <c r="AH238">
        <v>1492359.4255871582</v>
      </c>
      <c r="AI238">
        <v>-10.580404078024346</v>
      </c>
      <c r="AJ238">
        <v>1492359.4255871582</v>
      </c>
      <c r="AK238">
        <v>-10.580404078024346</v>
      </c>
      <c r="AL238">
        <v>1601451.026259308</v>
      </c>
      <c r="AM238">
        <v>-10.984264717127461</v>
      </c>
    </row>
    <row r="239" spans="1:39" x14ac:dyDescent="0.3">
      <c r="A239">
        <v>236</v>
      </c>
      <c r="B239">
        <v>266874048.36215985</v>
      </c>
      <c r="C239">
        <v>2346.1394417600441</v>
      </c>
      <c r="D239">
        <v>22187.599117705409</v>
      </c>
      <c r="E239">
        <v>0.56105988143479535</v>
      </c>
      <c r="F239">
        <v>0.56596106996220041</v>
      </c>
      <c r="S239">
        <v>236</v>
      </c>
      <c r="T239">
        <v>0.49773001422109353</v>
      </c>
      <c r="AG239">
        <v>235</v>
      </c>
      <c r="AH239">
        <v>1492359.4255871582</v>
      </c>
      <c r="AI239">
        <v>-10.580404078024346</v>
      </c>
      <c r="AJ239">
        <v>1492359.4255871582</v>
      </c>
      <c r="AK239">
        <v>-10.580404078024346</v>
      </c>
      <c r="AL239">
        <v>1601451.026259308</v>
      </c>
      <c r="AM239">
        <v>-10.984264717127461</v>
      </c>
    </row>
    <row r="240" spans="1:39" x14ac:dyDescent="0.3">
      <c r="A240">
        <v>237</v>
      </c>
      <c r="B240">
        <v>266983481.60715246</v>
      </c>
      <c r="C240">
        <v>2347.9037032293004</v>
      </c>
      <c r="D240">
        <v>22196.19238450726</v>
      </c>
      <c r="E240">
        <v>0.55763311091558398</v>
      </c>
      <c r="F240">
        <v>0.56527619744733992</v>
      </c>
      <c r="S240">
        <v>237</v>
      </c>
      <c r="T240">
        <v>0.49734090430110295</v>
      </c>
      <c r="AG240">
        <v>236</v>
      </c>
      <c r="AH240">
        <v>1492359.4255871582</v>
      </c>
      <c r="AI240">
        <v>-10.580404078024346</v>
      </c>
      <c r="AJ240">
        <v>1492359.4255871582</v>
      </c>
      <c r="AK240">
        <v>-10.580404078024346</v>
      </c>
      <c r="AL240">
        <v>1601451.026259308</v>
      </c>
      <c r="AM240">
        <v>-10.984264717127461</v>
      </c>
    </row>
    <row r="241" spans="1:39" x14ac:dyDescent="0.3">
      <c r="A241">
        <v>238</v>
      </c>
      <c r="B241">
        <v>267064409.524997</v>
      </c>
      <c r="C241">
        <v>2348.5827076196715</v>
      </c>
      <c r="D241">
        <v>22202.904687533788</v>
      </c>
      <c r="E241">
        <v>0.55626518716337303</v>
      </c>
      <c r="F241">
        <v>0.56484851952998028</v>
      </c>
      <c r="S241">
        <v>238</v>
      </c>
      <c r="T241">
        <v>0.49703759133947417</v>
      </c>
      <c r="AG241">
        <v>237</v>
      </c>
      <c r="AH241">
        <v>1492359.4255871582</v>
      </c>
      <c r="AI241">
        <v>-10.580404078024346</v>
      </c>
      <c r="AJ241">
        <v>1492359.4255871582</v>
      </c>
      <c r="AK241">
        <v>-10.580404078024346</v>
      </c>
      <c r="AL241">
        <v>1601451.026259308</v>
      </c>
      <c r="AM241">
        <v>-10.984264717127461</v>
      </c>
    </row>
    <row r="242" spans="1:39" x14ac:dyDescent="0.3">
      <c r="A242">
        <v>239</v>
      </c>
      <c r="B242">
        <v>267221025.02881601</v>
      </c>
      <c r="C242">
        <v>2348.5858476920271</v>
      </c>
      <c r="D242">
        <v>22209.632510822885</v>
      </c>
      <c r="E242">
        <v>0.55607764304408291</v>
      </c>
      <c r="F242">
        <v>0.56450934884596637</v>
      </c>
      <c r="S242">
        <v>239</v>
      </c>
      <c r="T242">
        <v>0.49598410139052707</v>
      </c>
      <c r="AG242">
        <v>238</v>
      </c>
      <c r="AH242">
        <v>1492359.4255871582</v>
      </c>
      <c r="AI242">
        <v>-10.580404078024346</v>
      </c>
      <c r="AJ242">
        <v>1492359.4255871582</v>
      </c>
      <c r="AK242">
        <v>-10.580404078024346</v>
      </c>
      <c r="AL242">
        <v>1601451.026259308</v>
      </c>
      <c r="AM242">
        <v>-10.984264717127461</v>
      </c>
    </row>
    <row r="243" spans="1:39" x14ac:dyDescent="0.3">
      <c r="A243">
        <v>240</v>
      </c>
      <c r="B243">
        <v>267301952.94666058</v>
      </c>
      <c r="C243">
        <v>2349.2648520823991</v>
      </c>
      <c r="D243">
        <v>22216.344813849424</v>
      </c>
      <c r="E243">
        <v>0.55470969351093369</v>
      </c>
      <c r="F243">
        <v>0.56382466107144746</v>
      </c>
      <c r="S243">
        <v>240</v>
      </c>
      <c r="T243">
        <v>0.4956827371932187</v>
      </c>
      <c r="AG243">
        <v>239</v>
      </c>
      <c r="AH243">
        <v>1492359.4255871582</v>
      </c>
      <c r="AI243">
        <v>-10.580404078024346</v>
      </c>
      <c r="AJ243">
        <v>1492359.4255871582</v>
      </c>
      <c r="AK243">
        <v>-10.580404078024346</v>
      </c>
      <c r="AL243">
        <v>1601451.026259308</v>
      </c>
      <c r="AM243">
        <v>-10.984264717127461</v>
      </c>
    </row>
    <row r="244" spans="1:39" x14ac:dyDescent="0.3">
      <c r="A244">
        <v>241</v>
      </c>
      <c r="B244">
        <v>266793120.44431534</v>
      </c>
      <c r="C244">
        <v>2350.2282373696735</v>
      </c>
      <c r="D244">
        <v>22180.886814678877</v>
      </c>
      <c r="E244">
        <v>0.5535339499319154</v>
      </c>
      <c r="F244">
        <v>0.56322617912756634</v>
      </c>
      <c r="S244">
        <v>241</v>
      </c>
      <c r="T244">
        <v>0.48838914529308725</v>
      </c>
      <c r="AG244">
        <v>240</v>
      </c>
      <c r="AH244">
        <v>1492359.4255871582</v>
      </c>
      <c r="AI244">
        <v>-10.580404078024346</v>
      </c>
      <c r="AJ244">
        <v>1492359.4255871582</v>
      </c>
      <c r="AK244">
        <v>-10.580404078024346</v>
      </c>
      <c r="AL244">
        <v>1601451.026259308</v>
      </c>
      <c r="AM244">
        <v>-10.984264717127461</v>
      </c>
    </row>
    <row r="245" spans="1:39" x14ac:dyDescent="0.3">
      <c r="A245">
        <v>242</v>
      </c>
      <c r="B245">
        <v>266983481.60715246</v>
      </c>
      <c r="C245">
        <v>2350.3501032293007</v>
      </c>
      <c r="D245">
        <v>22196.19238450726</v>
      </c>
      <c r="E245">
        <v>0.55306975499598499</v>
      </c>
      <c r="F245">
        <v>0.56315102005501749</v>
      </c>
      <c r="S245">
        <v>242</v>
      </c>
      <c r="T245">
        <v>0.48815063487725807</v>
      </c>
      <c r="AG245">
        <v>241</v>
      </c>
      <c r="AH245">
        <v>1492359.4255871582</v>
      </c>
      <c r="AI245">
        <v>-10.580404078024346</v>
      </c>
      <c r="AJ245">
        <v>1492359.4255871582</v>
      </c>
      <c r="AK245">
        <v>-10.580404078024346</v>
      </c>
      <c r="AL245">
        <v>1601451.026259308</v>
      </c>
      <c r="AM245">
        <v>-10.984264717127461</v>
      </c>
    </row>
    <row r="246" spans="1:39" x14ac:dyDescent="0.3">
      <c r="A246">
        <v>243</v>
      </c>
      <c r="B246">
        <v>266874048.36215985</v>
      </c>
      <c r="C246">
        <v>2350.9072417600441</v>
      </c>
      <c r="D246">
        <v>22187.599117705409</v>
      </c>
      <c r="E246">
        <v>0.55216612911048868</v>
      </c>
      <c r="F246">
        <v>0.56251432040506399</v>
      </c>
      <c r="S246">
        <v>243</v>
      </c>
      <c r="T246">
        <v>0.48780572060599947</v>
      </c>
      <c r="AG246">
        <v>242</v>
      </c>
      <c r="AH246">
        <v>1492359.4255871582</v>
      </c>
      <c r="AI246">
        <v>-10.580404078024346</v>
      </c>
      <c r="AJ246">
        <v>1492359.4255871582</v>
      </c>
      <c r="AK246">
        <v>-10.580404078024346</v>
      </c>
      <c r="AL246">
        <v>1601451.026259308</v>
      </c>
      <c r="AM246">
        <v>-10.984264717127461</v>
      </c>
    </row>
    <row r="247" spans="1:39" x14ac:dyDescent="0.3">
      <c r="A247">
        <v>244</v>
      </c>
      <c r="B247">
        <v>267064409.524997</v>
      </c>
      <c r="C247">
        <v>2351.0291076196713</v>
      </c>
      <c r="D247">
        <v>22202.904687533788</v>
      </c>
      <c r="E247">
        <v>0.55170188670363851</v>
      </c>
      <c r="F247">
        <v>0.56177431709759262</v>
      </c>
      <c r="S247">
        <v>244</v>
      </c>
      <c r="T247">
        <v>0.48756830141223401</v>
      </c>
      <c r="AG247">
        <v>243</v>
      </c>
      <c r="AH247">
        <v>1492359.4255871582</v>
      </c>
      <c r="AI247">
        <v>-10.580404078024346</v>
      </c>
      <c r="AJ247">
        <v>1492359.4255871582</v>
      </c>
      <c r="AK247">
        <v>-10.580404078024346</v>
      </c>
      <c r="AL247">
        <v>1601451.026259308</v>
      </c>
      <c r="AM247">
        <v>-10.984264717127461</v>
      </c>
    </row>
    <row r="248" spans="1:39" x14ac:dyDescent="0.3">
      <c r="A248">
        <v>245</v>
      </c>
      <c r="B248">
        <v>266983481.60715246</v>
      </c>
      <c r="C248">
        <v>2355.2717032293003</v>
      </c>
      <c r="D248">
        <v>22196.19238450726</v>
      </c>
      <c r="E248">
        <v>0.54388855205138675</v>
      </c>
      <c r="F248">
        <v>0.56169915946672921</v>
      </c>
      <c r="S248">
        <v>245</v>
      </c>
      <c r="T248">
        <v>0.48664657475114947</v>
      </c>
      <c r="AG248">
        <v>244</v>
      </c>
      <c r="AH248">
        <v>1492359.4255871582</v>
      </c>
      <c r="AI248">
        <v>-10.580404078024346</v>
      </c>
      <c r="AJ248">
        <v>1492359.4255871582</v>
      </c>
      <c r="AK248">
        <v>-10.580404078024346</v>
      </c>
      <c r="AL248">
        <v>1601451.026259308</v>
      </c>
      <c r="AM248">
        <v>-10.984264717127461</v>
      </c>
    </row>
    <row r="249" spans="1:39" x14ac:dyDescent="0.3">
      <c r="A249">
        <v>246</v>
      </c>
      <c r="B249">
        <v>267064409.524997</v>
      </c>
      <c r="C249">
        <v>2355.9507076196714</v>
      </c>
      <c r="D249">
        <v>22202.904687533788</v>
      </c>
      <c r="E249">
        <v>0.54252083987443134</v>
      </c>
      <c r="F249">
        <v>0.56106250891669429</v>
      </c>
      <c r="S249">
        <v>246</v>
      </c>
      <c r="T249">
        <v>0.48641154729085173</v>
      </c>
      <c r="AG249">
        <v>245</v>
      </c>
      <c r="AH249">
        <v>1492359.4255871582</v>
      </c>
      <c r="AI249">
        <v>-10.580404078024346</v>
      </c>
      <c r="AJ249">
        <v>1492359.4255871582</v>
      </c>
      <c r="AK249">
        <v>-10.580404078024346</v>
      </c>
      <c r="AL249">
        <v>1601451.026259308</v>
      </c>
      <c r="AM249">
        <v>-10.984264717127461</v>
      </c>
    </row>
    <row r="250" spans="1:39" x14ac:dyDescent="0.3">
      <c r="A250">
        <v>247</v>
      </c>
      <c r="B250">
        <v>269196794.24032897</v>
      </c>
      <c r="C250">
        <v>2361.7341216269838</v>
      </c>
      <c r="D250">
        <v>22374.072051134466</v>
      </c>
      <c r="E250">
        <v>0.52907287386270485</v>
      </c>
      <c r="F250">
        <v>0.53417746969077462</v>
      </c>
      <c r="S250">
        <v>247</v>
      </c>
      <c r="T250">
        <v>0.4838288284076202</v>
      </c>
      <c r="AG250">
        <v>246</v>
      </c>
      <c r="AH250">
        <v>1492359.4255871582</v>
      </c>
      <c r="AI250">
        <v>-10.580404078024346</v>
      </c>
      <c r="AJ250">
        <v>1492359.4255871582</v>
      </c>
      <c r="AK250">
        <v>-10.580404078024346</v>
      </c>
      <c r="AL250">
        <v>1601451.026259308</v>
      </c>
      <c r="AM250">
        <v>-10.984264717127461</v>
      </c>
    </row>
    <row r="251" spans="1:39" x14ac:dyDescent="0.3">
      <c r="A251">
        <v>248</v>
      </c>
      <c r="B251">
        <v>269277722.1581735</v>
      </c>
      <c r="C251">
        <v>2362.4131260173544</v>
      </c>
      <c r="D251">
        <v>22380.784354160998</v>
      </c>
      <c r="E251">
        <v>0.52770488236958213</v>
      </c>
      <c r="F251">
        <v>0.53383940668688734</v>
      </c>
      <c r="S251">
        <v>248</v>
      </c>
      <c r="T251">
        <v>0.48310047978868303</v>
      </c>
      <c r="AG251">
        <v>247</v>
      </c>
      <c r="AH251">
        <v>1492359.4255871582</v>
      </c>
      <c r="AI251">
        <v>-10.580404078024346</v>
      </c>
      <c r="AJ251">
        <v>1492359.4255871582</v>
      </c>
      <c r="AK251">
        <v>-10.580404078024346</v>
      </c>
      <c r="AL251">
        <v>1601451.026259308</v>
      </c>
      <c r="AM251">
        <v>-10.984264717127461</v>
      </c>
    </row>
    <row r="252" spans="1:39" x14ac:dyDescent="0.3">
      <c r="A252">
        <v>249</v>
      </c>
      <c r="B252">
        <v>268768889.6558283</v>
      </c>
      <c r="C252">
        <v>2363.2045113046292</v>
      </c>
      <c r="D252">
        <v>22345.326354990459</v>
      </c>
      <c r="E252">
        <v>0.52685325449096332</v>
      </c>
      <c r="F252">
        <v>0.53315811530026136</v>
      </c>
      <c r="S252">
        <v>249</v>
      </c>
      <c r="T252">
        <v>0.48292982375959398</v>
      </c>
      <c r="AG252">
        <v>248</v>
      </c>
      <c r="AH252">
        <v>1632872.1793465365</v>
      </c>
      <c r="AI252">
        <v>-20.992076241192876</v>
      </c>
      <c r="AJ252">
        <v>1632872.1793465365</v>
      </c>
      <c r="AK252">
        <v>-20.992076241192876</v>
      </c>
      <c r="AL252">
        <v>1757614.8215748593</v>
      </c>
      <c r="AM252">
        <v>-21.806777372426165</v>
      </c>
    </row>
    <row r="253" spans="1:39" x14ac:dyDescent="0.3">
      <c r="A253">
        <v>250</v>
      </c>
      <c r="B253">
        <v>268849817.57367289</v>
      </c>
      <c r="C253">
        <v>2363.8835156950017</v>
      </c>
      <c r="D253">
        <v>22352.038658016998</v>
      </c>
      <c r="E253">
        <v>0.52548530133257054</v>
      </c>
      <c r="F253">
        <v>0.53272565328120314</v>
      </c>
      <c r="S253">
        <v>250</v>
      </c>
      <c r="T253">
        <v>0.48276099166481928</v>
      </c>
      <c r="AG253">
        <v>249</v>
      </c>
      <c r="AH253">
        <v>1632872.1793465365</v>
      </c>
      <c r="AI253">
        <v>-20.992076241192876</v>
      </c>
      <c r="AJ253">
        <v>1632872.1793465365</v>
      </c>
      <c r="AK253">
        <v>-20.992076241192876</v>
      </c>
      <c r="AL253">
        <v>1757614.8215748593</v>
      </c>
      <c r="AM253">
        <v>-21.806777372426165</v>
      </c>
    </row>
    <row r="254" spans="1:39" x14ac:dyDescent="0.3">
      <c r="A254">
        <v>251</v>
      </c>
      <c r="B254">
        <v>269196794.24032897</v>
      </c>
      <c r="C254">
        <v>2364.1623216269836</v>
      </c>
      <c r="D254">
        <v>22374.072051134466</v>
      </c>
      <c r="E254">
        <v>0.52454501482958127</v>
      </c>
      <c r="F254">
        <v>0.53238763855691729</v>
      </c>
      <c r="S254">
        <v>251</v>
      </c>
      <c r="T254">
        <v>0.4816909565981688</v>
      </c>
      <c r="AG254">
        <v>250</v>
      </c>
      <c r="AH254">
        <v>1632872.1793465365</v>
      </c>
      <c r="AI254">
        <v>-20.992076241192876</v>
      </c>
      <c r="AJ254">
        <v>1632872.1793465365</v>
      </c>
      <c r="AK254">
        <v>-20.992076241192876</v>
      </c>
      <c r="AL254">
        <v>1757614.8215748593</v>
      </c>
      <c r="AM254">
        <v>-21.806777372426165</v>
      </c>
    </row>
    <row r="255" spans="1:39" x14ac:dyDescent="0.3">
      <c r="A255">
        <v>252</v>
      </c>
      <c r="B255">
        <v>269277722.1581735</v>
      </c>
      <c r="C255">
        <v>2364.8413260173543</v>
      </c>
      <c r="D255">
        <v>22380.784354160998</v>
      </c>
      <c r="E255">
        <v>0.52317703132338611</v>
      </c>
      <c r="F255">
        <v>0.53170649856870544</v>
      </c>
      <c r="S255">
        <v>252</v>
      </c>
      <c r="T255">
        <v>0.48135029791139688</v>
      </c>
      <c r="AG255">
        <v>251</v>
      </c>
      <c r="AH255">
        <v>1632872.1793465365</v>
      </c>
      <c r="AI255">
        <v>-20.992076241192876</v>
      </c>
      <c r="AJ255">
        <v>1632872.1793465365</v>
      </c>
      <c r="AK255">
        <v>-20.992076241192876</v>
      </c>
      <c r="AL255">
        <v>1757614.8215748593</v>
      </c>
      <c r="AM255">
        <v>-21.806777372426165</v>
      </c>
    </row>
    <row r="256" spans="1:39" x14ac:dyDescent="0.3">
      <c r="A256">
        <v>253</v>
      </c>
      <c r="B256">
        <v>268768889.6558283</v>
      </c>
      <c r="C256">
        <v>2365.6509113046295</v>
      </c>
      <c r="D256">
        <v>22345.326354990459</v>
      </c>
      <c r="E256">
        <v>0.52229094798405162</v>
      </c>
      <c r="F256">
        <v>0.52751564055833589</v>
      </c>
      <c r="S256">
        <v>253</v>
      </c>
      <c r="T256">
        <v>0.4802429938470108</v>
      </c>
      <c r="AG256">
        <v>252</v>
      </c>
      <c r="AH256">
        <v>1632872.1793465365</v>
      </c>
      <c r="AI256">
        <v>-20.992076241192876</v>
      </c>
      <c r="AJ256">
        <v>1632872.1793465365</v>
      </c>
      <c r="AK256">
        <v>-20.992076241192876</v>
      </c>
      <c r="AL256">
        <v>1757614.8215748593</v>
      </c>
      <c r="AM256">
        <v>-21.806777372426165</v>
      </c>
    </row>
    <row r="257" spans="1:39" x14ac:dyDescent="0.3">
      <c r="A257">
        <v>254</v>
      </c>
      <c r="B257">
        <v>268849817.57367289</v>
      </c>
      <c r="C257">
        <v>2366.3299156950015</v>
      </c>
      <c r="D257">
        <v>22352.038658016998</v>
      </c>
      <c r="E257">
        <v>0.5209230364427897</v>
      </c>
      <c r="F257">
        <v>0.52718097343275683</v>
      </c>
      <c r="S257">
        <v>254</v>
      </c>
      <c r="T257">
        <v>0.48010845987654688</v>
      </c>
      <c r="AG257">
        <v>253</v>
      </c>
      <c r="AH257">
        <v>1632872.1793465365</v>
      </c>
      <c r="AI257">
        <v>-20.992076241192876</v>
      </c>
      <c r="AJ257">
        <v>1632872.1793465365</v>
      </c>
      <c r="AK257">
        <v>-20.992076241192876</v>
      </c>
      <c r="AL257">
        <v>1757614.8215748593</v>
      </c>
      <c r="AM257">
        <v>-21.806777372426165</v>
      </c>
    </row>
    <row r="258" spans="1:39" x14ac:dyDescent="0.3">
      <c r="A258">
        <v>255</v>
      </c>
      <c r="B258">
        <v>269196794.24032897</v>
      </c>
      <c r="C258">
        <v>2368.9301216269837</v>
      </c>
      <c r="D258">
        <v>22374.072051134466</v>
      </c>
      <c r="E258">
        <v>0.51565398223140368</v>
      </c>
      <c r="F258">
        <v>0.52652291445390353</v>
      </c>
      <c r="S258">
        <v>255</v>
      </c>
      <c r="T258">
        <v>0.48002500775238371</v>
      </c>
      <c r="AG258">
        <v>254</v>
      </c>
      <c r="AH258">
        <v>1632872.1793465365</v>
      </c>
      <c r="AI258">
        <v>-20.992076241192876</v>
      </c>
      <c r="AJ258">
        <v>1632872.1793465365</v>
      </c>
      <c r="AK258">
        <v>-20.992076241192876</v>
      </c>
      <c r="AL258">
        <v>1757614.8215748593</v>
      </c>
      <c r="AM258">
        <v>-21.806777372426165</v>
      </c>
    </row>
    <row r="259" spans="1:39" x14ac:dyDescent="0.3">
      <c r="A259">
        <v>256</v>
      </c>
      <c r="B259">
        <v>269277722.1581735</v>
      </c>
      <c r="C259">
        <v>2369.6091260173544</v>
      </c>
      <c r="D259">
        <v>22380.784354160998</v>
      </c>
      <c r="E259">
        <v>0.5142860569778881</v>
      </c>
      <c r="F259">
        <v>0.52606378335304249</v>
      </c>
      <c r="S259">
        <v>256</v>
      </c>
      <c r="T259">
        <v>0.47989073158600082</v>
      </c>
      <c r="AG259">
        <v>255</v>
      </c>
      <c r="AH259">
        <v>1632872.1793465365</v>
      </c>
      <c r="AI259">
        <v>-20.992076241192876</v>
      </c>
      <c r="AJ259">
        <v>1632872.1793465365</v>
      </c>
      <c r="AK259">
        <v>-20.992076241192876</v>
      </c>
      <c r="AL259">
        <v>1757614.8215748593</v>
      </c>
      <c r="AM259">
        <v>-21.806777372426165</v>
      </c>
    </row>
    <row r="260" spans="1:39" x14ac:dyDescent="0.3">
      <c r="A260">
        <v>257</v>
      </c>
      <c r="B260">
        <v>268768889.6558283</v>
      </c>
      <c r="C260">
        <v>2370.5725113046292</v>
      </c>
      <c r="D260">
        <v>22345.326354990459</v>
      </c>
      <c r="E260">
        <v>0.51311290377084973</v>
      </c>
      <c r="F260">
        <v>0.52572912477842415</v>
      </c>
      <c r="S260">
        <v>257</v>
      </c>
      <c r="T260">
        <v>0.47898784051084226</v>
      </c>
      <c r="AG260">
        <v>256</v>
      </c>
      <c r="AH260">
        <v>1632872.1793465365</v>
      </c>
      <c r="AI260">
        <v>-20.992076241192876</v>
      </c>
      <c r="AJ260">
        <v>1632872.1793465365</v>
      </c>
      <c r="AK260">
        <v>-20.992076241192876</v>
      </c>
      <c r="AL260">
        <v>1757614.8215748593</v>
      </c>
      <c r="AM260">
        <v>-21.806777372426165</v>
      </c>
    </row>
    <row r="261" spans="1:39" x14ac:dyDescent="0.3">
      <c r="A261">
        <v>258</v>
      </c>
      <c r="B261">
        <v>268849817.57367289</v>
      </c>
      <c r="C261">
        <v>2371.2515156950017</v>
      </c>
      <c r="D261">
        <v>22352.038658016998</v>
      </c>
      <c r="E261">
        <v>0.51174512053776877</v>
      </c>
      <c r="F261">
        <v>0.5250711337777616</v>
      </c>
      <c r="S261">
        <v>258</v>
      </c>
      <c r="T261">
        <v>0.47877241072402754</v>
      </c>
      <c r="AG261">
        <v>257</v>
      </c>
      <c r="AH261">
        <v>1632872.1793465365</v>
      </c>
      <c r="AI261">
        <v>-20.992076241192876</v>
      </c>
      <c r="AJ261">
        <v>1632872.1793465365</v>
      </c>
      <c r="AK261">
        <v>-20.992076241192876</v>
      </c>
      <c r="AL261">
        <v>1757614.8215748593</v>
      </c>
      <c r="AM261">
        <v>-21.806777372426165</v>
      </c>
    </row>
    <row r="262" spans="1:39" x14ac:dyDescent="0.3">
      <c r="A262">
        <v>259</v>
      </c>
      <c r="B262">
        <v>270608438.82382572</v>
      </c>
      <c r="C262">
        <v>2373.4687143197593</v>
      </c>
      <c r="D262">
        <v>22491.135631706707</v>
      </c>
      <c r="E262">
        <v>0.50541483042572555</v>
      </c>
      <c r="F262">
        <v>0.50886897025245026</v>
      </c>
      <c r="S262">
        <v>259</v>
      </c>
      <c r="T262">
        <v>0.47619078633717055</v>
      </c>
      <c r="AG262">
        <v>258</v>
      </c>
      <c r="AH262">
        <v>1632872.1793465365</v>
      </c>
      <c r="AI262">
        <v>-20.992076241192876</v>
      </c>
      <c r="AJ262">
        <v>1632872.1793465365</v>
      </c>
      <c r="AK262">
        <v>-20.992076241192876</v>
      </c>
      <c r="AL262">
        <v>1757614.8215748593</v>
      </c>
      <c r="AM262">
        <v>-21.806777372426165</v>
      </c>
    </row>
    <row r="263" spans="1:39" x14ac:dyDescent="0.3">
      <c r="A263">
        <v>260</v>
      </c>
      <c r="B263">
        <v>270689366.74167025</v>
      </c>
      <c r="C263">
        <v>2374.1477187101309</v>
      </c>
      <c r="D263">
        <v>22497.847934733243</v>
      </c>
      <c r="E263">
        <v>0.5040468448468749</v>
      </c>
      <c r="F263">
        <v>0.50853164634099368</v>
      </c>
      <c r="S263">
        <v>260</v>
      </c>
      <c r="T263">
        <v>0.47605629175666719</v>
      </c>
      <c r="AG263">
        <v>259</v>
      </c>
      <c r="AH263">
        <v>1632872.1793465365</v>
      </c>
      <c r="AI263">
        <v>-20.992076241192876</v>
      </c>
      <c r="AJ263">
        <v>1632872.1793465365</v>
      </c>
      <c r="AK263">
        <v>-20.992076241192876</v>
      </c>
      <c r="AL263">
        <v>1757614.8215748593</v>
      </c>
      <c r="AM263">
        <v>-21.806777372426165</v>
      </c>
    </row>
    <row r="264" spans="1:39" x14ac:dyDescent="0.3">
      <c r="A264">
        <v>261</v>
      </c>
      <c r="B264">
        <v>270180534.23932499</v>
      </c>
      <c r="C264">
        <v>2374.9391039974048</v>
      </c>
      <c r="D264">
        <v>22462.389935562696</v>
      </c>
      <c r="E264">
        <v>0.503195673659113</v>
      </c>
      <c r="F264">
        <v>0.50785278075128104</v>
      </c>
      <c r="S264">
        <v>261</v>
      </c>
      <c r="T264">
        <v>0.47597904645377748</v>
      </c>
      <c r="AG264">
        <v>260</v>
      </c>
      <c r="AH264">
        <v>1632872.1793465365</v>
      </c>
      <c r="AI264">
        <v>-20.992076241192876</v>
      </c>
      <c r="AJ264">
        <v>1632872.1793465365</v>
      </c>
      <c r="AK264">
        <v>-20.992076241192876</v>
      </c>
      <c r="AL264">
        <v>1757614.8215748593</v>
      </c>
      <c r="AM264">
        <v>-21.806777372426165</v>
      </c>
    </row>
    <row r="265" spans="1:39" x14ac:dyDescent="0.3">
      <c r="A265">
        <v>262</v>
      </c>
      <c r="B265">
        <v>270608438.82382572</v>
      </c>
      <c r="C265">
        <v>2375.8969143197592</v>
      </c>
      <c r="D265">
        <v>22491.135631706707</v>
      </c>
      <c r="E265">
        <v>0.50088701965738702</v>
      </c>
      <c r="F265">
        <v>0.50716014505212115</v>
      </c>
      <c r="S265">
        <v>262</v>
      </c>
      <c r="T265">
        <v>0.47584480642250082</v>
      </c>
      <c r="AG265">
        <v>261</v>
      </c>
      <c r="AH265">
        <v>1632872.1793465365</v>
      </c>
      <c r="AI265">
        <v>-20.992076241192876</v>
      </c>
      <c r="AJ265">
        <v>1632872.1793465365</v>
      </c>
      <c r="AK265">
        <v>-20.992076241192876</v>
      </c>
      <c r="AL265">
        <v>1757614.8215748593</v>
      </c>
      <c r="AM265">
        <v>-21.806777372426165</v>
      </c>
    </row>
    <row r="266" spans="1:39" x14ac:dyDescent="0.3">
      <c r="A266">
        <v>263</v>
      </c>
      <c r="B266">
        <v>270689366.74167025</v>
      </c>
      <c r="C266">
        <v>2376.5759187101307</v>
      </c>
      <c r="D266">
        <v>22497.847934733243</v>
      </c>
      <c r="E266">
        <v>0.49951902998751518</v>
      </c>
      <c r="F266">
        <v>0.50707984195284661</v>
      </c>
      <c r="S266">
        <v>263</v>
      </c>
      <c r="T266">
        <v>0.47493889768675795</v>
      </c>
      <c r="AG266">
        <v>262</v>
      </c>
      <c r="AH266">
        <v>1632872.1793465365</v>
      </c>
      <c r="AI266">
        <v>-20.992076241192876</v>
      </c>
      <c r="AJ266">
        <v>1632872.1793465365</v>
      </c>
      <c r="AK266">
        <v>-20.992076241192876</v>
      </c>
      <c r="AL266">
        <v>1757614.8215748593</v>
      </c>
      <c r="AM266">
        <v>-21.806777372426165</v>
      </c>
    </row>
    <row r="267" spans="1:39" x14ac:dyDescent="0.3">
      <c r="A267">
        <v>264</v>
      </c>
      <c r="B267">
        <v>270180534.23932499</v>
      </c>
      <c r="C267">
        <v>2377.3855039974046</v>
      </c>
      <c r="D267">
        <v>22462.389935562696</v>
      </c>
      <c r="E267">
        <v>0.49863398776874623</v>
      </c>
      <c r="F267">
        <v>0.50640109966042579</v>
      </c>
      <c r="S267">
        <v>264</v>
      </c>
      <c r="T267">
        <v>0.47472967498983948</v>
      </c>
      <c r="AG267">
        <v>263</v>
      </c>
      <c r="AH267">
        <v>1632872.1793465365</v>
      </c>
      <c r="AI267">
        <v>-20.992076241192876</v>
      </c>
      <c r="AJ267">
        <v>1632872.1793465365</v>
      </c>
      <c r="AK267">
        <v>-20.992076241192876</v>
      </c>
      <c r="AL267">
        <v>1757614.8215748593</v>
      </c>
      <c r="AM267">
        <v>-21.806777372426165</v>
      </c>
    </row>
    <row r="268" spans="1:39" x14ac:dyDescent="0.3">
      <c r="A268">
        <v>265</v>
      </c>
      <c r="B268">
        <v>270261462.15716952</v>
      </c>
      <c r="C268">
        <v>2377.482108387776</v>
      </c>
      <c r="D268">
        <v>22469.102238589228</v>
      </c>
      <c r="E268">
        <v>0.49835198894250327</v>
      </c>
      <c r="F268">
        <v>0.50220664833022932</v>
      </c>
      <c r="S268">
        <v>265</v>
      </c>
      <c r="T268">
        <v>0.47061235889761971</v>
      </c>
      <c r="AG268">
        <v>264</v>
      </c>
      <c r="AH268">
        <v>1632872.1793465365</v>
      </c>
      <c r="AI268">
        <v>-20.992076241192876</v>
      </c>
      <c r="AJ268">
        <v>1632872.1793465365</v>
      </c>
      <c r="AK268">
        <v>-20.992076241192876</v>
      </c>
      <c r="AL268">
        <v>1757614.8215748593</v>
      </c>
      <c r="AM268">
        <v>-21.806777372426165</v>
      </c>
    </row>
    <row r="269" spans="1:39" x14ac:dyDescent="0.3">
      <c r="A269">
        <v>266</v>
      </c>
      <c r="B269">
        <v>270261462.15716952</v>
      </c>
      <c r="C269">
        <v>2378.0645083877757</v>
      </c>
      <c r="D269">
        <v>22469.102238589228</v>
      </c>
      <c r="E269">
        <v>0.49726604304029121</v>
      </c>
      <c r="F269">
        <v>0.50187203020713378</v>
      </c>
      <c r="S269">
        <v>266</v>
      </c>
      <c r="T269">
        <v>0.47051214845226891</v>
      </c>
      <c r="AG269">
        <v>265</v>
      </c>
      <c r="AH269">
        <v>1632872.1793465365</v>
      </c>
      <c r="AI269">
        <v>-20.992076241192876</v>
      </c>
      <c r="AJ269">
        <v>1632872.1793465365</v>
      </c>
      <c r="AK269">
        <v>-20.992076241192876</v>
      </c>
      <c r="AL269">
        <v>1757614.8215748593</v>
      </c>
      <c r="AM269">
        <v>-21.806777372426165</v>
      </c>
    </row>
    <row r="270" spans="1:39" x14ac:dyDescent="0.3">
      <c r="A270">
        <v>267</v>
      </c>
      <c r="B270">
        <v>270608438.82382572</v>
      </c>
      <c r="C270">
        <v>2380.6647143197592</v>
      </c>
      <c r="D270">
        <v>22491.135631706707</v>
      </c>
      <c r="E270">
        <v>0.49199680158258585</v>
      </c>
      <c r="F270">
        <v>0.50121495428242113</v>
      </c>
      <c r="S270">
        <v>267</v>
      </c>
      <c r="T270">
        <v>0.47035776713703448</v>
      </c>
      <c r="AG270">
        <v>266</v>
      </c>
      <c r="AH270">
        <v>1632872.1793465365</v>
      </c>
      <c r="AI270">
        <v>-20.992076241192876</v>
      </c>
      <c r="AJ270">
        <v>1632872.1793465365</v>
      </c>
      <c r="AK270">
        <v>-20.992076241192876</v>
      </c>
      <c r="AL270">
        <v>1757614.8215748593</v>
      </c>
      <c r="AM270">
        <v>-21.806777372426165</v>
      </c>
    </row>
    <row r="271" spans="1:39" x14ac:dyDescent="0.3">
      <c r="A271">
        <v>268</v>
      </c>
      <c r="B271">
        <v>270689366.74167025</v>
      </c>
      <c r="C271">
        <v>2381.3437187101308</v>
      </c>
      <c r="D271">
        <v>22497.847934733243</v>
      </c>
      <c r="E271">
        <v>0.49062884640848015</v>
      </c>
      <c r="F271">
        <v>0.50075479768529507</v>
      </c>
      <c r="S271">
        <v>268</v>
      </c>
      <c r="T271">
        <v>0.47025729480375589</v>
      </c>
      <c r="AG271">
        <v>267</v>
      </c>
      <c r="AH271">
        <v>1632872.1793465365</v>
      </c>
      <c r="AI271">
        <v>-20.992076241192876</v>
      </c>
      <c r="AJ271">
        <v>1632872.1793465365</v>
      </c>
      <c r="AK271">
        <v>-20.992076241192876</v>
      </c>
      <c r="AL271">
        <v>1757614.8215748593</v>
      </c>
      <c r="AM271">
        <v>-21.806777372426165</v>
      </c>
    </row>
    <row r="272" spans="1:39" x14ac:dyDescent="0.3">
      <c r="A272">
        <v>269</v>
      </c>
      <c r="B272">
        <v>270180534.23932499</v>
      </c>
      <c r="C272">
        <v>2382.3071039974047</v>
      </c>
      <c r="D272">
        <v>22462.389935562696</v>
      </c>
      <c r="E272">
        <v>0.48945795060139857</v>
      </c>
      <c r="F272">
        <v>0.50042017502744551</v>
      </c>
      <c r="S272">
        <v>269</v>
      </c>
      <c r="T272">
        <v>0.46967632177390378</v>
      </c>
      <c r="AG272">
        <v>268</v>
      </c>
      <c r="AH272">
        <v>1632872.1793465365</v>
      </c>
      <c r="AI272">
        <v>-20.992076241192876</v>
      </c>
      <c r="AJ272">
        <v>1632872.1793465365</v>
      </c>
      <c r="AK272">
        <v>-20.992076241192876</v>
      </c>
      <c r="AL272">
        <v>1757614.8215748593</v>
      </c>
      <c r="AM272">
        <v>-21.806777372426165</v>
      </c>
    </row>
    <row r="273" spans="1:39" x14ac:dyDescent="0.3">
      <c r="A273">
        <v>270</v>
      </c>
      <c r="B273">
        <v>271037728.0484367</v>
      </c>
      <c r="C273">
        <v>2381.8899394040182</v>
      </c>
      <c r="D273">
        <v>22532.274415904511</v>
      </c>
      <c r="E273">
        <v>0.48915860873683115</v>
      </c>
      <c r="F273">
        <v>0.49976314098492752</v>
      </c>
      <c r="S273">
        <v>270</v>
      </c>
      <c r="T273">
        <v>0.46941937994826521</v>
      </c>
      <c r="AG273">
        <v>269</v>
      </c>
      <c r="AH273">
        <v>1632872.1793465365</v>
      </c>
      <c r="AI273">
        <v>-20.992076241192876</v>
      </c>
      <c r="AJ273">
        <v>1632872.1793465365</v>
      </c>
      <c r="AK273">
        <v>-20.992076241192876</v>
      </c>
      <c r="AL273">
        <v>1757614.8215748593</v>
      </c>
      <c r="AM273">
        <v>-21.806777372426165</v>
      </c>
    </row>
    <row r="274" spans="1:39" x14ac:dyDescent="0.3">
      <c r="A274">
        <v>271</v>
      </c>
      <c r="B274">
        <v>270261462.15716952</v>
      </c>
      <c r="C274">
        <v>2382.9861083877759</v>
      </c>
      <c r="D274">
        <v>22469.102238589228</v>
      </c>
      <c r="E274">
        <v>0.48809011001974878</v>
      </c>
      <c r="F274">
        <v>0.49358114870001524</v>
      </c>
      <c r="S274">
        <v>271</v>
      </c>
      <c r="T274">
        <v>0.46751280845011228</v>
      </c>
      <c r="AG274">
        <v>270</v>
      </c>
      <c r="AH274">
        <v>1632872.1793465365</v>
      </c>
      <c r="AI274">
        <v>-20.992076241192876</v>
      </c>
      <c r="AJ274">
        <v>1632872.1793465365</v>
      </c>
      <c r="AK274">
        <v>-20.992076241192876</v>
      </c>
      <c r="AL274">
        <v>1757614.8215748593</v>
      </c>
      <c r="AM274">
        <v>-21.806777372426165</v>
      </c>
    </row>
    <row r="275" spans="1:39" x14ac:dyDescent="0.3">
      <c r="A275">
        <v>272</v>
      </c>
      <c r="B275">
        <v>271118655.96628135</v>
      </c>
      <c r="C275">
        <v>2382.5689437943897</v>
      </c>
      <c r="D275">
        <v>22538.986718931053</v>
      </c>
      <c r="E275">
        <v>0.48779062479603841</v>
      </c>
      <c r="F275">
        <v>0.49324414578642894</v>
      </c>
      <c r="S275">
        <v>272</v>
      </c>
      <c r="T275">
        <v>0.46716568235741057</v>
      </c>
      <c r="AG275">
        <v>271</v>
      </c>
      <c r="AH275">
        <v>1632872.1793465365</v>
      </c>
      <c r="AI275">
        <v>-20.992076241192876</v>
      </c>
      <c r="AJ275">
        <v>1632872.1793465365</v>
      </c>
      <c r="AK275">
        <v>-20.992076241192876</v>
      </c>
      <c r="AL275">
        <v>1757614.8215748593</v>
      </c>
      <c r="AM275">
        <v>-21.806777372426165</v>
      </c>
    </row>
    <row r="276" spans="1:39" x14ac:dyDescent="0.3">
      <c r="A276">
        <v>273</v>
      </c>
      <c r="B276">
        <v>271037728.0484367</v>
      </c>
      <c r="C276">
        <v>2384.336339404018</v>
      </c>
      <c r="D276">
        <v>22532.274415904511</v>
      </c>
      <c r="E276">
        <v>0.48459716825238702</v>
      </c>
      <c r="F276">
        <v>0.49256648898188204</v>
      </c>
      <c r="S276">
        <v>273</v>
      </c>
      <c r="T276">
        <v>0.4667485150644427</v>
      </c>
      <c r="AG276">
        <v>272</v>
      </c>
      <c r="AH276">
        <v>1632872.1793465365</v>
      </c>
      <c r="AI276">
        <v>-20.992076241192876</v>
      </c>
      <c r="AJ276">
        <v>1632872.1793465365</v>
      </c>
      <c r="AK276">
        <v>-20.992076241192876</v>
      </c>
      <c r="AL276">
        <v>1757614.8215748593</v>
      </c>
      <c r="AM276">
        <v>-21.806777372426165</v>
      </c>
    </row>
    <row r="277" spans="1:39" x14ac:dyDescent="0.3">
      <c r="A277">
        <v>274</v>
      </c>
      <c r="B277">
        <v>271118655.96628135</v>
      </c>
      <c r="C277">
        <v>2385.0153437943895</v>
      </c>
      <c r="D277">
        <v>22538.986718931053</v>
      </c>
      <c r="E277">
        <v>0.48322920543440373</v>
      </c>
      <c r="F277">
        <v>0.49212929899581581</v>
      </c>
      <c r="S277">
        <v>274</v>
      </c>
      <c r="T277">
        <v>0.46640138181574542</v>
      </c>
      <c r="AG277">
        <v>273</v>
      </c>
      <c r="AH277">
        <v>1632872.1793465365</v>
      </c>
      <c r="AI277">
        <v>-20.992076241192876</v>
      </c>
      <c r="AJ277">
        <v>1632872.1793465365</v>
      </c>
      <c r="AK277">
        <v>-20.992076241192876</v>
      </c>
      <c r="AL277">
        <v>1757614.8215748593</v>
      </c>
      <c r="AM277">
        <v>-21.806777372426165</v>
      </c>
    </row>
    <row r="278" spans="1:39" x14ac:dyDescent="0.3">
      <c r="A278">
        <v>275</v>
      </c>
      <c r="B278">
        <v>271037728.0484367</v>
      </c>
      <c r="C278">
        <v>2389.2579394040181</v>
      </c>
      <c r="D278">
        <v>22532.274415904511</v>
      </c>
      <c r="E278">
        <v>0.47542205657824538</v>
      </c>
      <c r="F278">
        <v>0.4917923216657249</v>
      </c>
      <c r="S278">
        <v>275</v>
      </c>
      <c r="T278">
        <v>0.46525785244313439</v>
      </c>
      <c r="AG278">
        <v>274</v>
      </c>
      <c r="AH278">
        <v>1632872.1793465365</v>
      </c>
      <c r="AI278">
        <v>-20.992076241192876</v>
      </c>
      <c r="AJ278">
        <v>1632872.1793465365</v>
      </c>
      <c r="AK278">
        <v>-20.992076241192876</v>
      </c>
      <c r="AL278">
        <v>1757614.8215748593</v>
      </c>
      <c r="AM278">
        <v>-21.806777372426165</v>
      </c>
    </row>
    <row r="279" spans="1:39" x14ac:dyDescent="0.3">
      <c r="A279">
        <v>276</v>
      </c>
      <c r="B279">
        <v>272186135.82531339</v>
      </c>
      <c r="C279">
        <v>2388.7022159461721</v>
      </c>
      <c r="D279">
        <v>22622.827878245862</v>
      </c>
      <c r="E279">
        <v>0.47502143299678562</v>
      </c>
      <c r="F279">
        <v>0.49111477005054843</v>
      </c>
      <c r="S279">
        <v>276</v>
      </c>
      <c r="T279">
        <v>0.46491115218835344</v>
      </c>
      <c r="AG279">
        <v>275</v>
      </c>
      <c r="AH279">
        <v>1632872.1793465365</v>
      </c>
      <c r="AI279">
        <v>-20.992076241192876</v>
      </c>
      <c r="AJ279">
        <v>1632872.1793465365</v>
      </c>
      <c r="AK279">
        <v>-20.992076241192876</v>
      </c>
      <c r="AL279">
        <v>1757614.8215748593</v>
      </c>
      <c r="AM279">
        <v>-21.806777372426165</v>
      </c>
    </row>
    <row r="280" spans="1:39" x14ac:dyDescent="0.3">
      <c r="A280">
        <v>277</v>
      </c>
      <c r="B280">
        <v>271118655.96628135</v>
      </c>
      <c r="C280">
        <v>2389.9369437943897</v>
      </c>
      <c r="D280">
        <v>22538.986718931053</v>
      </c>
      <c r="E280">
        <v>0.4740541818891989</v>
      </c>
      <c r="F280">
        <v>0.47358827710318674</v>
      </c>
      <c r="S280">
        <v>277</v>
      </c>
      <c r="T280">
        <v>0.4582389256609527</v>
      </c>
      <c r="AG280">
        <v>276</v>
      </c>
      <c r="AH280">
        <v>1632872.1793465365</v>
      </c>
      <c r="AI280">
        <v>-20.992076241192876</v>
      </c>
      <c r="AJ280">
        <v>1632872.1793465365</v>
      </c>
      <c r="AK280">
        <v>-20.992076241192876</v>
      </c>
      <c r="AL280">
        <v>1757614.8215748593</v>
      </c>
      <c r="AM280">
        <v>-21.806777372426165</v>
      </c>
    </row>
    <row r="281" spans="1:39" x14ac:dyDescent="0.3">
      <c r="A281">
        <v>278</v>
      </c>
      <c r="B281">
        <v>272186135.82531339</v>
      </c>
      <c r="C281">
        <v>2389.2664159461724</v>
      </c>
      <c r="D281">
        <v>22622.827878245862</v>
      </c>
      <c r="E281">
        <v>0.47396935935429457</v>
      </c>
      <c r="F281">
        <v>0.47351050885078116</v>
      </c>
      <c r="S281">
        <v>278</v>
      </c>
      <c r="T281">
        <v>0.45806833626399807</v>
      </c>
      <c r="AG281">
        <v>277</v>
      </c>
      <c r="AH281">
        <v>1632872.1793465365</v>
      </c>
      <c r="AI281">
        <v>-20.992076241192876</v>
      </c>
      <c r="AJ281">
        <v>1632872.1793465365</v>
      </c>
      <c r="AK281">
        <v>-20.992076241192876</v>
      </c>
      <c r="AL281">
        <v>1757614.8215748593</v>
      </c>
      <c r="AM281">
        <v>-21.806777372426165</v>
      </c>
    </row>
    <row r="282" spans="1:39" x14ac:dyDescent="0.3">
      <c r="A282">
        <v>279</v>
      </c>
      <c r="B282">
        <v>272267063.74315786</v>
      </c>
      <c r="C282">
        <v>2389.3812203365428</v>
      </c>
      <c r="D282">
        <v>22629.54018127239</v>
      </c>
      <c r="E282">
        <v>0.47365344653262043</v>
      </c>
      <c r="F282">
        <v>0.47285403263918085</v>
      </c>
      <c r="S282">
        <v>279</v>
      </c>
      <c r="T282">
        <v>0.45787292404030122</v>
      </c>
      <c r="AG282">
        <v>278</v>
      </c>
      <c r="AH282">
        <v>1632872.1793465365</v>
      </c>
      <c r="AI282">
        <v>-20.992076241192876</v>
      </c>
      <c r="AJ282">
        <v>1632872.1793465365</v>
      </c>
      <c r="AK282">
        <v>-20.992076241192876</v>
      </c>
      <c r="AL282">
        <v>1757614.8215748593</v>
      </c>
      <c r="AM282">
        <v>-21.806777372426165</v>
      </c>
    </row>
    <row r="283" spans="1:39" x14ac:dyDescent="0.3">
      <c r="A283">
        <v>280</v>
      </c>
      <c r="B283">
        <v>272267063.74315786</v>
      </c>
      <c r="C283">
        <v>2389.9454203365426</v>
      </c>
      <c r="D283">
        <v>22629.54018127239</v>
      </c>
      <c r="E283">
        <v>0.47260137043495548</v>
      </c>
      <c r="F283">
        <v>0.47213642477513268</v>
      </c>
      <c r="S283">
        <v>280</v>
      </c>
      <c r="T283">
        <v>0.45770213628412199</v>
      </c>
      <c r="AG283">
        <v>279</v>
      </c>
      <c r="AH283">
        <v>1632872.1793465365</v>
      </c>
      <c r="AI283">
        <v>-20.992076241192876</v>
      </c>
      <c r="AJ283">
        <v>1632872.1793465365</v>
      </c>
      <c r="AK283">
        <v>-20.992076241192876</v>
      </c>
      <c r="AL283">
        <v>1757614.8215748593</v>
      </c>
      <c r="AM283">
        <v>-21.806777372426165</v>
      </c>
    </row>
    <row r="284" spans="1:39" x14ac:dyDescent="0.3">
      <c r="A284">
        <v>281</v>
      </c>
      <c r="B284">
        <v>272186135.82531339</v>
      </c>
      <c r="C284">
        <v>2394.034215946172</v>
      </c>
      <c r="D284">
        <v>22622.827878245862</v>
      </c>
      <c r="E284">
        <v>0.46507963022257465</v>
      </c>
      <c r="F284">
        <v>0.47205865401041164</v>
      </c>
      <c r="S284">
        <v>281</v>
      </c>
      <c r="T284">
        <v>0.45691441242012465</v>
      </c>
      <c r="AG284">
        <v>280</v>
      </c>
      <c r="AH284">
        <v>1632872.1793465365</v>
      </c>
      <c r="AI284">
        <v>-20.992076241192876</v>
      </c>
      <c r="AJ284">
        <v>1632872.1793465365</v>
      </c>
      <c r="AK284">
        <v>-20.992076241192876</v>
      </c>
      <c r="AL284">
        <v>1757614.8215748593</v>
      </c>
      <c r="AM284">
        <v>-21.806777372426165</v>
      </c>
    </row>
    <row r="285" spans="1:39" x14ac:dyDescent="0.3">
      <c r="A285">
        <v>282</v>
      </c>
      <c r="B285">
        <v>272267063.74315786</v>
      </c>
      <c r="C285">
        <v>2394.7132203365427</v>
      </c>
      <c r="D285">
        <v>22629.54018127239</v>
      </c>
      <c r="E285">
        <v>0.46371165248127499</v>
      </c>
      <c r="F285">
        <v>0.47140219454854054</v>
      </c>
      <c r="S285">
        <v>282</v>
      </c>
      <c r="T285">
        <v>0.45674092595652771</v>
      </c>
      <c r="AG285">
        <v>281</v>
      </c>
      <c r="AH285">
        <v>1632872.1793465365</v>
      </c>
      <c r="AI285">
        <v>-20.992076241192876</v>
      </c>
      <c r="AJ285">
        <v>1632872.1793465365</v>
      </c>
      <c r="AK285">
        <v>-20.992076241192876</v>
      </c>
      <c r="AL285">
        <v>1757614.8215748593</v>
      </c>
      <c r="AM285">
        <v>-21.806777372426165</v>
      </c>
    </row>
    <row r="286" spans="1:39" x14ac:dyDescent="0.3">
      <c r="A286">
        <v>283</v>
      </c>
      <c r="B286">
        <v>273013497.25994962</v>
      </c>
      <c r="C286">
        <v>2400.1982133389738</v>
      </c>
      <c r="D286">
        <v>22696.713956216096</v>
      </c>
      <c r="E286">
        <v>0.45253168643197467</v>
      </c>
      <c r="F286">
        <v>0.45787082472729368</v>
      </c>
      <c r="S286">
        <v>283</v>
      </c>
      <c r="T286">
        <v>0.45666363941143023</v>
      </c>
      <c r="AG286">
        <v>282</v>
      </c>
      <c r="AH286">
        <v>1632872.1793465365</v>
      </c>
      <c r="AI286">
        <v>-20.992076241192876</v>
      </c>
      <c r="AJ286">
        <v>1632872.1793465365</v>
      </c>
      <c r="AK286">
        <v>-20.992076241192876</v>
      </c>
      <c r="AL286">
        <v>1757614.8215748593</v>
      </c>
      <c r="AM286">
        <v>-21.806777372426165</v>
      </c>
    </row>
    <row r="287" spans="1:39" x14ac:dyDescent="0.3">
      <c r="A287">
        <v>284</v>
      </c>
      <c r="B287">
        <v>273013497.25994962</v>
      </c>
      <c r="C287">
        <v>2400.780613338974</v>
      </c>
      <c r="D287">
        <v>22696.713956216096</v>
      </c>
      <c r="E287">
        <v>0.45144590534055984</v>
      </c>
      <c r="F287">
        <v>0.45779073841352053</v>
      </c>
      <c r="S287">
        <v>284</v>
      </c>
      <c r="T287">
        <v>0.45637641904867421</v>
      </c>
      <c r="AG287">
        <v>283</v>
      </c>
      <c r="AH287">
        <v>1632872.1793465365</v>
      </c>
      <c r="AI287">
        <v>-20.992076241192876</v>
      </c>
      <c r="AJ287">
        <v>1632872.1793465365</v>
      </c>
      <c r="AK287">
        <v>-20.992076241192876</v>
      </c>
      <c r="AL287">
        <v>1757614.8215748593</v>
      </c>
      <c r="AM287">
        <v>-21.806777372426165</v>
      </c>
    </row>
    <row r="288" spans="1:39" x14ac:dyDescent="0.3">
      <c r="A288">
        <v>285</v>
      </c>
      <c r="B288">
        <v>273094425.17779422</v>
      </c>
      <c r="C288">
        <v>2400.8772177293458</v>
      </c>
      <c r="D288">
        <v>22703.426259242628</v>
      </c>
      <c r="E288">
        <v>0.45116369493949066</v>
      </c>
      <c r="F288">
        <v>0.45711519581602883</v>
      </c>
      <c r="S288">
        <v>285</v>
      </c>
      <c r="T288">
        <v>0.45629611244580215</v>
      </c>
      <c r="AG288">
        <v>284</v>
      </c>
      <c r="AH288">
        <v>1632872.1793465365</v>
      </c>
      <c r="AI288">
        <v>-20.992076241192876</v>
      </c>
      <c r="AJ288">
        <v>1632872.1793465365</v>
      </c>
      <c r="AK288">
        <v>-20.992076241192876</v>
      </c>
      <c r="AL288">
        <v>1757614.8215748593</v>
      </c>
      <c r="AM288">
        <v>-21.806777372426165</v>
      </c>
    </row>
    <row r="289" spans="1:39" x14ac:dyDescent="0.3">
      <c r="A289">
        <v>286</v>
      </c>
      <c r="B289">
        <v>273094425.17779422</v>
      </c>
      <c r="C289">
        <v>2401.4596177293456</v>
      </c>
      <c r="D289">
        <v>22703.426259242628</v>
      </c>
      <c r="E289">
        <v>0.45007791631189725</v>
      </c>
      <c r="F289">
        <v>0.45641896836777374</v>
      </c>
      <c r="S289">
        <v>286</v>
      </c>
      <c r="T289">
        <v>0.45620397990149064</v>
      </c>
      <c r="AG289">
        <v>285</v>
      </c>
      <c r="AH289">
        <v>1632872.1793465365</v>
      </c>
      <c r="AI289">
        <v>-20.992076241192876</v>
      </c>
      <c r="AJ289">
        <v>1632872.1793465365</v>
      </c>
      <c r="AK289">
        <v>-20.992076241192876</v>
      </c>
      <c r="AL289">
        <v>1757614.8215748593</v>
      </c>
      <c r="AM289">
        <v>-21.806777372426165</v>
      </c>
    </row>
    <row r="290" spans="1:39" x14ac:dyDescent="0.3">
      <c r="A290">
        <v>287</v>
      </c>
      <c r="B290">
        <v>273013497.25994962</v>
      </c>
      <c r="C290">
        <v>2405.7022133389742</v>
      </c>
      <c r="D290">
        <v>22696.713956216096</v>
      </c>
      <c r="E290">
        <v>0.44227248191840013</v>
      </c>
      <c r="F290">
        <v>0.45633888548655788</v>
      </c>
      <c r="S290">
        <v>287</v>
      </c>
      <c r="T290">
        <v>0.455315627340942</v>
      </c>
      <c r="AG290">
        <v>286</v>
      </c>
      <c r="AH290">
        <v>1632872.1793465365</v>
      </c>
      <c r="AI290">
        <v>-20.992076241192876</v>
      </c>
      <c r="AJ290">
        <v>1632872.1793465365</v>
      </c>
      <c r="AK290">
        <v>-20.992076241192876</v>
      </c>
      <c r="AL290">
        <v>1757614.8215748593</v>
      </c>
      <c r="AM290">
        <v>-21.806777372426165</v>
      </c>
    </row>
    <row r="291" spans="1:39" x14ac:dyDescent="0.3">
      <c r="A291">
        <v>288</v>
      </c>
      <c r="B291">
        <v>274161905.03682631</v>
      </c>
      <c r="C291">
        <v>2405.1464898811282</v>
      </c>
      <c r="D291">
        <v>22787.267418557443</v>
      </c>
      <c r="E291">
        <v>0.44187016753305663</v>
      </c>
      <c r="F291">
        <v>0.45566341295830926</v>
      </c>
      <c r="S291">
        <v>288</v>
      </c>
      <c r="T291">
        <v>0.455145427286546</v>
      </c>
      <c r="AG291">
        <v>287</v>
      </c>
      <c r="AH291">
        <v>1632872.1793465365</v>
      </c>
      <c r="AI291">
        <v>-20.992076241192876</v>
      </c>
      <c r="AJ291">
        <v>1632872.1793465365</v>
      </c>
      <c r="AK291">
        <v>-20.992076241192876</v>
      </c>
      <c r="AL291">
        <v>1757614.8215748593</v>
      </c>
      <c r="AM291">
        <v>-21.806777372426165</v>
      </c>
    </row>
    <row r="292" spans="1:39" x14ac:dyDescent="0.3">
      <c r="A292">
        <v>289</v>
      </c>
      <c r="B292">
        <v>273094425.17779422</v>
      </c>
      <c r="C292">
        <v>2406.3812177293457</v>
      </c>
      <c r="D292">
        <v>22703.426259242628</v>
      </c>
      <c r="E292">
        <v>0.44090454934378526</v>
      </c>
      <c r="F292">
        <v>0.43813477398713629</v>
      </c>
      <c r="S292">
        <v>289</v>
      </c>
      <c r="T292">
        <v>0.45498530759422207</v>
      </c>
      <c r="AG292">
        <v>288</v>
      </c>
      <c r="AH292">
        <v>1632872.1793465365</v>
      </c>
      <c r="AI292">
        <v>-20.992076241192876</v>
      </c>
      <c r="AJ292">
        <v>1632872.1793465365</v>
      </c>
      <c r="AK292">
        <v>-20.992076241192876</v>
      </c>
      <c r="AL292">
        <v>1757614.8215748593</v>
      </c>
      <c r="AM292">
        <v>-21.806777372426165</v>
      </c>
    </row>
    <row r="293" spans="1:39" x14ac:dyDescent="0.3">
      <c r="A293">
        <v>290</v>
      </c>
      <c r="B293">
        <v>274161905.03682631</v>
      </c>
      <c r="C293">
        <v>2405.7106898811285</v>
      </c>
      <c r="D293">
        <v>22787.267418557443</v>
      </c>
      <c r="E293">
        <v>0.44081798044757053</v>
      </c>
      <c r="F293">
        <v>0.43805688540066001</v>
      </c>
      <c r="S293">
        <v>290</v>
      </c>
      <c r="T293">
        <v>0.45487974302321943</v>
      </c>
      <c r="AG293">
        <v>289</v>
      </c>
      <c r="AH293">
        <v>1632872.1793465365</v>
      </c>
      <c r="AI293">
        <v>-20.992076241192876</v>
      </c>
      <c r="AJ293">
        <v>1632872.1793465365</v>
      </c>
      <c r="AK293">
        <v>-20.992076241192876</v>
      </c>
      <c r="AL293">
        <v>1757614.8215748593</v>
      </c>
      <c r="AM293">
        <v>-21.806777372426165</v>
      </c>
    </row>
    <row r="294" spans="1:39" x14ac:dyDescent="0.3">
      <c r="A294">
        <v>291</v>
      </c>
      <c r="B294">
        <v>274242832.95467085</v>
      </c>
      <c r="C294">
        <v>2405.8254942714993</v>
      </c>
      <c r="D294">
        <v>22793.979721583975</v>
      </c>
      <c r="E294">
        <v>0.4405021985693986</v>
      </c>
      <c r="F294">
        <v>0.43740033355329683</v>
      </c>
      <c r="S294">
        <v>291</v>
      </c>
      <c r="T294">
        <v>0.45469821935214394</v>
      </c>
      <c r="AG294">
        <v>290</v>
      </c>
      <c r="AH294">
        <v>1632872.1793465365</v>
      </c>
      <c r="AI294">
        <v>-20.992076241192876</v>
      </c>
      <c r="AJ294">
        <v>1632872.1793465365</v>
      </c>
      <c r="AK294">
        <v>-20.992076241192876</v>
      </c>
      <c r="AL294">
        <v>1757614.8215748593</v>
      </c>
      <c r="AM294">
        <v>-21.806777372426165</v>
      </c>
    </row>
    <row r="295" spans="1:39" x14ac:dyDescent="0.3">
      <c r="A295">
        <v>292</v>
      </c>
      <c r="B295">
        <v>274242832.95467085</v>
      </c>
      <c r="C295">
        <v>2406.3896942714991</v>
      </c>
      <c r="D295">
        <v>22793.979721583975</v>
      </c>
      <c r="E295">
        <v>0.43945000496666431</v>
      </c>
      <c r="F295">
        <v>0.43668293985854595</v>
      </c>
      <c r="S295">
        <v>292</v>
      </c>
      <c r="T295">
        <v>0.4545923656180238</v>
      </c>
      <c r="AG295">
        <v>291</v>
      </c>
      <c r="AH295">
        <v>1632872.1793465365</v>
      </c>
      <c r="AI295">
        <v>-20.992076241192876</v>
      </c>
      <c r="AJ295">
        <v>1632872.1793465365</v>
      </c>
      <c r="AK295">
        <v>-20.992076241192876</v>
      </c>
      <c r="AL295">
        <v>1757614.8215748593</v>
      </c>
      <c r="AM295">
        <v>-21.806777372426165</v>
      </c>
    </row>
    <row r="296" spans="1:39" x14ac:dyDescent="0.3">
      <c r="A296">
        <v>293</v>
      </c>
      <c r="B296">
        <v>275147524.78051955</v>
      </c>
      <c r="C296">
        <v>2407.8263953595565</v>
      </c>
      <c r="D296">
        <v>22870.852618900597</v>
      </c>
      <c r="E296">
        <v>0.43563265615924807</v>
      </c>
      <c r="F296">
        <v>0.43660504432563629</v>
      </c>
      <c r="S296">
        <v>293</v>
      </c>
      <c r="T296">
        <v>0.45400539043436827</v>
      </c>
      <c r="AG296">
        <v>292</v>
      </c>
      <c r="AH296">
        <v>1632872.1793465365</v>
      </c>
      <c r="AI296">
        <v>-20.992076241192876</v>
      </c>
      <c r="AJ296">
        <v>1632872.1793465365</v>
      </c>
      <c r="AK296">
        <v>-20.992076241192876</v>
      </c>
      <c r="AL296">
        <v>1757614.8215748593</v>
      </c>
      <c r="AM296">
        <v>-21.806777372426165</v>
      </c>
    </row>
    <row r="297" spans="1:39" x14ac:dyDescent="0.3">
      <c r="A297">
        <v>294</v>
      </c>
      <c r="B297">
        <v>275228452.69836414</v>
      </c>
      <c r="C297">
        <v>2408.5053997499281</v>
      </c>
      <c r="D297">
        <v>22877.564921927133</v>
      </c>
      <c r="E297">
        <v>0.43426483037780378</v>
      </c>
      <c r="F297">
        <v>0.43594847323697705</v>
      </c>
      <c r="S297">
        <v>294</v>
      </c>
      <c r="T297">
        <v>0.45371572304013025</v>
      </c>
      <c r="AG297">
        <v>293</v>
      </c>
      <c r="AH297">
        <v>1491632.7662961546</v>
      </c>
      <c r="AI297">
        <v>-10.526560294383142</v>
      </c>
      <c r="AJ297">
        <v>1491632.7662961546</v>
      </c>
      <c r="AK297">
        <v>-10.526560294383142</v>
      </c>
      <c r="AL297">
        <v>1600640.9075665828</v>
      </c>
      <c r="AM297">
        <v>-10.928121615670452</v>
      </c>
    </row>
    <row r="298" spans="1:39" x14ac:dyDescent="0.3">
      <c r="A298">
        <v>295</v>
      </c>
      <c r="B298">
        <v>274161905.03682631</v>
      </c>
      <c r="C298">
        <v>2410.4784898811281</v>
      </c>
      <c r="D298">
        <v>22787.267418557443</v>
      </c>
      <c r="E298">
        <v>0.43192806171203441</v>
      </c>
      <c r="F298">
        <v>0.43230563262360705</v>
      </c>
      <c r="S298">
        <v>295</v>
      </c>
      <c r="T298">
        <v>0.45370673145021623</v>
      </c>
      <c r="AG298">
        <v>294</v>
      </c>
      <c r="AH298">
        <v>1491632.7662961546</v>
      </c>
      <c r="AI298">
        <v>-10.526560294383142</v>
      </c>
      <c r="AJ298">
        <v>1491632.7662961546</v>
      </c>
      <c r="AK298">
        <v>-10.526560294383142</v>
      </c>
      <c r="AL298">
        <v>1600640.9075665828</v>
      </c>
      <c r="AM298">
        <v>-10.928121615670452</v>
      </c>
    </row>
    <row r="299" spans="1:39" x14ac:dyDescent="0.3">
      <c r="A299">
        <v>296</v>
      </c>
      <c r="B299">
        <v>275147524.78051955</v>
      </c>
      <c r="C299">
        <v>2410.2363953595568</v>
      </c>
      <c r="D299">
        <v>22870.852618900597</v>
      </c>
      <c r="E299">
        <v>0.43113656206742362</v>
      </c>
      <c r="F299">
        <v>0.43196783581333836</v>
      </c>
      <c r="S299">
        <v>296</v>
      </c>
      <c r="T299">
        <v>0.453119550486619</v>
      </c>
      <c r="AG299">
        <v>295</v>
      </c>
      <c r="AH299">
        <v>1491632.7662961546</v>
      </c>
      <c r="AI299">
        <v>-10.526560294383142</v>
      </c>
      <c r="AJ299">
        <v>1491632.7662961546</v>
      </c>
      <c r="AK299">
        <v>-10.526560294383142</v>
      </c>
      <c r="AL299">
        <v>1600640.9075665828</v>
      </c>
      <c r="AM299">
        <v>-10.928121615670452</v>
      </c>
    </row>
    <row r="300" spans="1:39" x14ac:dyDescent="0.3">
      <c r="A300">
        <v>297</v>
      </c>
      <c r="B300">
        <v>274242832.95467085</v>
      </c>
      <c r="C300">
        <v>2411.1574942714992</v>
      </c>
      <c r="D300">
        <v>22793.979721583975</v>
      </c>
      <c r="E300">
        <v>0.43056006411378911</v>
      </c>
      <c r="F300">
        <v>0.43127502214492902</v>
      </c>
      <c r="S300">
        <v>297</v>
      </c>
      <c r="T300">
        <v>0.45292551251807517</v>
      </c>
      <c r="AG300">
        <v>296</v>
      </c>
      <c r="AH300">
        <v>1491632.7662961546</v>
      </c>
      <c r="AI300">
        <v>-10.526560294383142</v>
      </c>
      <c r="AJ300">
        <v>1491632.7662961546</v>
      </c>
      <c r="AK300">
        <v>-10.526560294383142</v>
      </c>
      <c r="AL300">
        <v>1600640.9075665828</v>
      </c>
      <c r="AM300">
        <v>-10.928121615670452</v>
      </c>
    </row>
    <row r="301" spans="1:39" x14ac:dyDescent="0.3">
      <c r="A301">
        <v>298</v>
      </c>
      <c r="B301">
        <v>275228452.69836414</v>
      </c>
      <c r="C301">
        <v>2410.9153997499279</v>
      </c>
      <c r="D301">
        <v>22877.564921927133</v>
      </c>
      <c r="E301">
        <v>0.42976867089157794</v>
      </c>
      <c r="F301">
        <v>0.43085377247724688</v>
      </c>
      <c r="S301">
        <v>298</v>
      </c>
      <c r="T301">
        <v>0.45279667648569022</v>
      </c>
      <c r="AG301">
        <v>297</v>
      </c>
      <c r="AH301">
        <v>1491632.7662961546</v>
      </c>
      <c r="AI301">
        <v>-10.526560294383142</v>
      </c>
      <c r="AJ301">
        <v>1491632.7662961546</v>
      </c>
      <c r="AK301">
        <v>-10.526560294383142</v>
      </c>
      <c r="AL301">
        <v>1600640.9075665828</v>
      </c>
      <c r="AM301">
        <v>-10.928121615670452</v>
      </c>
    </row>
    <row r="302" spans="1:39" x14ac:dyDescent="0.3">
      <c r="A302">
        <v>299</v>
      </c>
      <c r="B302">
        <v>274425141.84344643</v>
      </c>
      <c r="C302">
        <v>2413.7968060317503</v>
      </c>
      <c r="D302">
        <v>22813.777536788337</v>
      </c>
      <c r="E302">
        <v>0.42539865102129559</v>
      </c>
      <c r="F302">
        <v>0.43051599886241665</v>
      </c>
      <c r="S302">
        <v>299</v>
      </c>
      <c r="T302">
        <v>0.452058080129628</v>
      </c>
      <c r="AG302">
        <v>298</v>
      </c>
      <c r="AH302">
        <v>1491632.7662961546</v>
      </c>
      <c r="AI302">
        <v>-10.526560294383142</v>
      </c>
      <c r="AJ302">
        <v>1491632.7662961546</v>
      </c>
      <c r="AK302">
        <v>-10.526560294383142</v>
      </c>
      <c r="AL302">
        <v>1600640.9075665828</v>
      </c>
      <c r="AM302">
        <v>-10.928121615670452</v>
      </c>
    </row>
    <row r="303" spans="1:39" x14ac:dyDescent="0.3">
      <c r="A303">
        <v>300</v>
      </c>
      <c r="B303">
        <v>274506069.76129091</v>
      </c>
      <c r="C303">
        <v>2414.475810422121</v>
      </c>
      <c r="D303">
        <v>22820.489839814865</v>
      </c>
      <c r="E303">
        <v>0.42403065388218902</v>
      </c>
      <c r="F303">
        <v>0.42982329313223289</v>
      </c>
      <c r="S303">
        <v>300</v>
      </c>
      <c r="T303">
        <v>0.45173281948307259</v>
      </c>
      <c r="AG303">
        <v>299</v>
      </c>
      <c r="AH303">
        <v>1491632.7662961546</v>
      </c>
      <c r="AI303">
        <v>-10.526560294383142</v>
      </c>
      <c r="AJ303">
        <v>1491632.7662961546</v>
      </c>
      <c r="AK303">
        <v>-10.526560294383142</v>
      </c>
      <c r="AL303">
        <v>1600640.9075665828</v>
      </c>
      <c r="AM303">
        <v>-10.928121615670452</v>
      </c>
    </row>
    <row r="304" spans="1:39" x14ac:dyDescent="0.3">
      <c r="A304">
        <v>301</v>
      </c>
      <c r="B304">
        <v>275147524.78051955</v>
      </c>
      <c r="C304">
        <v>2414.8503953595568</v>
      </c>
      <c r="D304">
        <v>22870.852618900597</v>
      </c>
      <c r="E304">
        <v>0.42253040775949868</v>
      </c>
      <c r="F304">
        <v>0.42114221457170825</v>
      </c>
      <c r="S304">
        <v>301</v>
      </c>
      <c r="T304">
        <v>0.45026542887392357</v>
      </c>
      <c r="AG304">
        <v>300</v>
      </c>
      <c r="AH304">
        <v>1491632.7662961546</v>
      </c>
      <c r="AI304">
        <v>-10.526560294383142</v>
      </c>
      <c r="AJ304">
        <v>1491632.7662961546</v>
      </c>
      <c r="AK304">
        <v>-10.526560294383142</v>
      </c>
      <c r="AL304">
        <v>1600640.9075665828</v>
      </c>
      <c r="AM304">
        <v>-10.928121615670452</v>
      </c>
    </row>
    <row r="305" spans="1:39" x14ac:dyDescent="0.3">
      <c r="A305">
        <v>302</v>
      </c>
      <c r="B305">
        <v>275228452.69836414</v>
      </c>
      <c r="C305">
        <v>2415.529399749928</v>
      </c>
      <c r="D305">
        <v>22877.564921927133</v>
      </c>
      <c r="E305">
        <v>0.42116243249299101</v>
      </c>
      <c r="F305">
        <v>0.42080722649674501</v>
      </c>
      <c r="S305">
        <v>302</v>
      </c>
      <c r="T305">
        <v>0.45011149746928619</v>
      </c>
      <c r="AG305">
        <v>301</v>
      </c>
      <c r="AH305">
        <v>1491632.7662961546</v>
      </c>
      <c r="AI305">
        <v>-10.526560294383142</v>
      </c>
      <c r="AJ305">
        <v>1491632.7662961546</v>
      </c>
      <c r="AK305">
        <v>-10.526560294383142</v>
      </c>
      <c r="AL305">
        <v>1600640.9075665828</v>
      </c>
      <c r="AM305">
        <v>-10.928121615670452</v>
      </c>
    </row>
    <row r="306" spans="1:39" x14ac:dyDescent="0.3">
      <c r="A306">
        <v>303</v>
      </c>
      <c r="B306">
        <v>274425141.84344643</v>
      </c>
      <c r="C306">
        <v>2416.2614060317501</v>
      </c>
      <c r="D306">
        <v>22813.777536788337</v>
      </c>
      <c r="E306">
        <v>0.42080520964951335</v>
      </c>
      <c r="F306">
        <v>0.42016854448591556</v>
      </c>
      <c r="S306">
        <v>303</v>
      </c>
      <c r="T306">
        <v>0.44974394976466797</v>
      </c>
      <c r="AG306">
        <v>302</v>
      </c>
      <c r="AH306">
        <v>1491632.7662961546</v>
      </c>
      <c r="AI306">
        <v>-10.526560294383142</v>
      </c>
      <c r="AJ306">
        <v>1491632.7662961546</v>
      </c>
      <c r="AK306">
        <v>-10.526560294383142</v>
      </c>
      <c r="AL306">
        <v>1600640.9075665828</v>
      </c>
      <c r="AM306">
        <v>-10.928121615670452</v>
      </c>
    </row>
    <row r="307" spans="1:39" x14ac:dyDescent="0.3">
      <c r="A307">
        <v>304</v>
      </c>
      <c r="B307">
        <v>274506069.76129091</v>
      </c>
      <c r="C307">
        <v>2416.9404104221212</v>
      </c>
      <c r="D307">
        <v>22820.489839814865</v>
      </c>
      <c r="E307">
        <v>0.41943722968935415</v>
      </c>
      <c r="F307">
        <v>0.41969054122187477</v>
      </c>
      <c r="S307">
        <v>304</v>
      </c>
      <c r="T307">
        <v>0.44959103466435324</v>
      </c>
      <c r="AG307">
        <v>303</v>
      </c>
      <c r="AH307">
        <v>1491632.7662961546</v>
      </c>
      <c r="AI307">
        <v>-10.526560294383142</v>
      </c>
      <c r="AJ307">
        <v>1491632.7662961546</v>
      </c>
      <c r="AK307">
        <v>-10.526560294383142</v>
      </c>
      <c r="AL307">
        <v>1600640.9075665828</v>
      </c>
      <c r="AM307">
        <v>-10.928121615670452</v>
      </c>
    </row>
    <row r="308" spans="1:39" x14ac:dyDescent="0.3">
      <c r="A308">
        <v>305</v>
      </c>
      <c r="B308">
        <v>275573549.620323</v>
      </c>
      <c r="C308">
        <v>2418.7450825739033</v>
      </c>
      <c r="D308">
        <v>22904.330999129681</v>
      </c>
      <c r="E308">
        <v>0.41473619765477432</v>
      </c>
      <c r="F308">
        <v>0.41935547766885256</v>
      </c>
      <c r="S308">
        <v>305</v>
      </c>
      <c r="T308">
        <v>0.44872242172599724</v>
      </c>
      <c r="AG308">
        <v>304</v>
      </c>
      <c r="AH308">
        <v>1491632.7662961546</v>
      </c>
      <c r="AI308">
        <v>-10.526560294383142</v>
      </c>
      <c r="AJ308">
        <v>1491632.7662961546</v>
      </c>
      <c r="AK308">
        <v>-10.526560294383142</v>
      </c>
      <c r="AL308">
        <v>1600640.9075665828</v>
      </c>
      <c r="AM308">
        <v>-10.928121615670452</v>
      </c>
    </row>
    <row r="309" spans="1:39" x14ac:dyDescent="0.3">
      <c r="A309">
        <v>306</v>
      </c>
      <c r="B309">
        <v>275654477.5381676</v>
      </c>
      <c r="C309">
        <v>2419.4240869642749</v>
      </c>
      <c r="D309">
        <v>22911.043302156213</v>
      </c>
      <c r="E309">
        <v>0.41336822246415583</v>
      </c>
      <c r="F309">
        <v>0.41871670281080586</v>
      </c>
      <c r="S309">
        <v>306</v>
      </c>
      <c r="T309">
        <v>0.44857164947617584</v>
      </c>
      <c r="AG309">
        <v>305</v>
      </c>
      <c r="AH309">
        <v>1491632.7662961546</v>
      </c>
      <c r="AI309">
        <v>-10.526560294383142</v>
      </c>
      <c r="AJ309">
        <v>1491632.7662961546</v>
      </c>
      <c r="AK309">
        <v>-10.526560294383142</v>
      </c>
      <c r="AL309">
        <v>1600640.9075665828</v>
      </c>
      <c r="AM309">
        <v>-10.928121615670452</v>
      </c>
    </row>
    <row r="310" spans="1:39" x14ac:dyDescent="0.3">
      <c r="A310">
        <v>307</v>
      </c>
      <c r="B310">
        <v>275771783.10183394</v>
      </c>
      <c r="C310">
        <v>2420.3951789671764</v>
      </c>
      <c r="D310">
        <v>22920.848083548542</v>
      </c>
      <c r="E310">
        <v>0.41140964330902347</v>
      </c>
      <c r="F310">
        <v>0.41256874500353624</v>
      </c>
      <c r="S310">
        <v>307</v>
      </c>
      <c r="T310">
        <v>0.44713258315248167</v>
      </c>
      <c r="AG310">
        <v>306</v>
      </c>
      <c r="AH310">
        <v>1491632.7662961546</v>
      </c>
      <c r="AI310">
        <v>-10.526560294383142</v>
      </c>
      <c r="AJ310">
        <v>1491632.7662961546</v>
      </c>
      <c r="AK310">
        <v>-10.526560294383142</v>
      </c>
      <c r="AL310">
        <v>1600640.9075665828</v>
      </c>
      <c r="AM310">
        <v>-10.928121615670452</v>
      </c>
    </row>
    <row r="311" spans="1:39" x14ac:dyDescent="0.3">
      <c r="A311">
        <v>308</v>
      </c>
      <c r="B311">
        <v>274425141.84344643</v>
      </c>
      <c r="C311">
        <v>2421.3368060317503</v>
      </c>
      <c r="D311">
        <v>22813.777536788337</v>
      </c>
      <c r="E311">
        <v>0.41135034939879001</v>
      </c>
      <c r="F311">
        <v>0.41223159566019701</v>
      </c>
      <c r="S311">
        <v>308</v>
      </c>
      <c r="T311">
        <v>0.44691043798001767</v>
      </c>
      <c r="AG311">
        <v>307</v>
      </c>
      <c r="AH311">
        <v>1491632.7662961546</v>
      </c>
      <c r="AI311">
        <v>-10.526560294383142</v>
      </c>
      <c r="AJ311">
        <v>1491632.7662961546</v>
      </c>
      <c r="AK311">
        <v>-10.526560294383142</v>
      </c>
      <c r="AL311">
        <v>1600640.9075665828</v>
      </c>
      <c r="AM311">
        <v>-10.928121615670452</v>
      </c>
    </row>
    <row r="312" spans="1:39" x14ac:dyDescent="0.3">
      <c r="A312">
        <v>309</v>
      </c>
      <c r="B312">
        <v>275573549.620323</v>
      </c>
      <c r="C312">
        <v>2421.1914825739036</v>
      </c>
      <c r="D312">
        <v>22904.330999129681</v>
      </c>
      <c r="E312">
        <v>0.41017439692560426</v>
      </c>
      <c r="F312">
        <v>0.41155673449554453</v>
      </c>
      <c r="S312">
        <v>309</v>
      </c>
      <c r="T312">
        <v>0.44682585323107005</v>
      </c>
      <c r="AG312">
        <v>308</v>
      </c>
      <c r="AH312">
        <v>1491632.7662961546</v>
      </c>
      <c r="AI312">
        <v>-10.526560294383142</v>
      </c>
      <c r="AJ312">
        <v>1491632.7662961546</v>
      </c>
      <c r="AK312">
        <v>-10.526560294383142</v>
      </c>
      <c r="AL312">
        <v>1600640.9075665828</v>
      </c>
      <c r="AM312">
        <v>-10.928121615670452</v>
      </c>
    </row>
    <row r="313" spans="1:39" x14ac:dyDescent="0.3">
      <c r="A313">
        <v>310</v>
      </c>
      <c r="B313">
        <v>275852711.01967859</v>
      </c>
      <c r="C313">
        <v>2421.0741833575489</v>
      </c>
      <c r="D313">
        <v>22927.560386575082</v>
      </c>
      <c r="E313">
        <v>0.41004167047784551</v>
      </c>
      <c r="F313">
        <v>0.4111169042623346</v>
      </c>
      <c r="S313">
        <v>310</v>
      </c>
      <c r="T313">
        <v>0.44662888411197904</v>
      </c>
      <c r="AG313">
        <v>309</v>
      </c>
      <c r="AH313">
        <v>1491632.7662961546</v>
      </c>
      <c r="AI313">
        <v>-10.526560294383142</v>
      </c>
      <c r="AJ313">
        <v>1491632.7662961546</v>
      </c>
      <c r="AK313">
        <v>-10.526560294383142</v>
      </c>
      <c r="AL313">
        <v>1600640.9075665828</v>
      </c>
      <c r="AM313">
        <v>-10.928121615670452</v>
      </c>
    </row>
    <row r="314" spans="1:39" x14ac:dyDescent="0.3">
      <c r="A314">
        <v>311</v>
      </c>
      <c r="B314">
        <v>274506069.76129091</v>
      </c>
      <c r="C314">
        <v>2422.0158104221209</v>
      </c>
      <c r="D314">
        <v>22820.489839814865</v>
      </c>
      <c r="E314">
        <v>0.40998245943620848</v>
      </c>
      <c r="F314">
        <v>0.41077973214247443</v>
      </c>
      <c r="S314">
        <v>311</v>
      </c>
      <c r="T314">
        <v>0.44653359388093511</v>
      </c>
      <c r="AG314">
        <v>310</v>
      </c>
      <c r="AH314">
        <v>1491632.7662961546</v>
      </c>
      <c r="AI314">
        <v>-10.526560294383142</v>
      </c>
      <c r="AJ314">
        <v>1491632.7662961546</v>
      </c>
      <c r="AK314">
        <v>-10.526560294383142</v>
      </c>
      <c r="AL314">
        <v>1600640.9075665828</v>
      </c>
      <c r="AM314">
        <v>-10.928121615670452</v>
      </c>
    </row>
    <row r="315" spans="1:39" x14ac:dyDescent="0.3">
      <c r="A315">
        <v>312</v>
      </c>
      <c r="B315">
        <v>275654477.5381676</v>
      </c>
      <c r="C315">
        <v>2421.8704869642747</v>
      </c>
      <c r="D315">
        <v>22911.043302156213</v>
      </c>
      <c r="E315">
        <v>0.40880639830148086</v>
      </c>
      <c r="F315">
        <v>0.41010488424135072</v>
      </c>
      <c r="S315">
        <v>312</v>
      </c>
      <c r="T315">
        <v>0.44632081597984985</v>
      </c>
      <c r="AG315">
        <v>311</v>
      </c>
      <c r="AH315">
        <v>1491632.7662961546</v>
      </c>
      <c r="AI315">
        <v>-10.526560294383142</v>
      </c>
      <c r="AJ315">
        <v>1491632.7662961546</v>
      </c>
      <c r="AK315">
        <v>-10.526560294383142</v>
      </c>
      <c r="AL315">
        <v>1600640.9075665828</v>
      </c>
      <c r="AM315">
        <v>-10.928121615670452</v>
      </c>
    </row>
    <row r="316" spans="1:39" x14ac:dyDescent="0.3">
      <c r="A316">
        <v>313</v>
      </c>
      <c r="B316">
        <v>275771783.10183394</v>
      </c>
      <c r="C316">
        <v>2422.8415789671762</v>
      </c>
      <c r="D316">
        <v>22920.848083548542</v>
      </c>
      <c r="E316">
        <v>0.40684777702935271</v>
      </c>
      <c r="F316">
        <v>0.40901072865744792</v>
      </c>
      <c r="S316">
        <v>313</v>
      </c>
      <c r="T316">
        <v>0.44618368908603617</v>
      </c>
      <c r="AG316">
        <v>312</v>
      </c>
      <c r="AH316">
        <v>1491632.7662961546</v>
      </c>
      <c r="AI316">
        <v>-10.526560294383142</v>
      </c>
      <c r="AJ316">
        <v>1491632.7662961546</v>
      </c>
      <c r="AK316">
        <v>-10.526560294383142</v>
      </c>
      <c r="AL316">
        <v>1600640.9075665828</v>
      </c>
      <c r="AM316">
        <v>-10.928121615670452</v>
      </c>
    </row>
    <row r="317" spans="1:39" x14ac:dyDescent="0.3">
      <c r="A317">
        <v>314</v>
      </c>
      <c r="B317">
        <v>275852711.01967859</v>
      </c>
      <c r="C317">
        <v>2423.5205833575487</v>
      </c>
      <c r="D317">
        <v>22927.560386575082</v>
      </c>
      <c r="E317">
        <v>0.40547977888261022</v>
      </c>
      <c r="F317">
        <v>0.40867351499136079</v>
      </c>
      <c r="S317">
        <v>314</v>
      </c>
      <c r="T317">
        <v>0.44580617624252783</v>
      </c>
      <c r="AG317">
        <v>313</v>
      </c>
      <c r="AH317">
        <v>1491632.7662961546</v>
      </c>
      <c r="AI317">
        <v>-10.526560294383142</v>
      </c>
      <c r="AJ317">
        <v>1491632.7662961546</v>
      </c>
      <c r="AK317">
        <v>-10.526560294383142</v>
      </c>
      <c r="AL317">
        <v>1600640.9075665828</v>
      </c>
      <c r="AM317">
        <v>-10.928121615670452</v>
      </c>
    </row>
    <row r="318" spans="1:39" x14ac:dyDescent="0.3">
      <c r="A318">
        <v>315</v>
      </c>
      <c r="B318">
        <v>275573549.620323</v>
      </c>
      <c r="C318">
        <v>2426.1130825739037</v>
      </c>
      <c r="D318">
        <v>22904.330999129681</v>
      </c>
      <c r="E318">
        <v>0.40100097962284142</v>
      </c>
      <c r="F318">
        <v>0.40799866938508877</v>
      </c>
      <c r="S318">
        <v>315</v>
      </c>
      <c r="T318">
        <v>0.44572249520991408</v>
      </c>
      <c r="AG318">
        <v>314</v>
      </c>
      <c r="AH318">
        <v>1491632.7662961546</v>
      </c>
      <c r="AI318">
        <v>-10.526560294383142</v>
      </c>
      <c r="AJ318">
        <v>1491632.7662961546</v>
      </c>
      <c r="AK318">
        <v>-10.526560294383142</v>
      </c>
      <c r="AL318">
        <v>1600640.9075665828</v>
      </c>
      <c r="AM318">
        <v>-10.928121615670452</v>
      </c>
    </row>
    <row r="319" spans="1:39" x14ac:dyDescent="0.3">
      <c r="A319">
        <v>316</v>
      </c>
      <c r="B319">
        <v>275654477.5381676</v>
      </c>
      <c r="C319">
        <v>2426.7920869642749</v>
      </c>
      <c r="D319">
        <v>22911.043302156213</v>
      </c>
      <c r="E319">
        <v>0.39963298455533414</v>
      </c>
      <c r="F319">
        <v>0.40755889032647497</v>
      </c>
      <c r="S319">
        <v>316</v>
      </c>
      <c r="T319">
        <v>0.44541219259318421</v>
      </c>
      <c r="AG319">
        <v>315</v>
      </c>
      <c r="AH319">
        <v>1491632.7662961546</v>
      </c>
      <c r="AI319">
        <v>-10.526560294383142</v>
      </c>
      <c r="AJ319">
        <v>1491632.7662961546</v>
      </c>
      <c r="AK319">
        <v>-10.526560294383142</v>
      </c>
      <c r="AL319">
        <v>1600640.9075665828</v>
      </c>
      <c r="AM319">
        <v>-10.928121615670452</v>
      </c>
    </row>
    <row r="320" spans="1:39" x14ac:dyDescent="0.3">
      <c r="A320">
        <v>317</v>
      </c>
      <c r="B320">
        <v>277123293.99203247</v>
      </c>
      <c r="C320">
        <v>2426.1346692945126</v>
      </c>
      <c r="D320">
        <v>23035.292159212178</v>
      </c>
      <c r="E320">
        <v>0.39900733260539312</v>
      </c>
      <c r="F320">
        <v>0.4072216518406544</v>
      </c>
      <c r="S320">
        <v>317</v>
      </c>
      <c r="T320">
        <v>0.44479151554360613</v>
      </c>
      <c r="AG320">
        <v>316</v>
      </c>
      <c r="AH320">
        <v>1491632.7662961546</v>
      </c>
      <c r="AI320">
        <v>-10.526560294383142</v>
      </c>
      <c r="AJ320">
        <v>1491632.7662961546</v>
      </c>
      <c r="AK320">
        <v>-10.526560294383142</v>
      </c>
      <c r="AL320">
        <v>1600640.9075665828</v>
      </c>
      <c r="AM320">
        <v>-10.928121615670452</v>
      </c>
    </row>
    <row r="321" spans="1:39" x14ac:dyDescent="0.3">
      <c r="A321">
        <v>318</v>
      </c>
      <c r="B321">
        <v>276002838.84493405</v>
      </c>
      <c r="C321">
        <v>2427.1663076581622</v>
      </c>
      <c r="D321">
        <v>22945.469783327484</v>
      </c>
      <c r="E321">
        <v>0.39848082050713718</v>
      </c>
      <c r="F321">
        <v>0.40654681584875879</v>
      </c>
      <c r="S321">
        <v>318</v>
      </c>
      <c r="T321">
        <v>0.44441319448099398</v>
      </c>
      <c r="AG321">
        <v>317</v>
      </c>
      <c r="AH321">
        <v>1491632.7662961546</v>
      </c>
      <c r="AI321">
        <v>-10.526560294383142</v>
      </c>
      <c r="AJ321">
        <v>1491632.7662961546</v>
      </c>
      <c r="AK321">
        <v>-10.526560294383142</v>
      </c>
      <c r="AL321">
        <v>1600640.9075665828</v>
      </c>
      <c r="AM321">
        <v>-10.928121615670452</v>
      </c>
    </row>
    <row r="322" spans="1:39" x14ac:dyDescent="0.3">
      <c r="A322">
        <v>319</v>
      </c>
      <c r="B322">
        <v>277123293.99203247</v>
      </c>
      <c r="C322">
        <v>2426.6806692945129</v>
      </c>
      <c r="D322">
        <v>23035.292159212178</v>
      </c>
      <c r="E322">
        <v>0.39798836382768915</v>
      </c>
      <c r="F322">
        <v>0.40394396755200745</v>
      </c>
      <c r="S322">
        <v>319</v>
      </c>
      <c r="T322">
        <v>0.44246047336266781</v>
      </c>
      <c r="AG322">
        <v>318</v>
      </c>
      <c r="AH322">
        <v>1491632.7662961546</v>
      </c>
      <c r="AI322">
        <v>-10.526560294383142</v>
      </c>
      <c r="AJ322">
        <v>1491632.7662961546</v>
      </c>
      <c r="AK322">
        <v>-10.526560294383142</v>
      </c>
      <c r="AL322">
        <v>1600640.9075665828</v>
      </c>
      <c r="AM322">
        <v>-10.928121615670452</v>
      </c>
    </row>
    <row r="323" spans="1:39" x14ac:dyDescent="0.3">
      <c r="A323">
        <v>320</v>
      </c>
      <c r="B323">
        <v>275771783.10183394</v>
      </c>
      <c r="C323">
        <v>2427.7631789671764</v>
      </c>
      <c r="D323">
        <v>22920.848083548542</v>
      </c>
      <c r="E323">
        <v>0.39767434898838205</v>
      </c>
      <c r="F323">
        <v>0.40360656157602653</v>
      </c>
      <c r="S323">
        <v>320</v>
      </c>
      <c r="T323">
        <v>0.4423513840448165</v>
      </c>
      <c r="AG323">
        <v>319</v>
      </c>
      <c r="AH323">
        <v>1491632.7662961546</v>
      </c>
      <c r="AI323">
        <v>-10.526560294383142</v>
      </c>
      <c r="AJ323">
        <v>1491632.7662961546</v>
      </c>
      <c r="AK323">
        <v>-10.526560294383142</v>
      </c>
      <c r="AL323">
        <v>1600640.9075665828</v>
      </c>
      <c r="AM323">
        <v>-10.928121615670452</v>
      </c>
    </row>
    <row r="324" spans="1:39" x14ac:dyDescent="0.3">
      <c r="A324">
        <v>321</v>
      </c>
      <c r="B324">
        <v>277204221.909877</v>
      </c>
      <c r="C324">
        <v>2426.8136736848842</v>
      </c>
      <c r="D324">
        <v>23042.004462238707</v>
      </c>
      <c r="E324">
        <v>0.39763952954498216</v>
      </c>
      <c r="F324">
        <v>0.40291576053593192</v>
      </c>
      <c r="S324">
        <v>321</v>
      </c>
      <c r="T324">
        <v>0.44215571447451163</v>
      </c>
      <c r="AG324">
        <v>320</v>
      </c>
      <c r="AH324">
        <v>1491632.7662961546</v>
      </c>
      <c r="AI324">
        <v>-10.526560294383142</v>
      </c>
      <c r="AJ324">
        <v>1491632.7662961546</v>
      </c>
      <c r="AK324">
        <v>-10.526560294383142</v>
      </c>
      <c r="AL324">
        <v>1600640.9075665828</v>
      </c>
      <c r="AM324">
        <v>-10.928121615670452</v>
      </c>
    </row>
    <row r="325" spans="1:39" x14ac:dyDescent="0.3">
      <c r="A325">
        <v>322</v>
      </c>
      <c r="B325">
        <v>276083766.76277864</v>
      </c>
      <c r="C325">
        <v>2427.8453120485337</v>
      </c>
      <c r="D325">
        <v>22952.182086354023</v>
      </c>
      <c r="E325">
        <v>0.39711281230760725</v>
      </c>
      <c r="F325">
        <v>0.40249209501222677</v>
      </c>
      <c r="S325">
        <v>322</v>
      </c>
      <c r="T325">
        <v>0.44204632899111151</v>
      </c>
      <c r="AG325">
        <v>321</v>
      </c>
      <c r="AH325">
        <v>1491632.7662961546</v>
      </c>
      <c r="AI325">
        <v>-10.526560294383142</v>
      </c>
      <c r="AJ325">
        <v>1491632.7662961546</v>
      </c>
      <c r="AK325">
        <v>-10.526560294383142</v>
      </c>
      <c r="AL325">
        <v>1600640.9075665828</v>
      </c>
      <c r="AM325">
        <v>-10.928121615670452</v>
      </c>
    </row>
    <row r="326" spans="1:39" x14ac:dyDescent="0.3">
      <c r="A326">
        <v>323</v>
      </c>
      <c r="B326">
        <v>277204221.909877</v>
      </c>
      <c r="C326">
        <v>2427.359673684884</v>
      </c>
      <c r="D326">
        <v>23042.004462238707</v>
      </c>
      <c r="E326">
        <v>0.39662054245467337</v>
      </c>
      <c r="F326">
        <v>0.40215470013920845</v>
      </c>
      <c r="S326">
        <v>323</v>
      </c>
      <c r="T326">
        <v>0.44145256642238628</v>
      </c>
      <c r="AG326">
        <v>322</v>
      </c>
      <c r="AH326">
        <v>1491632.7662961546</v>
      </c>
      <c r="AI326">
        <v>-10.526560294383142</v>
      </c>
      <c r="AJ326">
        <v>1491632.7662961546</v>
      </c>
      <c r="AK326">
        <v>-10.526560294383142</v>
      </c>
      <c r="AL326">
        <v>1600640.9075665828</v>
      </c>
      <c r="AM326">
        <v>-10.928121615670452</v>
      </c>
    </row>
    <row r="327" spans="1:39" x14ac:dyDescent="0.3">
      <c r="A327">
        <v>324</v>
      </c>
      <c r="B327">
        <v>275852711.01967859</v>
      </c>
      <c r="C327">
        <v>2428.4421833575489</v>
      </c>
      <c r="D327">
        <v>22927.560386575082</v>
      </c>
      <c r="E327">
        <v>0.39630635096586414</v>
      </c>
      <c r="F327">
        <v>0.40146398573405795</v>
      </c>
      <c r="S327">
        <v>324</v>
      </c>
      <c r="T327">
        <v>0.44114517876759896</v>
      </c>
      <c r="AG327">
        <v>323</v>
      </c>
      <c r="AH327">
        <v>1491632.7662961546</v>
      </c>
      <c r="AI327">
        <v>-10.526560294383142</v>
      </c>
      <c r="AJ327">
        <v>1491632.7662961546</v>
      </c>
      <c r="AK327">
        <v>-10.526560294383142</v>
      </c>
      <c r="AL327">
        <v>1600640.9075665828</v>
      </c>
      <c r="AM327">
        <v>-10.928121615670452</v>
      </c>
    </row>
    <row r="328" spans="1:39" x14ac:dyDescent="0.3">
      <c r="A328">
        <v>325</v>
      </c>
      <c r="B328">
        <v>276002838.84493405</v>
      </c>
      <c r="C328">
        <v>2429.630907658162</v>
      </c>
      <c r="D328">
        <v>22945.469783327484</v>
      </c>
      <c r="E328">
        <v>0.3938876791682871</v>
      </c>
      <c r="F328">
        <v>0.38543336264304601</v>
      </c>
      <c r="S328">
        <v>325</v>
      </c>
      <c r="T328">
        <v>0.44043677583610763</v>
      </c>
      <c r="AG328">
        <v>324</v>
      </c>
      <c r="AH328">
        <v>1491632.7662961546</v>
      </c>
      <c r="AI328">
        <v>-10.526560294383142</v>
      </c>
      <c r="AJ328">
        <v>1491632.7662961546</v>
      </c>
      <c r="AK328">
        <v>-10.526560294383142</v>
      </c>
      <c r="AL328">
        <v>1600640.9075665828</v>
      </c>
      <c r="AM328">
        <v>-10.928121615670452</v>
      </c>
    </row>
    <row r="329" spans="1:39" x14ac:dyDescent="0.3">
      <c r="A329">
        <v>326</v>
      </c>
      <c r="B329">
        <v>276083766.76277864</v>
      </c>
      <c r="C329">
        <v>2430.309912048534</v>
      </c>
      <c r="D329">
        <v>22952.182086354023</v>
      </c>
      <c r="E329">
        <v>0.39251967671386218</v>
      </c>
      <c r="F329">
        <v>0.38535709295148207</v>
      </c>
      <c r="S329">
        <v>326</v>
      </c>
      <c r="T329">
        <v>0.440257604764625</v>
      </c>
      <c r="AG329">
        <v>325</v>
      </c>
      <c r="AH329">
        <v>1491632.7662961546</v>
      </c>
      <c r="AI329">
        <v>-10.526560294383142</v>
      </c>
      <c r="AJ329">
        <v>1491632.7662961546</v>
      </c>
      <c r="AK329">
        <v>-10.526560294383142</v>
      </c>
      <c r="AL329">
        <v>1600640.9075665828</v>
      </c>
      <c r="AM329">
        <v>-10.928121615670452</v>
      </c>
    </row>
    <row r="330" spans="1:39" x14ac:dyDescent="0.3">
      <c r="A330">
        <v>327</v>
      </c>
      <c r="B330">
        <v>277123293.99203247</v>
      </c>
      <c r="C330">
        <v>2431.2946692945129</v>
      </c>
      <c r="D330">
        <v>23035.292159212178</v>
      </c>
      <c r="E330">
        <v>0.38937960577088915</v>
      </c>
      <c r="F330">
        <v>0.38471549440873931</v>
      </c>
      <c r="S330">
        <v>327</v>
      </c>
      <c r="T330">
        <v>0.44008701986836668</v>
      </c>
      <c r="AG330">
        <v>326</v>
      </c>
      <c r="AH330">
        <v>1491632.7662961546</v>
      </c>
      <c r="AI330">
        <v>-10.526560294383142</v>
      </c>
      <c r="AJ330">
        <v>1491632.7662961546</v>
      </c>
      <c r="AK330">
        <v>-10.526560294383142</v>
      </c>
      <c r="AL330">
        <v>1600640.9075665828</v>
      </c>
      <c r="AM330">
        <v>-10.928121615670452</v>
      </c>
    </row>
    <row r="331" spans="1:39" x14ac:dyDescent="0.3">
      <c r="A331">
        <v>328</v>
      </c>
      <c r="B331">
        <v>277204221.909877</v>
      </c>
      <c r="C331">
        <v>2431.973673684884</v>
      </c>
      <c r="D331">
        <v>23042.004462238707</v>
      </c>
      <c r="E331">
        <v>0.38801166126653219</v>
      </c>
      <c r="F331">
        <v>0.38398171166920625</v>
      </c>
      <c r="S331">
        <v>328</v>
      </c>
      <c r="T331">
        <v>0.4399078386209308</v>
      </c>
      <c r="AG331">
        <v>327</v>
      </c>
      <c r="AH331">
        <v>1491632.7662961546</v>
      </c>
      <c r="AI331">
        <v>-10.526560294383142</v>
      </c>
      <c r="AJ331">
        <v>1491632.7662961546</v>
      </c>
      <c r="AK331">
        <v>-10.526560294383142</v>
      </c>
      <c r="AL331">
        <v>1600640.9075665828</v>
      </c>
      <c r="AM331">
        <v>-10.928121615670452</v>
      </c>
    </row>
    <row r="332" spans="1:39" x14ac:dyDescent="0.3">
      <c r="A332">
        <v>329</v>
      </c>
      <c r="B332">
        <v>276002838.84493405</v>
      </c>
      <c r="C332">
        <v>2434.7063076581621</v>
      </c>
      <c r="D332">
        <v>22945.469783327484</v>
      </c>
      <c r="E332">
        <v>0.3844345695562309</v>
      </c>
      <c r="F332">
        <v>0.38390542082508944</v>
      </c>
      <c r="S332">
        <v>329</v>
      </c>
      <c r="T332">
        <v>0.43880470321415371</v>
      </c>
      <c r="AG332">
        <v>328</v>
      </c>
      <c r="AH332">
        <v>1491632.7662961546</v>
      </c>
      <c r="AI332">
        <v>-10.526560294383142</v>
      </c>
      <c r="AJ332">
        <v>1491632.7662961546</v>
      </c>
      <c r="AK332">
        <v>-10.526560294383142</v>
      </c>
      <c r="AL332">
        <v>1600640.9075665828</v>
      </c>
      <c r="AM332">
        <v>-10.928121615670452</v>
      </c>
    </row>
    <row r="333" spans="1:39" x14ac:dyDescent="0.3">
      <c r="A333">
        <v>330</v>
      </c>
      <c r="B333">
        <v>276083766.76277864</v>
      </c>
      <c r="C333">
        <v>2435.3853120485337</v>
      </c>
      <c r="D333">
        <v>22952.182086354023</v>
      </c>
      <c r="E333">
        <v>0.38306663766894722</v>
      </c>
      <c r="F333">
        <v>0.38326368474675837</v>
      </c>
      <c r="S333">
        <v>330</v>
      </c>
      <c r="T333">
        <v>0.43845520150304995</v>
      </c>
      <c r="AG333">
        <v>329</v>
      </c>
      <c r="AH333">
        <v>1491632.7662961546</v>
      </c>
      <c r="AI333">
        <v>-10.526560294383142</v>
      </c>
      <c r="AJ333">
        <v>1491632.7662961546</v>
      </c>
      <c r="AK333">
        <v>-10.526560294383142</v>
      </c>
      <c r="AL333">
        <v>1600640.9075665828</v>
      </c>
      <c r="AM333">
        <v>-10.928121615670452</v>
      </c>
    </row>
    <row r="334" spans="1:39" x14ac:dyDescent="0.3">
      <c r="A334">
        <v>331</v>
      </c>
      <c r="B334">
        <v>278344577.41269207</v>
      </c>
      <c r="C334">
        <v>2436.7257961276614</v>
      </c>
      <c r="D334">
        <v>23137.050169956034</v>
      </c>
      <c r="E334">
        <v>0.37772243330463073</v>
      </c>
      <c r="F334">
        <v>0.37329998516295526</v>
      </c>
      <c r="S334">
        <v>331</v>
      </c>
      <c r="T334">
        <v>0.43754718076375476</v>
      </c>
      <c r="AG334">
        <v>330</v>
      </c>
      <c r="AH334">
        <v>1491632.7662961546</v>
      </c>
      <c r="AI334">
        <v>-10.526560294383142</v>
      </c>
      <c r="AJ334">
        <v>1491632.7662961546</v>
      </c>
      <c r="AK334">
        <v>-10.526560294383142</v>
      </c>
      <c r="AL334">
        <v>1600640.9075665828</v>
      </c>
      <c r="AM334">
        <v>-10.928121615670452</v>
      </c>
    </row>
    <row r="335" spans="1:39" x14ac:dyDescent="0.3">
      <c r="A335">
        <v>332</v>
      </c>
      <c r="B335">
        <v>278344577.41269207</v>
      </c>
      <c r="C335">
        <v>2437.2717961276612</v>
      </c>
      <c r="D335">
        <v>23137.050169956034</v>
      </c>
      <c r="E335">
        <v>0.37670320175963373</v>
      </c>
      <c r="F335">
        <v>0.37321963309560141</v>
      </c>
      <c r="S335">
        <v>332</v>
      </c>
      <c r="T335">
        <v>0.43737419728721905</v>
      </c>
      <c r="AG335">
        <v>331</v>
      </c>
      <c r="AH335">
        <v>1491632.7662961546</v>
      </c>
      <c r="AI335">
        <v>-10.526560294383142</v>
      </c>
      <c r="AJ335">
        <v>1491632.7662961546</v>
      </c>
      <c r="AK335">
        <v>-10.526560294383142</v>
      </c>
      <c r="AL335">
        <v>1600640.9075665828</v>
      </c>
      <c r="AM335">
        <v>-10.928121615670452</v>
      </c>
    </row>
    <row r="336" spans="1:39" x14ac:dyDescent="0.3">
      <c r="A336">
        <v>333</v>
      </c>
      <c r="B336">
        <v>278425505.33053666</v>
      </c>
      <c r="C336">
        <v>2437.4048005180325</v>
      </c>
      <c r="D336">
        <v>23143.762472982573</v>
      </c>
      <c r="E336">
        <v>0.37635467277305085</v>
      </c>
      <c r="F336">
        <v>0.37254440851246978</v>
      </c>
      <c r="S336">
        <v>333</v>
      </c>
      <c r="T336">
        <v>0.43716976508541894</v>
      </c>
      <c r="AG336">
        <v>332</v>
      </c>
      <c r="AH336">
        <v>1491632.7662961546</v>
      </c>
      <c r="AI336">
        <v>-10.526560294383142</v>
      </c>
      <c r="AJ336">
        <v>1491632.7662961546</v>
      </c>
      <c r="AK336">
        <v>-10.526560294383142</v>
      </c>
      <c r="AL336">
        <v>1600640.9075665828</v>
      </c>
      <c r="AM336">
        <v>-10.928121615670452</v>
      </c>
    </row>
    <row r="337" spans="1:39" x14ac:dyDescent="0.3">
      <c r="A337">
        <v>334</v>
      </c>
      <c r="B337">
        <v>278534938.57552922</v>
      </c>
      <c r="C337">
        <v>2437.8692619872886</v>
      </c>
      <c r="D337">
        <v>23152.355739784416</v>
      </c>
      <c r="E337">
        <v>0.37535330888481394</v>
      </c>
      <c r="F337">
        <v>0.37184814389393667</v>
      </c>
      <c r="S337">
        <v>334</v>
      </c>
      <c r="T337">
        <v>0.43699658484472359</v>
      </c>
      <c r="AG337">
        <v>333</v>
      </c>
      <c r="AH337">
        <v>1491632.7662961546</v>
      </c>
      <c r="AI337">
        <v>-10.526560294383142</v>
      </c>
      <c r="AJ337">
        <v>1491632.7662961546</v>
      </c>
      <c r="AK337">
        <v>-10.526560294383142</v>
      </c>
      <c r="AL337">
        <v>1600640.9075665828</v>
      </c>
      <c r="AM337">
        <v>-10.928121615670452</v>
      </c>
    </row>
    <row r="338" spans="1:39" x14ac:dyDescent="0.3">
      <c r="A338">
        <v>335</v>
      </c>
      <c r="B338">
        <v>278425505.33053666</v>
      </c>
      <c r="C338">
        <v>2437.9508005180323</v>
      </c>
      <c r="D338">
        <v>23143.762472982573</v>
      </c>
      <c r="E338">
        <v>0.37533542017669974</v>
      </c>
      <c r="F338">
        <v>0.37176778263332461</v>
      </c>
      <c r="S338">
        <v>335</v>
      </c>
      <c r="T338">
        <v>0.43596716337551339</v>
      </c>
      <c r="AG338">
        <v>334</v>
      </c>
      <c r="AH338">
        <v>1491632.7662961546</v>
      </c>
      <c r="AI338">
        <v>-10.526560294383142</v>
      </c>
      <c r="AJ338">
        <v>1491632.7662961546</v>
      </c>
      <c r="AK338">
        <v>-10.526560294383142</v>
      </c>
      <c r="AL338">
        <v>1600640.9075665828</v>
      </c>
      <c r="AM338">
        <v>-10.928121615670452</v>
      </c>
    </row>
    <row r="339" spans="1:39" x14ac:dyDescent="0.3">
      <c r="A339">
        <v>336</v>
      </c>
      <c r="B339">
        <v>277747552.31334692</v>
      </c>
      <c r="C339">
        <v>2438.7034529021334</v>
      </c>
      <c r="D339">
        <v>23085.28762386012</v>
      </c>
      <c r="E339">
        <v>0.37478223811525818</v>
      </c>
      <c r="F339">
        <v>0.37109252929713027</v>
      </c>
      <c r="S339">
        <v>336</v>
      </c>
      <c r="T339">
        <v>0.43558826495965963</v>
      </c>
      <c r="AG339">
        <v>335</v>
      </c>
      <c r="AH339">
        <v>1491632.7662961546</v>
      </c>
      <c r="AI339">
        <v>-10.526560294383142</v>
      </c>
      <c r="AJ339">
        <v>1491632.7662961546</v>
      </c>
      <c r="AK339">
        <v>-10.526560294383142</v>
      </c>
      <c r="AL339">
        <v>1600640.9075665828</v>
      </c>
      <c r="AM339">
        <v>-10.928121615670452</v>
      </c>
    </row>
    <row r="340" spans="1:39" x14ac:dyDescent="0.3">
      <c r="A340">
        <v>337</v>
      </c>
      <c r="B340">
        <v>278534938.57552922</v>
      </c>
      <c r="C340">
        <v>2438.4152619872884</v>
      </c>
      <c r="D340">
        <v>23152.355739784416</v>
      </c>
      <c r="E340">
        <v>0.37433397854020783</v>
      </c>
      <c r="F340">
        <v>0.36848960310210344</v>
      </c>
      <c r="S340">
        <v>337</v>
      </c>
      <c r="T340">
        <v>0.43400687430597357</v>
      </c>
      <c r="AG340">
        <v>336</v>
      </c>
      <c r="AH340">
        <v>1491632.7662961546</v>
      </c>
      <c r="AI340">
        <v>-10.526560294383142</v>
      </c>
      <c r="AJ340">
        <v>1491632.7662961546</v>
      </c>
      <c r="AK340">
        <v>-10.526560294383142</v>
      </c>
      <c r="AL340">
        <v>1600640.9075665828</v>
      </c>
      <c r="AM340">
        <v>-10.928121615670452</v>
      </c>
    </row>
    <row r="341" spans="1:39" x14ac:dyDescent="0.3">
      <c r="A341">
        <v>338</v>
      </c>
      <c r="B341">
        <v>278615866.49337375</v>
      </c>
      <c r="C341">
        <v>2438.5482663776597</v>
      </c>
      <c r="D341">
        <v>23159.068042810944</v>
      </c>
      <c r="E341">
        <v>0.37398557591695081</v>
      </c>
      <c r="F341">
        <v>0.36815216369922654</v>
      </c>
      <c r="S341">
        <v>338</v>
      </c>
      <c r="T341">
        <v>0.43387146561993767</v>
      </c>
      <c r="AG341">
        <v>337</v>
      </c>
      <c r="AH341">
        <v>1491632.7662961546</v>
      </c>
      <c r="AI341">
        <v>-10.526560294383142</v>
      </c>
      <c r="AJ341">
        <v>1491632.7662961546</v>
      </c>
      <c r="AK341">
        <v>-10.526560294383142</v>
      </c>
      <c r="AL341">
        <v>1600640.9075665828</v>
      </c>
      <c r="AM341">
        <v>-10.928121615670452</v>
      </c>
    </row>
    <row r="342" spans="1:39" x14ac:dyDescent="0.3">
      <c r="A342">
        <v>339</v>
      </c>
      <c r="B342">
        <v>277747552.31334692</v>
      </c>
      <c r="C342">
        <v>2439.2858529021337</v>
      </c>
      <c r="D342">
        <v>23085.28762386012</v>
      </c>
      <c r="E342">
        <v>0.37369614419465846</v>
      </c>
      <c r="F342">
        <v>0.36746292245881801</v>
      </c>
      <c r="S342">
        <v>339</v>
      </c>
      <c r="T342">
        <v>0.43364851193651749</v>
      </c>
      <c r="AG342">
        <v>338</v>
      </c>
      <c r="AH342">
        <v>1349569.5173388636</v>
      </c>
      <c r="AI342">
        <v>0</v>
      </c>
      <c r="AJ342">
        <v>1349569.5173388636</v>
      </c>
      <c r="AK342">
        <v>0</v>
      </c>
      <c r="AL342">
        <v>1442953.2243521425</v>
      </c>
      <c r="AM342">
        <v>0</v>
      </c>
    </row>
    <row r="343" spans="1:39" x14ac:dyDescent="0.3">
      <c r="A343">
        <v>340</v>
      </c>
      <c r="B343">
        <v>277828480.23119146</v>
      </c>
      <c r="C343">
        <v>2439.3824572925041</v>
      </c>
      <c r="D343">
        <v>23091.999926886656</v>
      </c>
      <c r="E343">
        <v>0.37341426245601705</v>
      </c>
      <c r="F343">
        <v>0.36678234536282456</v>
      </c>
      <c r="S343">
        <v>340</v>
      </c>
      <c r="T343">
        <v>0.43351275650462345</v>
      </c>
      <c r="AG343">
        <v>339</v>
      </c>
      <c r="AH343">
        <v>1349569.5173388636</v>
      </c>
      <c r="AI343">
        <v>0</v>
      </c>
      <c r="AJ343">
        <v>1349569.5173388636</v>
      </c>
      <c r="AK343">
        <v>0</v>
      </c>
      <c r="AL343">
        <v>1442953.2243521425</v>
      </c>
      <c r="AM343">
        <v>0</v>
      </c>
    </row>
    <row r="344" spans="1:39" x14ac:dyDescent="0.3">
      <c r="A344">
        <v>341</v>
      </c>
      <c r="B344">
        <v>278615866.49337375</v>
      </c>
      <c r="C344">
        <v>2439.09426637766</v>
      </c>
      <c r="D344">
        <v>23159.068042810944</v>
      </c>
      <c r="E344">
        <v>0.3729662233323216</v>
      </c>
      <c r="F344">
        <v>0.36670027908470182</v>
      </c>
      <c r="S344">
        <v>341</v>
      </c>
      <c r="T344">
        <v>0.4327630004218192</v>
      </c>
      <c r="AG344">
        <v>340</v>
      </c>
      <c r="AH344">
        <v>1349569.5173388636</v>
      </c>
      <c r="AI344">
        <v>0</v>
      </c>
      <c r="AJ344">
        <v>1349569.5173388636</v>
      </c>
      <c r="AK344">
        <v>0</v>
      </c>
      <c r="AL344">
        <v>1442953.2243521425</v>
      </c>
      <c r="AM344">
        <v>0</v>
      </c>
    </row>
    <row r="345" spans="1:39" x14ac:dyDescent="0.3">
      <c r="A345">
        <v>342</v>
      </c>
      <c r="B345">
        <v>277828480.23119146</v>
      </c>
      <c r="C345">
        <v>2439.9648572925043</v>
      </c>
      <c r="D345">
        <v>23091.999926886656</v>
      </c>
      <c r="E345">
        <v>0.37232815932059887</v>
      </c>
      <c r="F345">
        <v>0.36601109290647643</v>
      </c>
      <c r="S345">
        <v>342</v>
      </c>
      <c r="T345">
        <v>0.43240162554935807</v>
      </c>
      <c r="AG345">
        <v>341</v>
      </c>
      <c r="AH345">
        <v>1349569.5173388636</v>
      </c>
      <c r="AI345">
        <v>0</v>
      </c>
      <c r="AJ345">
        <v>1349569.5173388636</v>
      </c>
      <c r="AK345">
        <v>0</v>
      </c>
      <c r="AL345">
        <v>1442953.2243521425</v>
      </c>
      <c r="AM345">
        <v>0</v>
      </c>
    </row>
    <row r="346" spans="1:39" x14ac:dyDescent="0.3">
      <c r="A346">
        <v>343</v>
      </c>
      <c r="B346">
        <v>278344577.41269207</v>
      </c>
      <c r="C346">
        <v>2441.8857961276613</v>
      </c>
      <c r="D346">
        <v>23137.050169956034</v>
      </c>
      <c r="E346">
        <v>0.36809276301170973</v>
      </c>
      <c r="F346">
        <v>0.36345688274621335</v>
      </c>
      <c r="S346">
        <v>343</v>
      </c>
      <c r="T346">
        <v>0.42898602237242556</v>
      </c>
      <c r="AG346">
        <v>342</v>
      </c>
      <c r="AH346">
        <v>1349569.5173388636</v>
      </c>
      <c r="AI346">
        <v>0</v>
      </c>
      <c r="AJ346">
        <v>1349569.5173388636</v>
      </c>
      <c r="AK346">
        <v>0</v>
      </c>
      <c r="AL346">
        <v>1442953.2243521425</v>
      </c>
      <c r="AM346">
        <v>0</v>
      </c>
    </row>
    <row r="347" spans="1:39" x14ac:dyDescent="0.3">
      <c r="A347">
        <v>344</v>
      </c>
      <c r="B347">
        <v>278425505.33053666</v>
      </c>
      <c r="C347">
        <v>2442.5648005180324</v>
      </c>
      <c r="D347">
        <v>23143.762472982573</v>
      </c>
      <c r="E347">
        <v>0.36672483646829207</v>
      </c>
      <c r="F347">
        <v>0.36338032044521984</v>
      </c>
      <c r="S347">
        <v>344</v>
      </c>
      <c r="T347">
        <v>0.4286415940277235</v>
      </c>
      <c r="AG347">
        <v>343</v>
      </c>
      <c r="AH347">
        <v>1349569.5173388636</v>
      </c>
      <c r="AI347">
        <v>0</v>
      </c>
      <c r="AJ347">
        <v>1349569.5173388636</v>
      </c>
      <c r="AK347">
        <v>0</v>
      </c>
      <c r="AL347">
        <v>1442953.2243521425</v>
      </c>
      <c r="AM347">
        <v>0</v>
      </c>
    </row>
    <row r="348" spans="1:39" x14ac:dyDescent="0.3">
      <c r="A348">
        <v>345</v>
      </c>
      <c r="B348">
        <v>278534938.57552922</v>
      </c>
      <c r="C348">
        <v>2443.0292619872885</v>
      </c>
      <c r="D348">
        <v>23152.355739784416</v>
      </c>
      <c r="E348">
        <v>0.36572270908773918</v>
      </c>
      <c r="F348">
        <v>0.36273689525777586</v>
      </c>
      <c r="S348">
        <v>345</v>
      </c>
      <c r="T348">
        <v>0.4282642532702795</v>
      </c>
      <c r="AG348">
        <v>344</v>
      </c>
      <c r="AH348">
        <v>1349569.5173388636</v>
      </c>
      <c r="AI348">
        <v>0</v>
      </c>
      <c r="AJ348">
        <v>1349569.5173388636</v>
      </c>
      <c r="AK348">
        <v>0</v>
      </c>
      <c r="AL348">
        <v>1442953.2243521425</v>
      </c>
      <c r="AM348">
        <v>0</v>
      </c>
    </row>
    <row r="349" spans="1:39" x14ac:dyDescent="0.3">
      <c r="A349">
        <v>346</v>
      </c>
      <c r="B349">
        <v>277978608.05644697</v>
      </c>
      <c r="C349">
        <v>2443.6105815931192</v>
      </c>
      <c r="D349">
        <v>23109.909323639065</v>
      </c>
      <c r="E349">
        <v>0.36532867484783937</v>
      </c>
      <c r="F349">
        <v>0.3620052787032263</v>
      </c>
      <c r="S349">
        <v>346</v>
      </c>
      <c r="T349">
        <v>0.42791998390824998</v>
      </c>
      <c r="AG349">
        <v>345</v>
      </c>
      <c r="AH349">
        <v>1349569.5173388636</v>
      </c>
      <c r="AI349">
        <v>0</v>
      </c>
      <c r="AJ349">
        <v>1349569.5173388636</v>
      </c>
      <c r="AK349">
        <v>0</v>
      </c>
      <c r="AL349">
        <v>1442953.2243521425</v>
      </c>
      <c r="AM349">
        <v>0</v>
      </c>
    </row>
    <row r="350" spans="1:39" x14ac:dyDescent="0.3">
      <c r="A350">
        <v>347</v>
      </c>
      <c r="B350">
        <v>277747552.31334692</v>
      </c>
      <c r="C350">
        <v>2444.2074529021334</v>
      </c>
      <c r="D350">
        <v>23085.28762386012</v>
      </c>
      <c r="E350">
        <v>0.36452210840496707</v>
      </c>
      <c r="F350">
        <v>0.36192869195750771</v>
      </c>
      <c r="S350">
        <v>347</v>
      </c>
      <c r="T350">
        <v>0.42688323743578227</v>
      </c>
      <c r="AG350">
        <v>346</v>
      </c>
      <c r="AH350">
        <v>1349569.5173388636</v>
      </c>
      <c r="AI350">
        <v>0</v>
      </c>
      <c r="AJ350">
        <v>1349569.5173388636</v>
      </c>
      <c r="AK350">
        <v>0</v>
      </c>
      <c r="AL350">
        <v>1442953.2243521425</v>
      </c>
      <c r="AM350">
        <v>0</v>
      </c>
    </row>
    <row r="351" spans="1:39" x14ac:dyDescent="0.3">
      <c r="A351">
        <v>348</v>
      </c>
      <c r="B351">
        <v>278615866.49337375</v>
      </c>
      <c r="C351">
        <v>2443.7082663776596</v>
      </c>
      <c r="D351">
        <v>23159.068042810944</v>
      </c>
      <c r="E351">
        <v>0.36435479881181054</v>
      </c>
      <c r="F351">
        <v>0.36128510426919547</v>
      </c>
      <c r="S351">
        <v>348</v>
      </c>
      <c r="T351">
        <v>0.4265397841636307</v>
      </c>
      <c r="AG351">
        <v>347</v>
      </c>
      <c r="AH351">
        <v>1349569.5173388636</v>
      </c>
      <c r="AI351">
        <v>0</v>
      </c>
      <c r="AJ351">
        <v>1349569.5173388636</v>
      </c>
      <c r="AK351">
        <v>0</v>
      </c>
      <c r="AL351">
        <v>1442953.2243521425</v>
      </c>
      <c r="AM351">
        <v>0</v>
      </c>
    </row>
    <row r="352" spans="1:39" x14ac:dyDescent="0.3">
      <c r="A352">
        <v>349</v>
      </c>
      <c r="B352">
        <v>277828480.23119146</v>
      </c>
      <c r="C352">
        <v>2444.8864572925045</v>
      </c>
      <c r="D352">
        <v>23091.999926886656</v>
      </c>
      <c r="E352">
        <v>0.36315408744890654</v>
      </c>
      <c r="F352">
        <v>0.36012880646298284</v>
      </c>
      <c r="S352">
        <v>349</v>
      </c>
      <c r="T352">
        <v>0.42611086220037347</v>
      </c>
      <c r="AG352">
        <v>348</v>
      </c>
      <c r="AH352">
        <v>1349569.5173388636</v>
      </c>
      <c r="AI352">
        <v>0</v>
      </c>
      <c r="AJ352">
        <v>1349569.5173388636</v>
      </c>
      <c r="AK352">
        <v>0</v>
      </c>
      <c r="AL352">
        <v>1442953.2243521425</v>
      </c>
      <c r="AM352">
        <v>0</v>
      </c>
    </row>
    <row r="353" spans="1:39" x14ac:dyDescent="0.3">
      <c r="A353">
        <v>350</v>
      </c>
      <c r="B353">
        <v>277978608.05644697</v>
      </c>
      <c r="C353">
        <v>2446.0751815931189</v>
      </c>
      <c r="D353">
        <v>23109.909323639065</v>
      </c>
      <c r="E353">
        <v>0.36073536490559538</v>
      </c>
      <c r="F353">
        <v>0.36005211264676384</v>
      </c>
      <c r="S353">
        <v>350</v>
      </c>
      <c r="T353">
        <v>0.42577387432548064</v>
      </c>
      <c r="AG353">
        <v>349</v>
      </c>
      <c r="AH353">
        <v>1349569.5173388636</v>
      </c>
      <c r="AI353">
        <v>0</v>
      </c>
      <c r="AJ353">
        <v>1349569.5173388636</v>
      </c>
      <c r="AK353">
        <v>0</v>
      </c>
      <c r="AL353">
        <v>1442953.2243521425</v>
      </c>
      <c r="AM353">
        <v>0</v>
      </c>
    </row>
    <row r="354" spans="1:39" x14ac:dyDescent="0.3">
      <c r="A354">
        <v>351</v>
      </c>
      <c r="B354">
        <v>278059535.9742915</v>
      </c>
      <c r="C354">
        <v>2446.1535859834898</v>
      </c>
      <c r="D354">
        <v>23116.621626665601</v>
      </c>
      <c r="E354">
        <v>0.36048649802545962</v>
      </c>
      <c r="F354">
        <v>0.35940767351146835</v>
      </c>
      <c r="S354">
        <v>351</v>
      </c>
      <c r="T354">
        <v>0.42558913521479363</v>
      </c>
      <c r="AG354">
        <v>350</v>
      </c>
      <c r="AH354">
        <v>1349569.5173388636</v>
      </c>
      <c r="AI354">
        <v>0</v>
      </c>
      <c r="AJ354">
        <v>1349569.5173388636</v>
      </c>
      <c r="AK354">
        <v>0</v>
      </c>
      <c r="AL354">
        <v>1442953.2243521425</v>
      </c>
      <c r="AM354">
        <v>0</v>
      </c>
    </row>
    <row r="355" spans="1:39" x14ac:dyDescent="0.3">
      <c r="A355">
        <v>352</v>
      </c>
      <c r="B355">
        <v>278059535.9742915</v>
      </c>
      <c r="C355">
        <v>2446.7541859834901</v>
      </c>
      <c r="D355">
        <v>23116.621626665601</v>
      </c>
      <c r="E355">
        <v>0.3593673418953966</v>
      </c>
      <c r="F355">
        <v>0.35867723433069815</v>
      </c>
      <c r="S355">
        <v>352</v>
      </c>
      <c r="T355">
        <v>0.42525073200033531</v>
      </c>
      <c r="AG355">
        <v>351</v>
      </c>
      <c r="AH355">
        <v>1349569.5173388636</v>
      </c>
      <c r="AI355">
        <v>0</v>
      </c>
      <c r="AJ355">
        <v>1349569.5173388636</v>
      </c>
      <c r="AK355">
        <v>0</v>
      </c>
      <c r="AL355">
        <v>1442953.2243521425</v>
      </c>
      <c r="AM355">
        <v>0</v>
      </c>
    </row>
    <row r="356" spans="1:39" x14ac:dyDescent="0.3">
      <c r="A356">
        <v>353</v>
      </c>
      <c r="B356">
        <v>278964227.8001402</v>
      </c>
      <c r="C356">
        <v>2446.290487071547</v>
      </c>
      <c r="D356">
        <v>23193.494523982223</v>
      </c>
      <c r="E356">
        <v>0.35908918356980091</v>
      </c>
      <c r="F356">
        <v>0.35860051450979546</v>
      </c>
      <c r="S356">
        <v>353</v>
      </c>
      <c r="T356">
        <v>0.42466232136729121</v>
      </c>
      <c r="AG356">
        <v>352</v>
      </c>
      <c r="AH356">
        <v>1349569.5173388636</v>
      </c>
      <c r="AI356">
        <v>0</v>
      </c>
      <c r="AJ356">
        <v>1349569.5173388636</v>
      </c>
      <c r="AK356">
        <v>0</v>
      </c>
      <c r="AL356">
        <v>1442953.2243521425</v>
      </c>
      <c r="AM356">
        <v>0</v>
      </c>
    </row>
    <row r="357" spans="1:39" x14ac:dyDescent="0.3">
      <c r="A357">
        <v>354</v>
      </c>
      <c r="B357">
        <v>278964227.8001402</v>
      </c>
      <c r="C357">
        <v>2446.8546870715472</v>
      </c>
      <c r="D357">
        <v>23193.494523982223</v>
      </c>
      <c r="E357">
        <v>0.35803640761485678</v>
      </c>
      <c r="F357">
        <v>0.35795590016362366</v>
      </c>
      <c r="S357">
        <v>354</v>
      </c>
      <c r="T357">
        <v>0.42432158302487255</v>
      </c>
      <c r="AG357">
        <v>353</v>
      </c>
      <c r="AH357">
        <v>1349569.5173388636</v>
      </c>
      <c r="AI357">
        <v>0</v>
      </c>
      <c r="AJ357">
        <v>1349569.5173388636</v>
      </c>
      <c r="AK357">
        <v>0</v>
      </c>
      <c r="AL357">
        <v>1442953.2243521425</v>
      </c>
      <c r="AM357">
        <v>0</v>
      </c>
    </row>
    <row r="358" spans="1:39" x14ac:dyDescent="0.3">
      <c r="A358">
        <v>355</v>
      </c>
      <c r="B358">
        <v>279045155.71798474</v>
      </c>
      <c r="C358">
        <v>2446.9694914619186</v>
      </c>
      <c r="D358">
        <v>23200.206827008751</v>
      </c>
      <c r="E358">
        <v>0.35772129803611064</v>
      </c>
      <c r="F358">
        <v>0.35149426466621936</v>
      </c>
      <c r="S358">
        <v>355</v>
      </c>
      <c r="T358">
        <v>0.42426960041192385</v>
      </c>
      <c r="AG358">
        <v>354</v>
      </c>
      <c r="AH358">
        <v>1349569.5173388636</v>
      </c>
      <c r="AI358">
        <v>0</v>
      </c>
      <c r="AJ358">
        <v>1349569.5173388636</v>
      </c>
      <c r="AK358">
        <v>0</v>
      </c>
      <c r="AL358">
        <v>1442953.2243521425</v>
      </c>
      <c r="AM358">
        <v>0</v>
      </c>
    </row>
    <row r="359" spans="1:39" x14ac:dyDescent="0.3">
      <c r="A359">
        <v>356</v>
      </c>
      <c r="B359">
        <v>279045155.71798474</v>
      </c>
      <c r="C359">
        <v>2447.5336914619184</v>
      </c>
      <c r="D359">
        <v>23200.206827008751</v>
      </c>
      <c r="E359">
        <v>0.35666850537619044</v>
      </c>
      <c r="F359">
        <v>0.35141573652666608</v>
      </c>
      <c r="S359">
        <v>356</v>
      </c>
      <c r="T359">
        <v>0.42389084852535469</v>
      </c>
      <c r="AG359">
        <v>355</v>
      </c>
      <c r="AH359">
        <v>1349569.5173388636</v>
      </c>
      <c r="AI359">
        <v>0</v>
      </c>
      <c r="AJ359">
        <v>1349569.5173388636</v>
      </c>
      <c r="AK359">
        <v>0</v>
      </c>
      <c r="AL359">
        <v>1442953.2243521425</v>
      </c>
      <c r="AM359">
        <v>0</v>
      </c>
    </row>
    <row r="360" spans="1:39" x14ac:dyDescent="0.3">
      <c r="A360">
        <v>357</v>
      </c>
      <c r="B360">
        <v>277978608.05644697</v>
      </c>
      <c r="C360">
        <v>2451.1505815931191</v>
      </c>
      <c r="D360">
        <v>23109.909323639065</v>
      </c>
      <c r="E360">
        <v>0.35128337550583366</v>
      </c>
      <c r="F360">
        <v>0.35075637772076995</v>
      </c>
      <c r="S360">
        <v>357</v>
      </c>
      <c r="T360">
        <v>0.42364971023376352</v>
      </c>
      <c r="AG360">
        <v>356</v>
      </c>
      <c r="AH360">
        <v>1349569.5173388636</v>
      </c>
      <c r="AI360">
        <v>0</v>
      </c>
      <c r="AJ360">
        <v>1349569.5173388636</v>
      </c>
      <c r="AK360">
        <v>0</v>
      </c>
      <c r="AL360">
        <v>1442953.2243521425</v>
      </c>
      <c r="AM360">
        <v>0</v>
      </c>
    </row>
    <row r="361" spans="1:39" x14ac:dyDescent="0.3">
      <c r="A361">
        <v>358</v>
      </c>
      <c r="B361">
        <v>279159196.89684361</v>
      </c>
      <c r="C361">
        <v>2450.438045594909</v>
      </c>
      <c r="D361">
        <v>23202.351204432362</v>
      </c>
      <c r="E361">
        <v>0.35112466963874356</v>
      </c>
      <c r="F361">
        <v>0.35004251774747169</v>
      </c>
      <c r="S361">
        <v>358</v>
      </c>
      <c r="T361">
        <v>0.42326944419092666</v>
      </c>
      <c r="AG361">
        <v>357</v>
      </c>
      <c r="AH361">
        <v>1349569.5173388636</v>
      </c>
      <c r="AI361">
        <v>0</v>
      </c>
      <c r="AJ361">
        <v>1349569.5173388636</v>
      </c>
      <c r="AK361">
        <v>0</v>
      </c>
      <c r="AL361">
        <v>1442953.2243521425</v>
      </c>
      <c r="AM361">
        <v>0</v>
      </c>
    </row>
    <row r="362" spans="1:39" x14ac:dyDescent="0.3">
      <c r="A362">
        <v>359</v>
      </c>
      <c r="B362">
        <v>279159196.89684361</v>
      </c>
      <c r="C362">
        <v>2451.0204455949092</v>
      </c>
      <c r="D362">
        <v>23202.351204432362</v>
      </c>
      <c r="E362">
        <v>0.35003836512439229</v>
      </c>
      <c r="F362">
        <v>0.34996397125597672</v>
      </c>
      <c r="S362">
        <v>359</v>
      </c>
      <c r="T362">
        <v>0.42252641950609804</v>
      </c>
      <c r="AG362">
        <v>358</v>
      </c>
      <c r="AH362">
        <v>1349569.5173388636</v>
      </c>
      <c r="AI362">
        <v>0</v>
      </c>
      <c r="AJ362">
        <v>1349569.5173388636</v>
      </c>
      <c r="AK362">
        <v>0</v>
      </c>
      <c r="AL362">
        <v>1442953.2243521425</v>
      </c>
      <c r="AM362">
        <v>0</v>
      </c>
    </row>
    <row r="363" spans="1:39" x14ac:dyDescent="0.3">
      <c r="A363">
        <v>360</v>
      </c>
      <c r="B363">
        <v>278059535.9742915</v>
      </c>
      <c r="C363">
        <v>2451.8295859834898</v>
      </c>
      <c r="D363">
        <v>23116.621626665601</v>
      </c>
      <c r="E363">
        <v>0.34991539319147524</v>
      </c>
      <c r="F363">
        <v>0.34930450667169344</v>
      </c>
      <c r="S363">
        <v>360</v>
      </c>
      <c r="T363">
        <v>0.42214369228088233</v>
      </c>
      <c r="AG363">
        <v>359</v>
      </c>
      <c r="AH363">
        <v>1349569.5173388636</v>
      </c>
      <c r="AI363">
        <v>0</v>
      </c>
      <c r="AJ363">
        <v>1349569.5173388636</v>
      </c>
      <c r="AK363">
        <v>0</v>
      </c>
      <c r="AL363">
        <v>1442953.2243521425</v>
      </c>
      <c r="AM363">
        <v>0</v>
      </c>
    </row>
    <row r="364" spans="1:39" x14ac:dyDescent="0.3">
      <c r="A364">
        <v>361</v>
      </c>
      <c r="B364">
        <v>279240124.81468827</v>
      </c>
      <c r="C364">
        <v>2451.117049985281</v>
      </c>
      <c r="D364">
        <v>23209.063507458904</v>
      </c>
      <c r="E364">
        <v>0.34975671809527936</v>
      </c>
      <c r="F364">
        <v>0.34799146933420116</v>
      </c>
      <c r="S364">
        <v>361</v>
      </c>
      <c r="T364">
        <v>0.41801116489480272</v>
      </c>
    </row>
    <row r="365" spans="1:39" x14ac:dyDescent="0.3">
      <c r="A365">
        <v>362</v>
      </c>
      <c r="B365">
        <v>278964227.8001402</v>
      </c>
      <c r="C365">
        <v>2451.6224870715469</v>
      </c>
      <c r="D365">
        <v>23193.494523982223</v>
      </c>
      <c r="E365">
        <v>0.34914375309424767</v>
      </c>
      <c r="F365">
        <v>0.34791090349371906</v>
      </c>
      <c r="S365">
        <v>362</v>
      </c>
      <c r="T365">
        <v>0.41746640256353335</v>
      </c>
    </row>
    <row r="366" spans="1:39" x14ac:dyDescent="0.3">
      <c r="A366">
        <v>363</v>
      </c>
      <c r="B366">
        <v>279240124.81468827</v>
      </c>
      <c r="C366">
        <v>2451.6994499852808</v>
      </c>
      <c r="D366">
        <v>23209.063507458904</v>
      </c>
      <c r="E366">
        <v>0.34867040054971127</v>
      </c>
      <c r="F366">
        <v>0.34723475923877201</v>
      </c>
      <c r="S366">
        <v>363</v>
      </c>
      <c r="T366">
        <v>0.41722837812548752</v>
      </c>
    </row>
    <row r="367" spans="1:39" x14ac:dyDescent="0.3">
      <c r="A367">
        <v>364</v>
      </c>
      <c r="B367">
        <v>279045155.71798474</v>
      </c>
      <c r="C367">
        <v>2452.3014914619184</v>
      </c>
      <c r="D367">
        <v>23200.206827008751</v>
      </c>
      <c r="E367">
        <v>0.34777574895703728</v>
      </c>
      <c r="F367">
        <v>0.34653965300417439</v>
      </c>
      <c r="S367">
        <v>364</v>
      </c>
      <c r="T367">
        <v>0.41710950561168586</v>
      </c>
    </row>
    <row r="368" spans="1:39" x14ac:dyDescent="0.3">
      <c r="A368">
        <v>365</v>
      </c>
      <c r="B368">
        <v>280320346.62420505</v>
      </c>
      <c r="C368">
        <v>2455.0340700626175</v>
      </c>
      <c r="D368">
        <v>23301.489710267619</v>
      </c>
      <c r="E368">
        <v>0.34109688783969222</v>
      </c>
      <c r="F368">
        <v>0.34645907377958551</v>
      </c>
      <c r="S368">
        <v>365</v>
      </c>
      <c r="T368">
        <v>0.41650311532779544</v>
      </c>
    </row>
    <row r="369" spans="1:20" x14ac:dyDescent="0.3">
      <c r="A369">
        <v>366</v>
      </c>
      <c r="B369">
        <v>279159196.89684361</v>
      </c>
      <c r="C369">
        <v>2455.9420455949094</v>
      </c>
      <c r="D369">
        <v>23202.351204432362</v>
      </c>
      <c r="E369">
        <v>0.34086328070340072</v>
      </c>
      <c r="F369">
        <v>0.34578286981732093</v>
      </c>
      <c r="S369">
        <v>366</v>
      </c>
      <c r="T369">
        <v>0.41614372786615145</v>
      </c>
    </row>
    <row r="370" spans="1:20" x14ac:dyDescent="0.3">
      <c r="A370">
        <v>367</v>
      </c>
      <c r="B370">
        <v>280401274.54204959</v>
      </c>
      <c r="C370">
        <v>2455.7130744529891</v>
      </c>
      <c r="D370">
        <v>23308.202013294154</v>
      </c>
      <c r="E370">
        <v>0.33972915686669941</v>
      </c>
      <c r="F370">
        <v>0.34292455128905536</v>
      </c>
      <c r="S370">
        <v>367</v>
      </c>
      <c r="T370">
        <v>0.41142919505725339</v>
      </c>
    </row>
    <row r="371" spans="1:20" x14ac:dyDescent="0.3">
      <c r="A371">
        <v>368</v>
      </c>
      <c r="B371">
        <v>279240124.81468827</v>
      </c>
      <c r="C371">
        <v>2456.6210499852809</v>
      </c>
      <c r="D371">
        <v>23209.063507458904</v>
      </c>
      <c r="E371">
        <v>0.33949525085895293</v>
      </c>
      <c r="F371">
        <v>0.34284243946487669</v>
      </c>
      <c r="S371">
        <v>368</v>
      </c>
      <c r="T371">
        <v>0.41102818502556837</v>
      </c>
    </row>
    <row r="372" spans="1:20" x14ac:dyDescent="0.3">
      <c r="A372">
        <v>369</v>
      </c>
      <c r="B372">
        <v>279390252.63994372</v>
      </c>
      <c r="C372">
        <v>2457.2091742858943</v>
      </c>
      <c r="D372">
        <v>23226.972904211307</v>
      </c>
      <c r="E372">
        <v>0.33819574935348912</v>
      </c>
      <c r="F372">
        <v>0.34215377999163327</v>
      </c>
      <c r="S372">
        <v>369</v>
      </c>
      <c r="T372">
        <v>0.41069734767905791</v>
      </c>
    </row>
    <row r="373" spans="1:20" x14ac:dyDescent="0.3">
      <c r="A373">
        <v>370</v>
      </c>
      <c r="B373">
        <v>279390252.63994372</v>
      </c>
      <c r="C373">
        <v>2457.8097742858945</v>
      </c>
      <c r="D373">
        <v>23226.972904211307</v>
      </c>
      <c r="E373">
        <v>0.33707652366976615</v>
      </c>
      <c r="F373">
        <v>0.34147266129451764</v>
      </c>
      <c r="S373">
        <v>370</v>
      </c>
      <c r="T373">
        <v>0.41029555508558763</v>
      </c>
    </row>
    <row r="374" spans="1:20" x14ac:dyDescent="0.3">
      <c r="A374">
        <v>371</v>
      </c>
      <c r="B374">
        <v>279471180.55778831</v>
      </c>
      <c r="C374">
        <v>2457.8881786762663</v>
      </c>
      <c r="D374">
        <v>23233.685207237842</v>
      </c>
      <c r="E374">
        <v>0.33682772368635938</v>
      </c>
      <c r="F374">
        <v>0.34139054625344545</v>
      </c>
      <c r="S374">
        <v>371</v>
      </c>
      <c r="T374">
        <v>0.40934008043681097</v>
      </c>
    </row>
    <row r="375" spans="1:20" x14ac:dyDescent="0.3">
      <c r="A375">
        <v>372</v>
      </c>
      <c r="B375">
        <v>280320346.62420505</v>
      </c>
      <c r="C375">
        <v>2457.4622700626173</v>
      </c>
      <c r="D375">
        <v>23301.489710267619</v>
      </c>
      <c r="E375">
        <v>0.33656337230031941</v>
      </c>
      <c r="F375">
        <v>0.34070191781240905</v>
      </c>
      <c r="S375">
        <v>372</v>
      </c>
      <c r="T375">
        <v>0.409298805677697</v>
      </c>
    </row>
    <row r="376" spans="1:20" x14ac:dyDescent="0.3">
      <c r="A376">
        <v>373</v>
      </c>
      <c r="B376">
        <v>279471180.55778831</v>
      </c>
      <c r="C376">
        <v>2458.4887786762661</v>
      </c>
      <c r="D376">
        <v>23233.685207237842</v>
      </c>
      <c r="E376">
        <v>0.335708493611306</v>
      </c>
      <c r="F376">
        <v>0.33936639602648999</v>
      </c>
      <c r="S376">
        <v>373</v>
      </c>
      <c r="T376">
        <v>0.40912113156359292</v>
      </c>
    </row>
    <row r="377" spans="1:20" x14ac:dyDescent="0.3">
      <c r="A377">
        <v>374</v>
      </c>
      <c r="B377">
        <v>280401274.54204959</v>
      </c>
      <c r="C377">
        <v>2458.1412744529889</v>
      </c>
      <c r="D377">
        <v>23308.202013294154</v>
      </c>
      <c r="E377">
        <v>0.33519553962026899</v>
      </c>
      <c r="F377">
        <v>0.33928427264693861</v>
      </c>
      <c r="S377">
        <v>374</v>
      </c>
      <c r="T377">
        <v>0.40896634349596234</v>
      </c>
    </row>
    <row r="378" spans="1:20" x14ac:dyDescent="0.3">
      <c r="A378">
        <v>375</v>
      </c>
      <c r="B378">
        <v>279588486.12145466</v>
      </c>
      <c r="C378">
        <v>2458.8592706791678</v>
      </c>
      <c r="D378">
        <v>23243.489988630172</v>
      </c>
      <c r="E378">
        <v>0.33486905119927912</v>
      </c>
      <c r="F378">
        <v>0.33859565863501301</v>
      </c>
      <c r="S378">
        <v>375</v>
      </c>
      <c r="T378">
        <v>0.40893734304582019</v>
      </c>
    </row>
    <row r="379" spans="1:20" x14ac:dyDescent="0.3">
      <c r="A379">
        <v>376</v>
      </c>
      <c r="B379">
        <v>279588486.12145466</v>
      </c>
      <c r="C379">
        <v>2459.4598706791676</v>
      </c>
      <c r="D379">
        <v>23243.489988630172</v>
      </c>
      <c r="E379">
        <v>0.33374981080038696</v>
      </c>
      <c r="F379">
        <v>0.33791450587742994</v>
      </c>
      <c r="S379">
        <v>376</v>
      </c>
      <c r="T379">
        <v>0.40872083075767673</v>
      </c>
    </row>
    <row r="380" spans="1:20" x14ac:dyDescent="0.3">
      <c r="A380">
        <v>377</v>
      </c>
      <c r="B380">
        <v>279669414.03929919</v>
      </c>
      <c r="C380">
        <v>2459.5382750695385</v>
      </c>
      <c r="D380">
        <v>23250.202291656704</v>
      </c>
      <c r="E380">
        <v>0.33350102557852451</v>
      </c>
      <c r="F380">
        <v>0.33783237876409961</v>
      </c>
      <c r="S380">
        <v>377</v>
      </c>
      <c r="T380">
        <v>0.40858502343619757</v>
      </c>
    </row>
    <row r="381" spans="1:20" x14ac:dyDescent="0.3">
      <c r="A381">
        <v>378</v>
      </c>
      <c r="B381">
        <v>279669414.03929919</v>
      </c>
      <c r="C381">
        <v>2460.1388750695387</v>
      </c>
      <c r="D381">
        <v>23250.202291656704</v>
      </c>
      <c r="E381">
        <v>0.33238178029225285</v>
      </c>
      <c r="F381">
        <v>0.33714379225215907</v>
      </c>
      <c r="S381">
        <v>378</v>
      </c>
      <c r="T381">
        <v>0.40847597342697078</v>
      </c>
    </row>
    <row r="382" spans="1:20" x14ac:dyDescent="0.3">
      <c r="A382">
        <v>379</v>
      </c>
      <c r="B382">
        <v>280320346.62420505</v>
      </c>
      <c r="C382">
        <v>2462.2300700626174</v>
      </c>
      <c r="D382">
        <v>23301.489710267619</v>
      </c>
      <c r="E382">
        <v>0.32766754859567498</v>
      </c>
      <c r="F382">
        <v>0.32774785691784913</v>
      </c>
      <c r="S382">
        <v>379</v>
      </c>
      <c r="T382">
        <v>0.40825273054376293</v>
      </c>
    </row>
    <row r="383" spans="1:20" x14ac:dyDescent="0.3">
      <c r="A383">
        <v>380</v>
      </c>
      <c r="B383">
        <v>279390252.63994372</v>
      </c>
      <c r="C383">
        <v>2462.8851742858942</v>
      </c>
      <c r="D383">
        <v>23226.972904211307</v>
      </c>
      <c r="E383">
        <v>0.32762481721517778</v>
      </c>
      <c r="F383">
        <v>0.32740687783884703</v>
      </c>
      <c r="S383">
        <v>380</v>
      </c>
      <c r="T383">
        <v>0.4080740605962655</v>
      </c>
    </row>
    <row r="384" spans="1:20" x14ac:dyDescent="0.3">
      <c r="A384">
        <v>381</v>
      </c>
      <c r="B384">
        <v>280401274.54204959</v>
      </c>
      <c r="C384">
        <v>2462.909074452989</v>
      </c>
      <c r="D384">
        <v>23308.202013294154</v>
      </c>
      <c r="E384">
        <v>0.3262995711166905</v>
      </c>
      <c r="F384">
        <v>0.32674422028369188</v>
      </c>
      <c r="S384">
        <v>381</v>
      </c>
      <c r="T384">
        <v>0.40731843633295767</v>
      </c>
    </row>
    <row r="385" spans="1:20" x14ac:dyDescent="0.3">
      <c r="A385">
        <v>382</v>
      </c>
      <c r="B385">
        <v>279471180.55778831</v>
      </c>
      <c r="C385">
        <v>2463.5641786762662</v>
      </c>
      <c r="D385">
        <v>23233.685207237842</v>
      </c>
      <c r="E385">
        <v>0.32625680451344369</v>
      </c>
      <c r="F385">
        <v>0.32629628326260335</v>
      </c>
      <c r="S385">
        <v>382</v>
      </c>
      <c r="T385">
        <v>0.40724876055379189</v>
      </c>
    </row>
    <row r="386" spans="1:20" x14ac:dyDescent="0.3">
      <c r="A386">
        <v>383</v>
      </c>
      <c r="B386">
        <v>279588486.12145466</v>
      </c>
      <c r="C386">
        <v>2464.5352706791678</v>
      </c>
      <c r="D386">
        <v>23243.489988630172</v>
      </c>
      <c r="E386">
        <v>0.32429811051115193</v>
      </c>
      <c r="F386">
        <v>0.3259551882544649</v>
      </c>
      <c r="S386">
        <v>383</v>
      </c>
      <c r="T386">
        <v>0.40691729030104196</v>
      </c>
    </row>
    <row r="387" spans="1:20" x14ac:dyDescent="0.3">
      <c r="A387">
        <v>384</v>
      </c>
      <c r="B387">
        <v>279669414.03929919</v>
      </c>
      <c r="C387">
        <v>2465.2142750695384</v>
      </c>
      <c r="D387">
        <v>23250.202291656704</v>
      </c>
      <c r="E387">
        <v>0.32293009391372307</v>
      </c>
      <c r="F387">
        <v>0.32529237614668033</v>
      </c>
      <c r="S387">
        <v>384</v>
      </c>
      <c r="T387">
        <v>0.40691392500205109</v>
      </c>
    </row>
    <row r="388" spans="1:20" x14ac:dyDescent="0.3">
      <c r="A388">
        <v>385</v>
      </c>
      <c r="B388">
        <v>280939997.01165313</v>
      </c>
      <c r="C388">
        <v>2464.5987610065035</v>
      </c>
      <c r="D388">
        <v>23357.9340642938</v>
      </c>
      <c r="E388">
        <v>0.32246193575850335</v>
      </c>
      <c r="F388">
        <v>0.31578360868207755</v>
      </c>
      <c r="S388">
        <v>385</v>
      </c>
      <c r="T388">
        <v>0.4001123996068946</v>
      </c>
    </row>
    <row r="389" spans="1:20" x14ac:dyDescent="0.3">
      <c r="A389">
        <v>386</v>
      </c>
      <c r="B389">
        <v>281020924.92949766</v>
      </c>
      <c r="C389">
        <v>2465.2777653968742</v>
      </c>
      <c r="D389">
        <v>23364.646367320333</v>
      </c>
      <c r="E389">
        <v>0.32109405801133528</v>
      </c>
      <c r="F389">
        <v>0.31544363903042738</v>
      </c>
      <c r="S389">
        <v>386</v>
      </c>
      <c r="T389">
        <v>0.39936730638484969</v>
      </c>
    </row>
    <row r="390" spans="1:20" x14ac:dyDescent="0.3">
      <c r="A390">
        <v>387</v>
      </c>
      <c r="B390">
        <v>280939997.01165313</v>
      </c>
      <c r="C390">
        <v>2467.0451610065038</v>
      </c>
      <c r="D390">
        <v>23357.9340642938</v>
      </c>
      <c r="E390">
        <v>0.31789744914079349</v>
      </c>
      <c r="F390">
        <v>0.3147676677915478</v>
      </c>
      <c r="S390">
        <v>387</v>
      </c>
      <c r="T390">
        <v>0.39913406176928362</v>
      </c>
    </row>
    <row r="391" spans="1:20" x14ac:dyDescent="0.3">
      <c r="A391">
        <v>388</v>
      </c>
      <c r="B391">
        <v>281731991.20770174</v>
      </c>
      <c r="C391">
        <v>2466.7686627553931</v>
      </c>
      <c r="D391">
        <v>23418.553290839856</v>
      </c>
      <c r="E391">
        <v>0.31744444539900174</v>
      </c>
      <c r="F391">
        <v>0.31433186879793301</v>
      </c>
      <c r="S391">
        <v>388</v>
      </c>
      <c r="T391">
        <v>0.39896038613676171</v>
      </c>
    </row>
    <row r="392" spans="1:20" x14ac:dyDescent="0.3">
      <c r="A392">
        <v>389</v>
      </c>
      <c r="B392">
        <v>281020924.92949766</v>
      </c>
      <c r="C392">
        <v>2467.7241653968745</v>
      </c>
      <c r="D392">
        <v>23364.646367320333</v>
      </c>
      <c r="E392">
        <v>0.31652949421644649</v>
      </c>
      <c r="F392">
        <v>0.3139918170728993</v>
      </c>
      <c r="S392">
        <v>389</v>
      </c>
      <c r="T392">
        <v>0.39799993909454368</v>
      </c>
    </row>
    <row r="393" spans="1:20" x14ac:dyDescent="0.3">
      <c r="A393">
        <v>390</v>
      </c>
      <c r="B393">
        <v>281812919.12554622</v>
      </c>
      <c r="C393">
        <v>2467.4476671457633</v>
      </c>
      <c r="D393">
        <v>23425.265593866385</v>
      </c>
      <c r="E393">
        <v>0.31607680905413144</v>
      </c>
      <c r="F393">
        <v>0.31331576272438971</v>
      </c>
      <c r="S393">
        <v>390</v>
      </c>
      <c r="T393">
        <v>0.39759206840358746</v>
      </c>
    </row>
    <row r="394" spans="1:20" x14ac:dyDescent="0.3">
      <c r="A394">
        <v>391</v>
      </c>
      <c r="B394">
        <v>281731991.20770174</v>
      </c>
      <c r="C394">
        <v>2469.1968627553929</v>
      </c>
      <c r="D394">
        <v>23418.553290839856</v>
      </c>
      <c r="E394">
        <v>0.31290888166533837</v>
      </c>
      <c r="F394">
        <v>0.3036567945182474</v>
      </c>
      <c r="S394">
        <v>391</v>
      </c>
      <c r="T394">
        <v>0.38838509384358194</v>
      </c>
    </row>
    <row r="395" spans="1:20" x14ac:dyDescent="0.3">
      <c r="A395">
        <v>392</v>
      </c>
      <c r="B395">
        <v>281812919.12554622</v>
      </c>
      <c r="C395">
        <v>2469.8758671457636</v>
      </c>
      <c r="D395">
        <v>23425.265593866385</v>
      </c>
      <c r="E395">
        <v>0.31154112032295544</v>
      </c>
      <c r="F395">
        <v>0.30331985316154936</v>
      </c>
      <c r="S395">
        <v>392</v>
      </c>
      <c r="T395">
        <v>0.38823382886976243</v>
      </c>
    </row>
    <row r="396" spans="1:20" x14ac:dyDescent="0.3">
      <c r="A396">
        <v>393</v>
      </c>
      <c r="B396">
        <v>280939997.01165313</v>
      </c>
      <c r="C396">
        <v>2471.9667610065035</v>
      </c>
      <c r="D396">
        <v>23357.9340642938</v>
      </c>
      <c r="E396">
        <v>0.30872265882900024</v>
      </c>
      <c r="F396">
        <v>0.30261997977505345</v>
      </c>
      <c r="S396">
        <v>393</v>
      </c>
      <c r="T396">
        <v>0.38794756992481394</v>
      </c>
    </row>
    <row r="397" spans="1:20" x14ac:dyDescent="0.3">
      <c r="A397">
        <v>394</v>
      </c>
      <c r="B397">
        <v>281020924.92949766</v>
      </c>
      <c r="C397">
        <v>2472.6457653968746</v>
      </c>
      <c r="D397">
        <v>23364.646367320333</v>
      </c>
      <c r="E397">
        <v>0.30735461624344651</v>
      </c>
      <c r="F397">
        <v>0.30244501516969075</v>
      </c>
      <c r="S397">
        <v>394</v>
      </c>
      <c r="T397">
        <v>0.38779590486542032</v>
      </c>
    </row>
    <row r="398" spans="1:20" x14ac:dyDescent="0.3">
      <c r="A398">
        <v>395</v>
      </c>
      <c r="B398">
        <v>281731991.20770174</v>
      </c>
      <c r="C398">
        <v>2473.964662755393</v>
      </c>
      <c r="D398">
        <v>23418.553290839856</v>
      </c>
      <c r="E398">
        <v>0.30400999570845549</v>
      </c>
      <c r="F398">
        <v>0.30220488799356626</v>
      </c>
      <c r="S398">
        <v>395</v>
      </c>
      <c r="T398">
        <v>0.38702732304763299</v>
      </c>
    </row>
    <row r="399" spans="1:20" x14ac:dyDescent="0.3">
      <c r="A399">
        <v>396</v>
      </c>
      <c r="B399">
        <v>282589185.0168134</v>
      </c>
      <c r="C399">
        <v>2473.7194981620059</v>
      </c>
      <c r="D399">
        <v>23488.437771181671</v>
      </c>
      <c r="E399">
        <v>0.30341226812226713</v>
      </c>
      <c r="F399">
        <v>0.30210166625604007</v>
      </c>
      <c r="S399">
        <v>396</v>
      </c>
      <c r="T399">
        <v>0.38658644187114333</v>
      </c>
    </row>
    <row r="400" spans="1:20" x14ac:dyDescent="0.3">
      <c r="A400">
        <v>397</v>
      </c>
      <c r="B400">
        <v>281812919.12554622</v>
      </c>
      <c r="C400">
        <v>2474.6436671457632</v>
      </c>
      <c r="D400">
        <v>23425.265593866385</v>
      </c>
      <c r="E400">
        <v>0.30264204795168015</v>
      </c>
      <c r="F400">
        <v>0.30186794083293722</v>
      </c>
      <c r="S400">
        <v>397</v>
      </c>
      <c r="T400">
        <v>0.3828388679121284</v>
      </c>
    </row>
    <row r="401" spans="1:20" x14ac:dyDescent="0.3">
      <c r="A401">
        <v>398</v>
      </c>
      <c r="B401">
        <v>282670112.93465799</v>
      </c>
      <c r="C401">
        <v>2474.3985025523771</v>
      </c>
      <c r="D401">
        <v>23495.150074208206</v>
      </c>
      <c r="E401">
        <v>0.30204471174594177</v>
      </c>
      <c r="F401">
        <v>0.30143569920872043</v>
      </c>
      <c r="S401">
        <v>398</v>
      </c>
      <c r="T401">
        <v>0.38212748057502216</v>
      </c>
    </row>
    <row r="402" spans="1:20" x14ac:dyDescent="0.3">
      <c r="A402">
        <v>399</v>
      </c>
      <c r="B402">
        <v>282161280.43231273</v>
      </c>
      <c r="C402">
        <v>2475.189887839651</v>
      </c>
      <c r="D402">
        <v>23459.692075037663</v>
      </c>
      <c r="E402">
        <v>0.3011758571342894</v>
      </c>
      <c r="F402">
        <v>0.30116815301976207</v>
      </c>
      <c r="S402">
        <v>399</v>
      </c>
      <c r="T402">
        <v>0.3819700564917749</v>
      </c>
    </row>
    <row r="403" spans="1:20" x14ac:dyDescent="0.3">
      <c r="A403">
        <v>400</v>
      </c>
      <c r="B403">
        <v>282242208.35015732</v>
      </c>
      <c r="C403">
        <v>2475.868892230023</v>
      </c>
      <c r="D403">
        <v>23466.404378064199</v>
      </c>
      <c r="E403">
        <v>0.29980801315872224</v>
      </c>
      <c r="F403">
        <v>0.30099354953503865</v>
      </c>
      <c r="S403">
        <v>400</v>
      </c>
      <c r="T403">
        <v>0.38180176318856524</v>
      </c>
    </row>
    <row r="404" spans="1:20" x14ac:dyDescent="0.3">
      <c r="A404">
        <v>401</v>
      </c>
      <c r="B404">
        <v>282589185.0168134</v>
      </c>
      <c r="C404">
        <v>2476.1476981620058</v>
      </c>
      <c r="D404">
        <v>23488.437771181671</v>
      </c>
      <c r="E404">
        <v>0.29887509873343049</v>
      </c>
      <c r="F404">
        <v>0.30065005538207901</v>
      </c>
      <c r="S404">
        <v>401</v>
      </c>
      <c r="T404">
        <v>0.38083657873172322</v>
      </c>
    </row>
    <row r="405" spans="1:20" x14ac:dyDescent="0.3">
      <c r="A405">
        <v>402</v>
      </c>
      <c r="B405">
        <v>281564255.33296758</v>
      </c>
      <c r="C405">
        <v>2477.1675446141235</v>
      </c>
      <c r="D405">
        <v>23407.929528941746</v>
      </c>
      <c r="E405">
        <v>0.29824288568781882</v>
      </c>
      <c r="F405">
        <v>0.29998388538238041</v>
      </c>
      <c r="S405">
        <v>402</v>
      </c>
      <c r="T405">
        <v>0.38051152133159127</v>
      </c>
    </row>
    <row r="406" spans="1:20" x14ac:dyDescent="0.3">
      <c r="A406">
        <v>403</v>
      </c>
      <c r="B406">
        <v>282670112.93465799</v>
      </c>
      <c r="C406">
        <v>2476.8267025523774</v>
      </c>
      <c r="D406">
        <v>23495.150074208206</v>
      </c>
      <c r="E406">
        <v>0.29750739978163393</v>
      </c>
      <c r="F406">
        <v>0.29380582980542413</v>
      </c>
      <c r="S406">
        <v>403</v>
      </c>
      <c r="T406">
        <v>0.37802326372810374</v>
      </c>
    </row>
    <row r="407" spans="1:20" x14ac:dyDescent="0.3">
      <c r="A407">
        <v>404</v>
      </c>
      <c r="B407">
        <v>281645183.25081223</v>
      </c>
      <c r="C407">
        <v>2477.8465490044955</v>
      </c>
      <c r="D407">
        <v>23414.641831968289</v>
      </c>
      <c r="E407">
        <v>0.2968748420279777</v>
      </c>
      <c r="F407">
        <v>0.29346489036774936</v>
      </c>
      <c r="S407">
        <v>404</v>
      </c>
      <c r="T407">
        <v>0.37786518767649696</v>
      </c>
    </row>
    <row r="408" spans="1:20" x14ac:dyDescent="0.3">
      <c r="A408">
        <v>405</v>
      </c>
      <c r="B408">
        <v>282161280.43231273</v>
      </c>
      <c r="C408">
        <v>2477.6362878396512</v>
      </c>
      <c r="D408">
        <v>23459.692075037663</v>
      </c>
      <c r="E408">
        <v>0.29661045719185619</v>
      </c>
      <c r="F408">
        <v>0.292788280177122</v>
      </c>
      <c r="S408">
        <v>405</v>
      </c>
      <c r="T408">
        <v>0.37756699649998254</v>
      </c>
    </row>
    <row r="409" spans="1:20" x14ac:dyDescent="0.3">
      <c r="A409">
        <v>406</v>
      </c>
      <c r="B409">
        <v>282351641.59514987</v>
      </c>
      <c r="C409">
        <v>2478.1973536992787</v>
      </c>
      <c r="D409">
        <v>23474.997644866038</v>
      </c>
      <c r="E409">
        <v>0.29532718968151611</v>
      </c>
      <c r="F409">
        <v>0.29235412606431416</v>
      </c>
      <c r="S409">
        <v>406</v>
      </c>
      <c r="T409">
        <v>0.37740848887503237</v>
      </c>
    </row>
    <row r="410" spans="1:20" x14ac:dyDescent="0.3">
      <c r="A410">
        <v>407</v>
      </c>
      <c r="B410">
        <v>282242208.35015732</v>
      </c>
      <c r="C410">
        <v>2478.3152922300228</v>
      </c>
      <c r="D410">
        <v>23466.404378064199</v>
      </c>
      <c r="E410">
        <v>0.29524252075785434</v>
      </c>
      <c r="F410">
        <v>0.29201308743485593</v>
      </c>
      <c r="S410">
        <v>407</v>
      </c>
      <c r="T410">
        <v>0.37661005553987259</v>
      </c>
    </row>
    <row r="411" spans="1:20" x14ac:dyDescent="0.3">
      <c r="A411">
        <v>408</v>
      </c>
      <c r="B411">
        <v>282351641.59514987</v>
      </c>
      <c r="C411">
        <v>2478.7797536992789</v>
      </c>
      <c r="D411">
        <v>23474.997644866038</v>
      </c>
      <c r="E411">
        <v>0.2942404119037712</v>
      </c>
      <c r="F411">
        <v>0.29133636930922469</v>
      </c>
      <c r="S411">
        <v>408</v>
      </c>
      <c r="T411">
        <v>0.37615017388345956</v>
      </c>
    </row>
    <row r="412" spans="1:20" x14ac:dyDescent="0.3">
      <c r="A412">
        <v>409</v>
      </c>
      <c r="B412">
        <v>282432569.51299447</v>
      </c>
      <c r="C412">
        <v>2478.8763580896511</v>
      </c>
      <c r="D412">
        <v>23481.709947892585</v>
      </c>
      <c r="E412">
        <v>0.29395929568408768</v>
      </c>
      <c r="F412">
        <v>0.29021670800216137</v>
      </c>
      <c r="S412">
        <v>409</v>
      </c>
      <c r="T412">
        <v>0.37451189956653425</v>
      </c>
    </row>
    <row r="413" spans="1:20" x14ac:dyDescent="0.3">
      <c r="A413">
        <v>410</v>
      </c>
      <c r="B413">
        <v>281564255.33296758</v>
      </c>
      <c r="C413">
        <v>2479.6503446141232</v>
      </c>
      <c r="D413">
        <v>23407.929528941746</v>
      </c>
      <c r="E413">
        <v>0.29361895861586884</v>
      </c>
      <c r="F413">
        <v>0.29013563524916525</v>
      </c>
      <c r="S413">
        <v>410</v>
      </c>
      <c r="T413">
        <v>0.37435316760255949</v>
      </c>
    </row>
    <row r="414" spans="1:20" x14ac:dyDescent="0.3">
      <c r="A414">
        <v>411</v>
      </c>
      <c r="B414">
        <v>282432569.51299447</v>
      </c>
      <c r="C414">
        <v>2479.4587580896509</v>
      </c>
      <c r="D414">
        <v>23481.709947892585</v>
      </c>
      <c r="E414">
        <v>0.29287249625158723</v>
      </c>
      <c r="F414">
        <v>0.28945762431336253</v>
      </c>
      <c r="S414">
        <v>411</v>
      </c>
      <c r="T414">
        <v>0.37404980918413339</v>
      </c>
    </row>
    <row r="415" spans="1:20" x14ac:dyDescent="0.3">
      <c r="A415">
        <v>412</v>
      </c>
      <c r="B415">
        <v>281645183.25081223</v>
      </c>
      <c r="C415">
        <v>2480.3293490044957</v>
      </c>
      <c r="D415">
        <v>23414.641831968289</v>
      </c>
      <c r="E415">
        <v>0.29225090255942909</v>
      </c>
      <c r="F415">
        <v>0.28876494968575744</v>
      </c>
      <c r="S415">
        <v>412</v>
      </c>
      <c r="T415">
        <v>0.37389063615283258</v>
      </c>
    </row>
    <row r="416" spans="1:20" x14ac:dyDescent="0.3">
      <c r="A416">
        <v>413</v>
      </c>
      <c r="B416">
        <v>282589185.0168134</v>
      </c>
      <c r="C416">
        <v>2480.9154981620059</v>
      </c>
      <c r="D416">
        <v>23488.437771181671</v>
      </c>
      <c r="E416">
        <v>0.28997362760872103</v>
      </c>
      <c r="F416">
        <v>0.28868385392804602</v>
      </c>
      <c r="S416">
        <v>413</v>
      </c>
      <c r="T416">
        <v>0.3730947393336505</v>
      </c>
    </row>
    <row r="417" spans="1:20" x14ac:dyDescent="0.3">
      <c r="A417">
        <v>414</v>
      </c>
      <c r="B417">
        <v>282670112.93465799</v>
      </c>
      <c r="C417">
        <v>2481.5945025523774</v>
      </c>
      <c r="D417">
        <v>23495.150074208206</v>
      </c>
      <c r="E417">
        <v>0.28860571031226745</v>
      </c>
      <c r="F417">
        <v>0.28800571832681243</v>
      </c>
      <c r="S417">
        <v>414</v>
      </c>
      <c r="T417">
        <v>0.37262895533570889</v>
      </c>
    </row>
    <row r="418" spans="1:20" x14ac:dyDescent="0.3">
      <c r="A418">
        <v>415</v>
      </c>
      <c r="B418">
        <v>282161280.43231273</v>
      </c>
      <c r="C418">
        <v>2482.5578878396509</v>
      </c>
      <c r="D418">
        <v>23459.692075037663</v>
      </c>
      <c r="E418">
        <v>0.28743501064181398</v>
      </c>
      <c r="F418">
        <v>0.28716268890530139</v>
      </c>
      <c r="S418">
        <v>415</v>
      </c>
      <c r="T418">
        <v>0.37173588092598642</v>
      </c>
    </row>
    <row r="419" spans="1:20" x14ac:dyDescent="0.3">
      <c r="A419">
        <v>416</v>
      </c>
      <c r="B419">
        <v>282242208.35015732</v>
      </c>
      <c r="C419">
        <v>2483.2368922300229</v>
      </c>
      <c r="D419">
        <v>23466.404378064199</v>
      </c>
      <c r="E419">
        <v>0.28606696266842369</v>
      </c>
      <c r="F419">
        <v>0.28681744079871535</v>
      </c>
      <c r="S419">
        <v>416</v>
      </c>
      <c r="T419">
        <v>0.37156803303619179</v>
      </c>
    </row>
    <row r="420" spans="1:20" x14ac:dyDescent="0.3">
      <c r="A420">
        <v>417</v>
      </c>
      <c r="B420">
        <v>282351641.59514987</v>
      </c>
      <c r="C420">
        <v>2483.701353699279</v>
      </c>
      <c r="D420">
        <v>23474.997644866038</v>
      </c>
      <c r="E420">
        <v>0.28506351542521974</v>
      </c>
      <c r="F420">
        <v>0.28614863849727473</v>
      </c>
      <c r="S420">
        <v>417</v>
      </c>
      <c r="T420">
        <v>0.37142571002103902</v>
      </c>
    </row>
    <row r="421" spans="1:20" x14ac:dyDescent="0.3">
      <c r="A421">
        <v>418</v>
      </c>
      <c r="B421">
        <v>281564255.33296758</v>
      </c>
      <c r="C421">
        <v>2484.8795446141235</v>
      </c>
      <c r="D421">
        <v>23407.929528941746</v>
      </c>
      <c r="E421">
        <v>0.28389257201330176</v>
      </c>
      <c r="F421">
        <v>0.28571131704833302</v>
      </c>
      <c r="S421">
        <v>418</v>
      </c>
      <c r="T421">
        <v>0.37125790353625437</v>
      </c>
    </row>
    <row r="422" spans="1:20" x14ac:dyDescent="0.3">
      <c r="A422">
        <v>419</v>
      </c>
      <c r="B422">
        <v>282432569.51299447</v>
      </c>
      <c r="C422">
        <v>2484.3803580896511</v>
      </c>
      <c r="D422">
        <v>23481.709947892585</v>
      </c>
      <c r="E422">
        <v>0.28369547350271773</v>
      </c>
      <c r="F422">
        <v>0.28536590067370415</v>
      </c>
      <c r="S422">
        <v>419</v>
      </c>
      <c r="T422">
        <v>0.37029370512727933</v>
      </c>
    </row>
    <row r="423" spans="1:20" x14ac:dyDescent="0.3">
      <c r="A423">
        <v>420</v>
      </c>
      <c r="B423">
        <v>281645183.25081223</v>
      </c>
      <c r="C423">
        <v>2485.5585490044955</v>
      </c>
      <c r="D423">
        <v>23414.641831968289</v>
      </c>
      <c r="E423">
        <v>0.28252458924357987</v>
      </c>
      <c r="F423">
        <v>0.28469685707383308</v>
      </c>
      <c r="S423">
        <v>420</v>
      </c>
      <c r="T423">
        <v>0.36998427058567923</v>
      </c>
    </row>
    <row r="424" spans="1:20" x14ac:dyDescent="0.3">
      <c r="A424">
        <v>421</v>
      </c>
      <c r="B424">
        <v>282975899.91646433</v>
      </c>
      <c r="C424">
        <v>2488.9021373068995</v>
      </c>
      <c r="D424">
        <v>23524.993109513991</v>
      </c>
      <c r="E424">
        <v>0.27458376137919865</v>
      </c>
      <c r="F424">
        <v>0.27834676184966511</v>
      </c>
      <c r="S424">
        <v>421</v>
      </c>
      <c r="T424">
        <v>0.36627748967056128</v>
      </c>
    </row>
    <row r="425" spans="1:20" x14ac:dyDescent="0.3">
      <c r="A425">
        <v>422</v>
      </c>
      <c r="B425">
        <v>282975899.91646433</v>
      </c>
      <c r="C425">
        <v>2491.3849373068997</v>
      </c>
      <c r="D425">
        <v>23524.993109513991</v>
      </c>
      <c r="E425">
        <v>0.26995932346896689</v>
      </c>
      <c r="F425">
        <v>0.27800944662346488</v>
      </c>
      <c r="S425">
        <v>422</v>
      </c>
      <c r="T425">
        <v>0.36610950942997156</v>
      </c>
    </row>
    <row r="426" spans="1:20" x14ac:dyDescent="0.3">
      <c r="A426">
        <v>423</v>
      </c>
      <c r="B426">
        <v>283056827.83430886</v>
      </c>
      <c r="C426">
        <v>2491.4451416972702</v>
      </c>
      <c r="D426">
        <v>23531.705412540527</v>
      </c>
      <c r="E426">
        <v>0.26974345136192424</v>
      </c>
      <c r="F426">
        <v>0.27731060287926279</v>
      </c>
      <c r="S426">
        <v>423</v>
      </c>
      <c r="T426">
        <v>0.36596591533572759</v>
      </c>
    </row>
    <row r="427" spans="1:20" x14ac:dyDescent="0.3">
      <c r="A427">
        <v>424</v>
      </c>
      <c r="B427">
        <v>283056827.83430886</v>
      </c>
      <c r="C427">
        <v>2492.0639416972704</v>
      </c>
      <c r="D427">
        <v>23531.705412540527</v>
      </c>
      <c r="E427">
        <v>0.2685912552593519</v>
      </c>
      <c r="F427">
        <v>0.27664126344774265</v>
      </c>
      <c r="S427">
        <v>424</v>
      </c>
      <c r="T427">
        <v>0.36579796796181963</v>
      </c>
    </row>
    <row r="428" spans="1:20" x14ac:dyDescent="0.3">
      <c r="A428">
        <v>425</v>
      </c>
      <c r="B428">
        <v>284564954.22832638</v>
      </c>
      <c r="C428">
        <v>2492.0277720969621</v>
      </c>
      <c r="D428">
        <v>23652.877311493248</v>
      </c>
      <c r="E428">
        <v>0.26678802193923301</v>
      </c>
      <c r="F428">
        <v>0.27655752052230032</v>
      </c>
      <c r="S428">
        <v>425</v>
      </c>
      <c r="T428">
        <v>0.36484091324054813</v>
      </c>
    </row>
    <row r="429" spans="1:20" x14ac:dyDescent="0.3">
      <c r="A429">
        <v>426</v>
      </c>
      <c r="B429">
        <v>284564954.22832638</v>
      </c>
      <c r="C429">
        <v>2492.5919720969619</v>
      </c>
      <c r="D429">
        <v>23652.877311493248</v>
      </c>
      <c r="E429">
        <v>0.26573308410779606</v>
      </c>
      <c r="F429">
        <v>0.27585874270110416</v>
      </c>
      <c r="S429">
        <v>426</v>
      </c>
      <c r="T429">
        <v>0.36453000487675136</v>
      </c>
    </row>
    <row r="430" spans="1:20" x14ac:dyDescent="0.3">
      <c r="A430">
        <v>427</v>
      </c>
      <c r="B430">
        <v>284645882.14617097</v>
      </c>
      <c r="C430">
        <v>2492.7067764873336</v>
      </c>
      <c r="D430">
        <v>23659.589614519788</v>
      </c>
      <c r="E430">
        <v>0.26542053318217612</v>
      </c>
      <c r="F430">
        <v>0.25809502239386345</v>
      </c>
      <c r="S430">
        <v>427</v>
      </c>
      <c r="T430">
        <v>0.35335598193796242</v>
      </c>
    </row>
    <row r="431" spans="1:20" x14ac:dyDescent="0.3">
      <c r="A431">
        <v>428</v>
      </c>
      <c r="B431">
        <v>284137049.64382571</v>
      </c>
      <c r="C431">
        <v>2493.498161774608</v>
      </c>
      <c r="D431">
        <v>23624.131615349241</v>
      </c>
      <c r="E431">
        <v>0.26454844672532712</v>
      </c>
      <c r="F431">
        <v>0.25801346053922214</v>
      </c>
      <c r="S431">
        <v>428</v>
      </c>
      <c r="T431">
        <v>0.35285530644442614</v>
      </c>
    </row>
    <row r="432" spans="1:20" x14ac:dyDescent="0.3">
      <c r="A432">
        <v>429</v>
      </c>
      <c r="B432">
        <v>284645882.14617097</v>
      </c>
      <c r="C432">
        <v>2493.2709764873339</v>
      </c>
      <c r="D432">
        <v>23659.589614519788</v>
      </c>
      <c r="E432">
        <v>0.2643655534238003</v>
      </c>
      <c r="F432">
        <v>0.2573330108362078</v>
      </c>
      <c r="S432">
        <v>429</v>
      </c>
      <c r="T432">
        <v>0.35266350057218188</v>
      </c>
    </row>
    <row r="433" spans="1:20" x14ac:dyDescent="0.3">
      <c r="A433">
        <v>430</v>
      </c>
      <c r="B433">
        <v>284137049.64382571</v>
      </c>
      <c r="C433">
        <v>2494.0805617746082</v>
      </c>
      <c r="D433">
        <v>23624.131615349241</v>
      </c>
      <c r="E433">
        <v>0.26346121368854369</v>
      </c>
      <c r="F433">
        <v>0.25664332851229688</v>
      </c>
      <c r="S433">
        <v>430</v>
      </c>
      <c r="T433">
        <v>0.35216086667789392</v>
      </c>
    </row>
    <row r="434" spans="1:20" x14ac:dyDescent="0.3">
      <c r="A434">
        <v>431</v>
      </c>
      <c r="B434">
        <v>284217977.5616703</v>
      </c>
      <c r="C434">
        <v>2494.1771661649796</v>
      </c>
      <c r="D434">
        <v>23630.84391837578</v>
      </c>
      <c r="E434">
        <v>0.26318061303629842</v>
      </c>
      <c r="F434">
        <v>0.25656173548987782</v>
      </c>
      <c r="S434">
        <v>431</v>
      </c>
      <c r="T434">
        <v>0.351450341877724</v>
      </c>
    </row>
    <row r="435" spans="1:20" x14ac:dyDescent="0.3">
      <c r="A435">
        <v>432</v>
      </c>
      <c r="B435">
        <v>284217977.5616703</v>
      </c>
      <c r="C435">
        <v>2494.7595661649793</v>
      </c>
      <c r="D435">
        <v>23630.84391837578</v>
      </c>
      <c r="E435">
        <v>0.26209335126357419</v>
      </c>
      <c r="F435">
        <v>0.25588110702822348</v>
      </c>
      <c r="S435">
        <v>432</v>
      </c>
      <c r="T435">
        <v>0.35094468670540657</v>
      </c>
    </row>
    <row r="436" spans="1:20" x14ac:dyDescent="0.3">
      <c r="A436">
        <v>433</v>
      </c>
      <c r="B436">
        <v>282975899.91646433</v>
      </c>
      <c r="C436">
        <v>2496.6141373068995</v>
      </c>
      <c r="D436">
        <v>23524.993109513991</v>
      </c>
      <c r="E436">
        <v>0.2602336578688948</v>
      </c>
      <c r="F436">
        <v>0.25145513712846651</v>
      </c>
      <c r="S436">
        <v>433</v>
      </c>
      <c r="T436">
        <v>0.3417185586187495</v>
      </c>
    </row>
    <row r="437" spans="1:20" x14ac:dyDescent="0.3">
      <c r="A437">
        <v>434</v>
      </c>
      <c r="B437">
        <v>283056827.83430886</v>
      </c>
      <c r="C437">
        <v>2497.2931416972706</v>
      </c>
      <c r="D437">
        <v>23531.705412540527</v>
      </c>
      <c r="E437">
        <v>0.25886564331692985</v>
      </c>
      <c r="F437">
        <v>0.2513741011017207</v>
      </c>
      <c r="S437">
        <v>434</v>
      </c>
      <c r="T437">
        <v>0.34155505008634285</v>
      </c>
    </row>
    <row r="438" spans="1:20" x14ac:dyDescent="0.3">
      <c r="A438">
        <v>435</v>
      </c>
      <c r="B438">
        <v>284564954.22832638</v>
      </c>
      <c r="C438">
        <v>2497.3597720969619</v>
      </c>
      <c r="D438">
        <v>23652.877311493248</v>
      </c>
      <c r="E438">
        <v>0.25682501476945341</v>
      </c>
      <c r="F438">
        <v>0.25069784104722664</v>
      </c>
      <c r="S438">
        <v>435</v>
      </c>
      <c r="T438">
        <v>0.34119699532758169</v>
      </c>
    </row>
    <row r="439" spans="1:20" x14ac:dyDescent="0.3">
      <c r="A439">
        <v>436</v>
      </c>
      <c r="B439">
        <v>284645882.14617097</v>
      </c>
      <c r="C439">
        <v>2498.038776487334</v>
      </c>
      <c r="D439">
        <v>23659.589614519788</v>
      </c>
      <c r="E439">
        <v>0.25545718254673683</v>
      </c>
      <c r="F439">
        <v>0.25000384160103145</v>
      </c>
      <c r="S439">
        <v>436</v>
      </c>
      <c r="T439">
        <v>0.34103301779046574</v>
      </c>
    </row>
    <row r="440" spans="1:20" x14ac:dyDescent="0.3">
      <c r="A440">
        <v>437</v>
      </c>
      <c r="B440">
        <v>284137049.64382571</v>
      </c>
      <c r="C440">
        <v>2499.0021617746083</v>
      </c>
      <c r="D440">
        <v>23624.131615349241</v>
      </c>
      <c r="E440">
        <v>0.2542819101424324</v>
      </c>
      <c r="F440">
        <v>0.24992275499946545</v>
      </c>
      <c r="S440">
        <v>437</v>
      </c>
      <c r="T440">
        <v>0.34029441718843761</v>
      </c>
    </row>
    <row r="441" spans="1:20" x14ac:dyDescent="0.3">
      <c r="A441">
        <v>438</v>
      </c>
      <c r="B441">
        <v>284217977.5616703</v>
      </c>
      <c r="C441">
        <v>2499.6811661649795</v>
      </c>
      <c r="D441">
        <v>23630.84391837578</v>
      </c>
      <c r="E441">
        <v>0.25291387139369381</v>
      </c>
      <c r="F441">
        <v>0.24924614968455322</v>
      </c>
      <c r="S441">
        <v>438</v>
      </c>
      <c r="T441">
        <v>0.33976909592347543</v>
      </c>
    </row>
    <row r="442" spans="1:20" x14ac:dyDescent="0.3">
      <c r="A442">
        <v>439</v>
      </c>
      <c r="B442">
        <v>285976598.81182313</v>
      </c>
      <c r="C442">
        <v>2503.7623647897376</v>
      </c>
      <c r="D442">
        <v>23769.940892065493</v>
      </c>
      <c r="E442">
        <v>0.24314078114374224</v>
      </c>
      <c r="F442">
        <v>0.23278991754885028</v>
      </c>
      <c r="S442">
        <v>439</v>
      </c>
      <c r="T442">
        <v>0.33965811078496483</v>
      </c>
    </row>
    <row r="443" spans="1:20" x14ac:dyDescent="0.3">
      <c r="A443">
        <v>440</v>
      </c>
      <c r="B443">
        <v>285976598.81182313</v>
      </c>
      <c r="C443">
        <v>2504.3265647897379</v>
      </c>
      <c r="D443">
        <v>23769.940892065493</v>
      </c>
      <c r="E443">
        <v>0.24208500124122193</v>
      </c>
      <c r="F443">
        <v>0.23270768843513431</v>
      </c>
      <c r="S443">
        <v>440</v>
      </c>
      <c r="T443">
        <v>0.33935935056762379</v>
      </c>
    </row>
    <row r="444" spans="1:20" x14ac:dyDescent="0.3">
      <c r="A444">
        <v>441</v>
      </c>
      <c r="B444">
        <v>286057526.72966772</v>
      </c>
      <c r="C444">
        <v>2504.4413691801096</v>
      </c>
      <c r="D444">
        <v>23776.653195092033</v>
      </c>
      <c r="E444">
        <v>0.24177347341017724</v>
      </c>
      <c r="F444">
        <v>0.23202320144308256</v>
      </c>
      <c r="S444">
        <v>441</v>
      </c>
      <c r="T444">
        <v>0.3390476273031392</v>
      </c>
    </row>
    <row r="445" spans="1:20" x14ac:dyDescent="0.3">
      <c r="A445">
        <v>442</v>
      </c>
      <c r="B445">
        <v>285548694.2273224</v>
      </c>
      <c r="C445">
        <v>2505.2327544673835</v>
      </c>
      <c r="D445">
        <v>23741.195195921478</v>
      </c>
      <c r="E445">
        <v>0.24089412207994437</v>
      </c>
      <c r="F445">
        <v>0.23133832109905109</v>
      </c>
      <c r="S445">
        <v>442</v>
      </c>
      <c r="T445">
        <v>0.33874910031429417</v>
      </c>
    </row>
    <row r="446" spans="1:20" x14ac:dyDescent="0.3">
      <c r="A446">
        <v>443</v>
      </c>
      <c r="B446">
        <v>286057526.72966772</v>
      </c>
      <c r="C446">
        <v>2505.0055691801094</v>
      </c>
      <c r="D446">
        <v>23776.653195092033</v>
      </c>
      <c r="E446">
        <v>0.24071764164333947</v>
      </c>
      <c r="F446">
        <v>0.23125605072002983</v>
      </c>
      <c r="S446">
        <v>443</v>
      </c>
      <c r="T446">
        <v>0.33802391414943678</v>
      </c>
    </row>
    <row r="447" spans="1:20" x14ac:dyDescent="0.3">
      <c r="A447">
        <v>444</v>
      </c>
      <c r="B447">
        <v>285548694.2273224</v>
      </c>
      <c r="C447">
        <v>2505.8151544673833</v>
      </c>
      <c r="D447">
        <v>23741.195195921478</v>
      </c>
      <c r="E447">
        <v>0.23980628304498861</v>
      </c>
      <c r="F447">
        <v>0.23057131617581147</v>
      </c>
      <c r="S447">
        <v>444</v>
      </c>
      <c r="T447">
        <v>0.33772638706513775</v>
      </c>
    </row>
    <row r="448" spans="1:20" x14ac:dyDescent="0.3">
      <c r="A448">
        <v>445</v>
      </c>
      <c r="B448">
        <v>285629622.14516693</v>
      </c>
      <c r="C448">
        <v>2505.9117588577551</v>
      </c>
      <c r="D448">
        <v>23747.907498948021</v>
      </c>
      <c r="E448">
        <v>0.23952637762566595</v>
      </c>
      <c r="F448">
        <v>0.22615836037449566</v>
      </c>
      <c r="S448">
        <v>445</v>
      </c>
      <c r="T448">
        <v>0.32963444374975531</v>
      </c>
    </row>
    <row r="449" spans="1:20" x14ac:dyDescent="0.3">
      <c r="A449">
        <v>446</v>
      </c>
      <c r="B449">
        <v>285629622.14516693</v>
      </c>
      <c r="C449">
        <v>2506.4941588577553</v>
      </c>
      <c r="D449">
        <v>23747.907498948021</v>
      </c>
      <c r="E449">
        <v>0.2384385015682409</v>
      </c>
      <c r="F449">
        <v>0.22607628642614491</v>
      </c>
      <c r="S449">
        <v>446</v>
      </c>
      <c r="T449">
        <v>0.32902837319350003</v>
      </c>
    </row>
    <row r="450" spans="1:20" x14ac:dyDescent="0.3">
      <c r="A450">
        <v>447</v>
      </c>
      <c r="B450">
        <v>285976598.81182313</v>
      </c>
      <c r="C450">
        <v>2509.0943647897375</v>
      </c>
      <c r="D450">
        <v>23769.940892065493</v>
      </c>
      <c r="E450">
        <v>0.23317074688371389</v>
      </c>
      <c r="F450">
        <v>0.22539281281629694</v>
      </c>
      <c r="S450">
        <v>447</v>
      </c>
      <c r="T450">
        <v>0.32889619702426387</v>
      </c>
    </row>
    <row r="451" spans="1:20" x14ac:dyDescent="0.3">
      <c r="A451">
        <v>448</v>
      </c>
      <c r="B451">
        <v>286057526.72966772</v>
      </c>
      <c r="C451">
        <v>2509.7733691801095</v>
      </c>
      <c r="D451">
        <v>23776.653195092033</v>
      </c>
      <c r="E451">
        <v>0.23180300717913765</v>
      </c>
      <c r="F451">
        <v>0.2247072842402579</v>
      </c>
      <c r="S451">
        <v>448</v>
      </c>
      <c r="T451">
        <v>0.32875320126493057</v>
      </c>
    </row>
    <row r="452" spans="1:20" x14ac:dyDescent="0.3">
      <c r="A452">
        <v>449</v>
      </c>
      <c r="B452">
        <v>285548694.2273224</v>
      </c>
      <c r="C452">
        <v>2510.7367544673834</v>
      </c>
      <c r="D452">
        <v>23741.195195921478</v>
      </c>
      <c r="E452">
        <v>0.23062305232287161</v>
      </c>
      <c r="F452">
        <v>0.22462514546503518</v>
      </c>
      <c r="S452">
        <v>449</v>
      </c>
      <c r="T452">
        <v>0.32803258706660632</v>
      </c>
    </row>
    <row r="453" spans="1:20" x14ac:dyDescent="0.3">
      <c r="A453">
        <v>450</v>
      </c>
      <c r="B453">
        <v>285629622.14516693</v>
      </c>
      <c r="C453">
        <v>2511.415758857755</v>
      </c>
      <c r="D453">
        <v>23747.907498948021</v>
      </c>
      <c r="E453">
        <v>0.22925503356038787</v>
      </c>
      <c r="F453">
        <v>0.22394122267261785</v>
      </c>
      <c r="S453">
        <v>450</v>
      </c>
      <c r="T453">
        <v>0.32775841294500802</v>
      </c>
    </row>
    <row r="454" spans="1:20" x14ac:dyDescent="0.3">
      <c r="A454">
        <v>451</v>
      </c>
      <c r="B454">
        <v>286405888.03643411</v>
      </c>
      <c r="C454">
        <v>2512.1835898739964</v>
      </c>
      <c r="D454">
        <v>23811.0796762633</v>
      </c>
      <c r="E454">
        <v>0.22686077347759953</v>
      </c>
      <c r="F454">
        <v>0.21750599090102904</v>
      </c>
      <c r="S454">
        <v>451</v>
      </c>
      <c r="T454">
        <v>0.26203745580698407</v>
      </c>
    </row>
    <row r="455" spans="1:20" x14ac:dyDescent="0.3">
      <c r="A455">
        <v>452</v>
      </c>
      <c r="B455">
        <v>286405888.03643411</v>
      </c>
      <c r="C455">
        <v>2512.7659898739962</v>
      </c>
      <c r="D455">
        <v>23811.0796762633</v>
      </c>
      <c r="E455">
        <v>0.22577242322102847</v>
      </c>
      <c r="F455">
        <v>0.21742318722999823</v>
      </c>
      <c r="S455">
        <v>452</v>
      </c>
      <c r="T455">
        <v>0.26177783619703021</v>
      </c>
    </row>
    <row r="456" spans="1:20" x14ac:dyDescent="0.3">
      <c r="A456">
        <v>453</v>
      </c>
      <c r="B456">
        <v>286486815.95427865</v>
      </c>
      <c r="C456">
        <v>2512.8625942643675</v>
      </c>
      <c r="D456">
        <v>23817.791979289832</v>
      </c>
      <c r="E456">
        <v>0.22549311207615952</v>
      </c>
      <c r="F456">
        <v>0.21673496490083011</v>
      </c>
      <c r="S456">
        <v>453</v>
      </c>
      <c r="T456">
        <v>0.26147684577835312</v>
      </c>
    </row>
    <row r="457" spans="1:20" x14ac:dyDescent="0.3">
      <c r="A457">
        <v>454</v>
      </c>
      <c r="B457">
        <v>286486815.95427865</v>
      </c>
      <c r="C457">
        <v>2513.4449942643678</v>
      </c>
      <c r="D457">
        <v>23817.791979289832</v>
      </c>
      <c r="E457">
        <v>0.22440471813616836</v>
      </c>
      <c r="F457">
        <v>0.21605448695012464</v>
      </c>
      <c r="S457">
        <v>454</v>
      </c>
      <c r="T457">
        <v>0.26121640373127297</v>
      </c>
    </row>
    <row r="458" spans="1:20" x14ac:dyDescent="0.3">
      <c r="A458">
        <v>455</v>
      </c>
      <c r="B458">
        <v>286405888.03643411</v>
      </c>
      <c r="C458">
        <v>2517.6875898739963</v>
      </c>
      <c r="D458">
        <v>23811.0796762633</v>
      </c>
      <c r="E458">
        <v>0.21658561128846374</v>
      </c>
      <c r="F458">
        <v>0.21597163351680293</v>
      </c>
      <c r="S458">
        <v>455</v>
      </c>
      <c r="T458">
        <v>0.25984137290542347</v>
      </c>
    </row>
    <row r="459" spans="1:20" x14ac:dyDescent="0.3">
      <c r="A459">
        <v>456</v>
      </c>
      <c r="B459">
        <v>286486815.95427865</v>
      </c>
      <c r="C459">
        <v>2518.3665942643674</v>
      </c>
      <c r="D459">
        <v>23817.791979289832</v>
      </c>
      <c r="E459">
        <v>0.21521761855544536</v>
      </c>
      <c r="F459">
        <v>0.21528310477780643</v>
      </c>
      <c r="S459">
        <v>456</v>
      </c>
      <c r="T459">
        <v>0.25927416019099048</v>
      </c>
    </row>
    <row r="460" spans="1:20" x14ac:dyDescent="0.3">
      <c r="A460">
        <v>457</v>
      </c>
      <c r="B460">
        <v>287554295.8133108</v>
      </c>
      <c r="C460">
        <v>2518.9958664161504</v>
      </c>
      <c r="D460">
        <v>23901.633138604651</v>
      </c>
      <c r="E460">
        <v>0.21274682504002523</v>
      </c>
      <c r="F460">
        <v>0.19753907106800073</v>
      </c>
      <c r="S460">
        <v>457</v>
      </c>
      <c r="T460">
        <v>0.23576418023714973</v>
      </c>
    </row>
    <row r="461" spans="1:20" x14ac:dyDescent="0.3">
      <c r="A461">
        <v>458</v>
      </c>
      <c r="B461">
        <v>287635223.73115528</v>
      </c>
      <c r="C461">
        <v>2519.6748708065215</v>
      </c>
      <c r="D461">
        <v>23908.345441631176</v>
      </c>
      <c r="E461">
        <v>0.21137955972969055</v>
      </c>
      <c r="F461">
        <v>0.19718376023990727</v>
      </c>
      <c r="S461">
        <v>458</v>
      </c>
      <c r="T461">
        <v>0.23538773856329182</v>
      </c>
    </row>
    <row r="462" spans="1:20" x14ac:dyDescent="0.3">
      <c r="A462">
        <v>459</v>
      </c>
      <c r="B462">
        <v>287554295.8133108</v>
      </c>
      <c r="C462">
        <v>2521.4422664161507</v>
      </c>
      <c r="D462">
        <v>23901.633138604651</v>
      </c>
      <c r="E462">
        <v>0.20816893680460499</v>
      </c>
      <c r="F462">
        <v>0.19648661537214202</v>
      </c>
      <c r="S462">
        <v>459</v>
      </c>
      <c r="T462">
        <v>0.23516714629792024</v>
      </c>
    </row>
    <row r="463" spans="1:20" x14ac:dyDescent="0.3">
      <c r="A463">
        <v>460</v>
      </c>
      <c r="B463">
        <v>287635223.73115528</v>
      </c>
      <c r="C463">
        <v>2522.1212708065214</v>
      </c>
      <c r="D463">
        <v>23908.345441631176</v>
      </c>
      <c r="E463">
        <v>0.20680142119285924</v>
      </c>
      <c r="F463">
        <v>0.1960880424641705</v>
      </c>
      <c r="S463">
        <v>460</v>
      </c>
      <c r="T463">
        <v>0.23513114298450541</v>
      </c>
    </row>
    <row r="464" spans="1:20" x14ac:dyDescent="0.3">
      <c r="A464">
        <v>461</v>
      </c>
      <c r="B464">
        <v>287554295.8133108</v>
      </c>
      <c r="C464">
        <v>2526.3638664161504</v>
      </c>
      <c r="D464">
        <v>23901.633138604651</v>
      </c>
      <c r="E464">
        <v>0.1989738163616448</v>
      </c>
      <c r="F464">
        <v>0.19573242553302811</v>
      </c>
      <c r="S464">
        <v>461</v>
      </c>
      <c r="T464">
        <v>0.2350932323160527</v>
      </c>
    </row>
    <row r="465" spans="1:20" x14ac:dyDescent="0.3">
      <c r="A465">
        <v>462</v>
      </c>
      <c r="B465">
        <v>287635223.73115528</v>
      </c>
      <c r="C465">
        <v>2527.0428708065215</v>
      </c>
      <c r="D465">
        <v>23908.345441631176</v>
      </c>
      <c r="E465">
        <v>0.19760591042322329</v>
      </c>
      <c r="F465">
        <v>0.19503484629815934</v>
      </c>
      <c r="S465">
        <v>462</v>
      </c>
      <c r="T465">
        <v>0.23483638167985915</v>
      </c>
    </row>
    <row r="466" spans="1:20" x14ac:dyDescent="0.3">
      <c r="A466">
        <v>463</v>
      </c>
      <c r="B466">
        <v>288381657.24794716</v>
      </c>
      <c r="C466">
        <v>2530.4918638089534</v>
      </c>
      <c r="D466">
        <v>23975.519216574885</v>
      </c>
      <c r="E466">
        <v>0.19023404650136108</v>
      </c>
      <c r="F466">
        <v>0.18179590188828534</v>
      </c>
      <c r="S466">
        <v>463</v>
      </c>
      <c r="T466">
        <v>0.23467545192039641</v>
      </c>
    </row>
    <row r="467" spans="1:20" x14ac:dyDescent="0.3">
      <c r="A467">
        <v>464</v>
      </c>
      <c r="B467">
        <v>288462585.16579169</v>
      </c>
      <c r="C467">
        <v>2531.1708681993241</v>
      </c>
      <c r="D467">
        <v>23982.231519601417</v>
      </c>
      <c r="E467">
        <v>0.18886643506163073</v>
      </c>
      <c r="F467">
        <v>0.18144635433802334</v>
      </c>
      <c r="S467">
        <v>464</v>
      </c>
      <c r="T467">
        <v>0.23407460051006682</v>
      </c>
    </row>
    <row r="468" spans="1:20" x14ac:dyDescent="0.3">
      <c r="A468">
        <v>465</v>
      </c>
      <c r="B468">
        <v>288381657.24794716</v>
      </c>
      <c r="C468">
        <v>2532.9564638089532</v>
      </c>
      <c r="D468">
        <v>23975.519216574885</v>
      </c>
      <c r="E468">
        <v>0.18562899344668962</v>
      </c>
      <c r="F468">
        <v>0.18074759078596742</v>
      </c>
      <c r="S468">
        <v>465</v>
      </c>
      <c r="T468">
        <v>0.23331159045660008</v>
      </c>
    </row>
    <row r="469" spans="1:20" x14ac:dyDescent="0.3">
      <c r="A469">
        <v>466</v>
      </c>
      <c r="B469">
        <v>288462585.16579169</v>
      </c>
      <c r="C469">
        <v>2533.6354681993244</v>
      </c>
      <c r="D469">
        <v>23982.231519601417</v>
      </c>
      <c r="E469">
        <v>0.18426116613125235</v>
      </c>
      <c r="F469">
        <v>0.18034445236812158</v>
      </c>
      <c r="S469">
        <v>466</v>
      </c>
      <c r="T469">
        <v>0.233015280954881</v>
      </c>
    </row>
    <row r="470" spans="1:20" x14ac:dyDescent="0.3">
      <c r="A470">
        <v>467</v>
      </c>
      <c r="B470">
        <v>289530065.02482373</v>
      </c>
      <c r="C470">
        <v>2535.4401403511069</v>
      </c>
      <c r="D470">
        <v>24066.072678916225</v>
      </c>
      <c r="E470">
        <v>0.17961906560937516</v>
      </c>
      <c r="F470">
        <v>0.17999466446761439</v>
      </c>
      <c r="S470">
        <v>467</v>
      </c>
      <c r="T470">
        <v>0.23293132502245925</v>
      </c>
    </row>
    <row r="471" spans="1:20" x14ac:dyDescent="0.3">
      <c r="A471">
        <v>468</v>
      </c>
      <c r="B471">
        <v>289610992.94266832</v>
      </c>
      <c r="C471">
        <v>2536.1191447414785</v>
      </c>
      <c r="D471">
        <v>24072.784981942761</v>
      </c>
      <c r="E471">
        <v>0.17825225190767971</v>
      </c>
      <c r="F471">
        <v>0.17929563248092112</v>
      </c>
      <c r="S471">
        <v>468</v>
      </c>
      <c r="T471">
        <v>0.23232498125664497</v>
      </c>
    </row>
    <row r="472" spans="1:20" x14ac:dyDescent="0.3">
      <c r="A472">
        <v>469</v>
      </c>
      <c r="B472">
        <v>288381657.24794716</v>
      </c>
      <c r="C472">
        <v>2538.0318638089534</v>
      </c>
      <c r="D472">
        <v>23975.519216574885</v>
      </c>
      <c r="E472">
        <v>0.17616588510849013</v>
      </c>
      <c r="F472">
        <v>0.16211308599089067</v>
      </c>
      <c r="S472">
        <v>469</v>
      </c>
      <c r="T472">
        <v>0.22216616935013681</v>
      </c>
    </row>
    <row r="473" spans="1:20" x14ac:dyDescent="0.3">
      <c r="A473">
        <v>470</v>
      </c>
      <c r="B473">
        <v>289530065.02482373</v>
      </c>
      <c r="C473">
        <v>2537.8865403511072</v>
      </c>
      <c r="D473">
        <v>24066.072678916225</v>
      </c>
      <c r="E473">
        <v>0.17503360283124222</v>
      </c>
      <c r="F473">
        <v>0.16174812061929003</v>
      </c>
      <c r="S473">
        <v>470</v>
      </c>
      <c r="T473">
        <v>0.22190437000637553</v>
      </c>
    </row>
    <row r="474" spans="1:20" x14ac:dyDescent="0.3">
      <c r="A474">
        <v>471</v>
      </c>
      <c r="B474">
        <v>288462585.16579169</v>
      </c>
      <c r="C474">
        <v>2538.7108681993241</v>
      </c>
      <c r="D474">
        <v>23982.231519601417</v>
      </c>
      <c r="E474">
        <v>0.17479778689909309</v>
      </c>
      <c r="F474">
        <v>0.16103682155832383</v>
      </c>
      <c r="S474">
        <v>471</v>
      </c>
      <c r="T474">
        <v>0.22157119300571379</v>
      </c>
    </row>
    <row r="475" spans="1:20" x14ac:dyDescent="0.3">
      <c r="A475">
        <v>472</v>
      </c>
      <c r="B475">
        <v>289610992.94266832</v>
      </c>
      <c r="C475">
        <v>2538.5655447414783</v>
      </c>
      <c r="D475">
        <v>24072.784981942761</v>
      </c>
      <c r="E475">
        <v>0.17366642937578686</v>
      </c>
      <c r="F475">
        <v>0.1606626416686727</v>
      </c>
      <c r="S475">
        <v>472</v>
      </c>
      <c r="T475">
        <v>0.22130846384111072</v>
      </c>
    </row>
    <row r="476" spans="1:20" x14ac:dyDescent="0.3">
      <c r="A476">
        <v>473</v>
      </c>
      <c r="B476">
        <v>289793301.83144385</v>
      </c>
      <c r="C476">
        <v>2542.2264565017285</v>
      </c>
      <c r="D476">
        <v>24092.582797147123</v>
      </c>
      <c r="E476">
        <v>0.16658487835553712</v>
      </c>
      <c r="F476">
        <v>0.16029720128218825</v>
      </c>
      <c r="S476">
        <v>473</v>
      </c>
      <c r="T476">
        <v>0.22005956267508836</v>
      </c>
    </row>
    <row r="477" spans="1:20" x14ac:dyDescent="0.3">
      <c r="A477">
        <v>474</v>
      </c>
      <c r="B477">
        <v>289530065.02482373</v>
      </c>
      <c r="C477">
        <v>2542.8081403511073</v>
      </c>
      <c r="D477">
        <v>24066.072678916225</v>
      </c>
      <c r="E477">
        <v>0.1658261880379289</v>
      </c>
      <c r="F477">
        <v>0.15958520835172021</v>
      </c>
      <c r="S477">
        <v>474</v>
      </c>
      <c r="T477">
        <v>0.21945758418842193</v>
      </c>
    </row>
    <row r="478" spans="1:20" x14ac:dyDescent="0.3">
      <c r="A478">
        <v>475</v>
      </c>
      <c r="B478">
        <v>289610992.94266832</v>
      </c>
      <c r="C478">
        <v>2543.4871447414785</v>
      </c>
      <c r="D478">
        <v>24072.784981942761</v>
      </c>
      <c r="E478">
        <v>0.16445842877799585</v>
      </c>
      <c r="F478">
        <v>0.15649657924870802</v>
      </c>
      <c r="S478">
        <v>475</v>
      </c>
      <c r="T478">
        <v>0.21423566589013224</v>
      </c>
    </row>
    <row r="479" spans="1:20" x14ac:dyDescent="0.3">
      <c r="A479">
        <v>476</v>
      </c>
      <c r="B479">
        <v>289793301.83144385</v>
      </c>
      <c r="C479">
        <v>2544.6910565017283</v>
      </c>
      <c r="D479">
        <v>24092.582797147123</v>
      </c>
      <c r="E479">
        <v>0.16197518532197572</v>
      </c>
      <c r="F479">
        <v>0.1561417435567837</v>
      </c>
      <c r="S479">
        <v>476</v>
      </c>
      <c r="T479">
        <v>0.21366494788416998</v>
      </c>
    </row>
    <row r="480" spans="1:20" x14ac:dyDescent="0.3">
      <c r="A480">
        <v>477</v>
      </c>
      <c r="B480">
        <v>289874229.74928838</v>
      </c>
      <c r="C480">
        <v>2544.7694608920997</v>
      </c>
      <c r="D480">
        <v>24099.295100173655</v>
      </c>
      <c r="E480">
        <v>0.16173027354732031</v>
      </c>
      <c r="F480">
        <v>0.15543659408594895</v>
      </c>
      <c r="S480">
        <v>477</v>
      </c>
      <c r="T480">
        <v>0.2130348843617223</v>
      </c>
    </row>
    <row r="481" spans="1:20" x14ac:dyDescent="0.3">
      <c r="A481">
        <v>478</v>
      </c>
      <c r="B481">
        <v>289874229.74928838</v>
      </c>
      <c r="C481">
        <v>2545.3700608920999</v>
      </c>
      <c r="D481">
        <v>24099.295100173655</v>
      </c>
      <c r="E481">
        <v>0.16060749446046826</v>
      </c>
      <c r="F481">
        <v>0.15477600364359193</v>
      </c>
      <c r="S481">
        <v>478</v>
      </c>
      <c r="T481">
        <v>0.21245988129549634</v>
      </c>
    </row>
    <row r="482" spans="1:20" x14ac:dyDescent="0.3">
      <c r="A482">
        <v>479</v>
      </c>
      <c r="B482">
        <v>289793301.83144385</v>
      </c>
      <c r="C482">
        <v>2549.7664565017285</v>
      </c>
      <c r="D482">
        <v>24092.582797147123</v>
      </c>
      <c r="E482">
        <v>0.15250574714371884</v>
      </c>
      <c r="F482">
        <v>0.15469020197224473</v>
      </c>
      <c r="S482">
        <v>479</v>
      </c>
      <c r="T482">
        <v>0.21113437713139466</v>
      </c>
    </row>
    <row r="483" spans="1:20" x14ac:dyDescent="0.3">
      <c r="A483">
        <v>480</v>
      </c>
      <c r="B483">
        <v>290941709.60832042</v>
      </c>
      <c r="C483">
        <v>2549.0387330438825</v>
      </c>
      <c r="D483">
        <v>24183.136259488467</v>
      </c>
      <c r="E483">
        <v>0.15248682267716043</v>
      </c>
      <c r="F483">
        <v>0.15398464885780783</v>
      </c>
      <c r="S483">
        <v>480</v>
      </c>
      <c r="T483">
        <v>0.21055313926251074</v>
      </c>
    </row>
    <row r="484" spans="1:20" x14ac:dyDescent="0.3">
      <c r="A484">
        <v>481</v>
      </c>
      <c r="B484">
        <v>290941709.60832042</v>
      </c>
      <c r="C484">
        <v>2549.6211330438823</v>
      </c>
      <c r="D484">
        <v>24183.136259488467</v>
      </c>
      <c r="E484">
        <v>0.15139396159286453</v>
      </c>
      <c r="F484">
        <v>0.13654916541620504</v>
      </c>
      <c r="S484">
        <v>481</v>
      </c>
      <c r="T484">
        <v>0.20888678309088721</v>
      </c>
    </row>
    <row r="485" spans="1:20" x14ac:dyDescent="0.3">
      <c r="A485">
        <v>482</v>
      </c>
      <c r="B485">
        <v>289874229.74928838</v>
      </c>
      <c r="C485">
        <v>2550.4454608921001</v>
      </c>
      <c r="D485">
        <v>24099.295100173655</v>
      </c>
      <c r="E485">
        <v>0.15113766445694402</v>
      </c>
      <c r="F485">
        <v>0.1364606862385474</v>
      </c>
      <c r="S485">
        <v>482</v>
      </c>
      <c r="T485">
        <v>0.20861401282855596</v>
      </c>
    </row>
    <row r="486" spans="1:20" x14ac:dyDescent="0.3">
      <c r="A486">
        <v>483</v>
      </c>
      <c r="B486">
        <v>291022637.52616495</v>
      </c>
      <c r="C486">
        <v>2549.7177374342536</v>
      </c>
      <c r="D486">
        <v>24189.848562514995</v>
      </c>
      <c r="E486">
        <v>0.15112016502294942</v>
      </c>
      <c r="F486">
        <v>0.13573412544655114</v>
      </c>
      <c r="S486">
        <v>483</v>
      </c>
      <c r="T486">
        <v>0.20788593053332993</v>
      </c>
    </row>
    <row r="487" spans="1:20" x14ac:dyDescent="0.3">
      <c r="A487">
        <v>484</v>
      </c>
      <c r="B487">
        <v>291022637.52616495</v>
      </c>
      <c r="C487">
        <v>2550.3001374342539</v>
      </c>
      <c r="D487">
        <v>24189.848562514995</v>
      </c>
      <c r="E487">
        <v>0.15002719397194966</v>
      </c>
      <c r="F487">
        <v>0.13509892836662915</v>
      </c>
      <c r="S487">
        <v>484</v>
      </c>
      <c r="T487">
        <v>0.20761222643071164</v>
      </c>
    </row>
    <row r="488" spans="1:20" x14ac:dyDescent="0.3">
      <c r="A488">
        <v>485</v>
      </c>
      <c r="B488">
        <v>291139943.08983135</v>
      </c>
      <c r="C488">
        <v>2550.6888294371552</v>
      </c>
      <c r="D488">
        <v>24199.653343907328</v>
      </c>
      <c r="E488">
        <v>0.14916372579094775</v>
      </c>
      <c r="F488">
        <v>0.13501029719039165</v>
      </c>
      <c r="S488">
        <v>485</v>
      </c>
      <c r="T488">
        <v>0.20642301670603397</v>
      </c>
    </row>
    <row r="489" spans="1:20" x14ac:dyDescent="0.3">
      <c r="A489">
        <v>486</v>
      </c>
      <c r="B489">
        <v>291139943.08983135</v>
      </c>
      <c r="C489">
        <v>2551.2712294371554</v>
      </c>
      <c r="D489">
        <v>24199.653343907328</v>
      </c>
      <c r="E489">
        <v>0.14807058288767103</v>
      </c>
      <c r="F489">
        <v>0.13428272230828839</v>
      </c>
      <c r="S489">
        <v>486</v>
      </c>
      <c r="T489">
        <v>0.20614836428553876</v>
      </c>
    </row>
    <row r="490" spans="1:20" x14ac:dyDescent="0.3">
      <c r="A490">
        <v>487</v>
      </c>
      <c r="B490">
        <v>291220871.00767601</v>
      </c>
      <c r="C490">
        <v>2551.3678338275272</v>
      </c>
      <c r="D490">
        <v>24206.365646933868</v>
      </c>
      <c r="E490">
        <v>0.14779714669065891</v>
      </c>
      <c r="F490">
        <v>0.13299536126839231</v>
      </c>
      <c r="S490">
        <v>487</v>
      </c>
      <c r="T490">
        <v>0.19960817218784577</v>
      </c>
    </row>
    <row r="491" spans="1:20" x14ac:dyDescent="0.3">
      <c r="A491">
        <v>488</v>
      </c>
      <c r="B491">
        <v>291220871.00767601</v>
      </c>
      <c r="C491">
        <v>2551.950233827527</v>
      </c>
      <c r="D491">
        <v>24206.365646933868</v>
      </c>
      <c r="E491">
        <v>0.14670388893957625</v>
      </c>
      <c r="F491">
        <v>0.13290648937692121</v>
      </c>
      <c r="S491">
        <v>488</v>
      </c>
      <c r="T491">
        <v>0.19858419875553249</v>
      </c>
    </row>
    <row r="492" spans="1:20" x14ac:dyDescent="0.3">
      <c r="A492">
        <v>489</v>
      </c>
      <c r="B492">
        <v>290941709.60832042</v>
      </c>
      <c r="C492">
        <v>2554.5427330438824</v>
      </c>
      <c r="D492">
        <v>24183.136259488467</v>
      </c>
      <c r="E492">
        <v>0.14217405969963368</v>
      </c>
      <c r="F492">
        <v>0.13217728148215035</v>
      </c>
      <c r="S492">
        <v>489</v>
      </c>
      <c r="T492">
        <v>0.19857033707153798</v>
      </c>
    </row>
    <row r="493" spans="1:20" x14ac:dyDescent="0.3">
      <c r="A493">
        <v>490</v>
      </c>
      <c r="B493">
        <v>291022637.52616495</v>
      </c>
      <c r="C493">
        <v>2555.2217374342536</v>
      </c>
      <c r="D493">
        <v>24189.848562514995</v>
      </c>
      <c r="E493">
        <v>0.14080648773177151</v>
      </c>
      <c r="F493">
        <v>0.131545233255251</v>
      </c>
      <c r="S493">
        <v>490</v>
      </c>
      <c r="T493">
        <v>0.19834942649213672</v>
      </c>
    </row>
    <row r="494" spans="1:20" x14ac:dyDescent="0.3">
      <c r="A494">
        <v>491</v>
      </c>
      <c r="B494">
        <v>291139943.08983135</v>
      </c>
      <c r="C494">
        <v>2556.1928294371551</v>
      </c>
      <c r="D494">
        <v>24199.653343907328</v>
      </c>
      <c r="E494">
        <v>0.13884859618213122</v>
      </c>
      <c r="F494">
        <v>0.13145620060742896</v>
      </c>
      <c r="S494">
        <v>491</v>
      </c>
      <c r="T494">
        <v>0.19706762710998746</v>
      </c>
    </row>
    <row r="495" spans="1:20" x14ac:dyDescent="0.3">
      <c r="A495">
        <v>492</v>
      </c>
      <c r="B495">
        <v>291220871.00767601</v>
      </c>
      <c r="C495">
        <v>2556.8718338275271</v>
      </c>
      <c r="D495">
        <v>24206.365646933868</v>
      </c>
      <c r="E495">
        <v>0.13748105917307873</v>
      </c>
      <c r="F495">
        <v>0.13072591847357756</v>
      </c>
      <c r="S495">
        <v>492</v>
      </c>
      <c r="T495">
        <v>0.19684612065911947</v>
      </c>
    </row>
    <row r="496" spans="1:20" x14ac:dyDescent="0.3">
      <c r="A496">
        <v>493</v>
      </c>
      <c r="B496">
        <v>291370998.8329314</v>
      </c>
      <c r="C496">
        <v>2557.4599581281409</v>
      </c>
      <c r="D496">
        <v>24224.27504368627</v>
      </c>
      <c r="E496">
        <v>0.13618871808673053</v>
      </c>
      <c r="F496">
        <v>0.12787519524032903</v>
      </c>
      <c r="S496">
        <v>493</v>
      </c>
      <c r="T496">
        <v>0.18718073012269462</v>
      </c>
    </row>
    <row r="497" spans="1:20" x14ac:dyDescent="0.3">
      <c r="A497">
        <v>494</v>
      </c>
      <c r="B497">
        <v>291370998.8329314</v>
      </c>
      <c r="C497">
        <v>2558.0605581281411</v>
      </c>
      <c r="D497">
        <v>24224.27504368627</v>
      </c>
      <c r="E497">
        <v>0.13506455738490097</v>
      </c>
      <c r="F497">
        <v>0.12778778456132195</v>
      </c>
      <c r="S497">
        <v>494</v>
      </c>
      <c r="T497">
        <v>0.18687117501035361</v>
      </c>
    </row>
    <row r="498" spans="1:20" x14ac:dyDescent="0.3">
      <c r="A498">
        <v>495</v>
      </c>
      <c r="B498">
        <v>291451926.75077593</v>
      </c>
      <c r="C498">
        <v>2558.1389625185116</v>
      </c>
      <c r="D498">
        <v>24230.987346712802</v>
      </c>
      <c r="E498">
        <v>0.13482134368825571</v>
      </c>
      <c r="F498">
        <v>0.12707373676057704</v>
      </c>
      <c r="S498">
        <v>495</v>
      </c>
      <c r="T498">
        <v>0.18656881633682684</v>
      </c>
    </row>
    <row r="499" spans="1:20" x14ac:dyDescent="0.3">
      <c r="A499">
        <v>496</v>
      </c>
      <c r="B499">
        <v>291451926.75077593</v>
      </c>
      <c r="C499">
        <v>2558.7395625185118</v>
      </c>
      <c r="D499">
        <v>24230.987346712802</v>
      </c>
      <c r="E499">
        <v>0.13369708751203474</v>
      </c>
      <c r="F499">
        <v>0.12642402002841535</v>
      </c>
      <c r="S499">
        <v>496</v>
      </c>
      <c r="T499">
        <v>0.18625794046032654</v>
      </c>
    </row>
    <row r="500" spans="1:20" x14ac:dyDescent="0.3">
      <c r="A500">
        <v>497</v>
      </c>
      <c r="B500">
        <v>291370998.8329314</v>
      </c>
      <c r="C500">
        <v>2563.1359581281408</v>
      </c>
      <c r="D500">
        <v>24224.27504368627</v>
      </c>
      <c r="E500">
        <v>0.12558672927390829</v>
      </c>
      <c r="F500">
        <v>0.12633649518103091</v>
      </c>
      <c r="S500">
        <v>497</v>
      </c>
      <c r="T500">
        <v>0.18471897528707648</v>
      </c>
    </row>
    <row r="501" spans="1:20" x14ac:dyDescent="0.3">
      <c r="A501">
        <v>498</v>
      </c>
      <c r="B501">
        <v>291451926.75077593</v>
      </c>
      <c r="C501">
        <v>2563.8149625185119</v>
      </c>
      <c r="D501">
        <v>24230.987346712802</v>
      </c>
      <c r="E501">
        <v>0.12421867411468064</v>
      </c>
      <c r="F501">
        <v>0.12562181652391227</v>
      </c>
      <c r="S501">
        <v>498</v>
      </c>
      <c r="T501">
        <v>0.18409696230466052</v>
      </c>
    </row>
    <row r="502" spans="1:20" x14ac:dyDescent="0.3">
      <c r="A502">
        <v>499</v>
      </c>
      <c r="B502">
        <v>293115712.30134428</v>
      </c>
      <c r="C502">
        <v>2568.9971033721113</v>
      </c>
      <c r="D502">
        <v>24364.09288421891</v>
      </c>
      <c r="E502">
        <v>0.1125523472727242</v>
      </c>
      <c r="F502">
        <v>9.7305181599390805E-2</v>
      </c>
      <c r="S502">
        <v>499</v>
      </c>
      <c r="T502">
        <v>0.18074727028267287</v>
      </c>
    </row>
    <row r="503" spans="1:20" x14ac:dyDescent="0.3">
      <c r="A503">
        <v>500</v>
      </c>
      <c r="B503">
        <v>293196640.21918899</v>
      </c>
      <c r="C503">
        <v>2569.6761077624842</v>
      </c>
      <c r="D503">
        <v>24370.805187245453</v>
      </c>
      <c r="E503">
        <v>0.11118639216942344</v>
      </c>
      <c r="F503">
        <v>9.6921498769486636E-2</v>
      </c>
      <c r="S503">
        <v>500</v>
      </c>
      <c r="T503">
        <v>0.18061451061809583</v>
      </c>
    </row>
    <row r="504" spans="1:20" x14ac:dyDescent="0.3">
      <c r="A504">
        <v>501</v>
      </c>
      <c r="B504">
        <v>293115712.30134428</v>
      </c>
      <c r="C504">
        <v>2571.4617033721115</v>
      </c>
      <c r="D504">
        <v>24364.09288421891</v>
      </c>
      <c r="E504">
        <v>0.10792053420966922</v>
      </c>
      <c r="F504">
        <v>9.6175925056438349E-2</v>
      </c>
      <c r="S504">
        <v>501</v>
      </c>
      <c r="T504">
        <v>0.18049280883785182</v>
      </c>
    </row>
    <row r="505" spans="1:20" x14ac:dyDescent="0.3">
      <c r="A505">
        <v>502</v>
      </c>
      <c r="B505">
        <v>293196640.21918899</v>
      </c>
      <c r="C505">
        <v>2572.140707762484</v>
      </c>
      <c r="D505">
        <v>24370.805187245453</v>
      </c>
      <c r="E505">
        <v>0.10655387044650387</v>
      </c>
      <c r="F505">
        <v>9.585596119903983E-2</v>
      </c>
      <c r="S505">
        <v>502</v>
      </c>
      <c r="T505">
        <v>0.18036004058096844</v>
      </c>
    </row>
    <row r="506" spans="1:20" x14ac:dyDescent="0.3">
      <c r="A506">
        <v>503</v>
      </c>
      <c r="B506">
        <v>293346768.04444438</v>
      </c>
      <c r="C506">
        <v>2573.904232063097</v>
      </c>
      <c r="D506">
        <v>24388.714583997851</v>
      </c>
      <c r="E506">
        <v>0.10306079170346175</v>
      </c>
      <c r="F506">
        <v>9.5471241611403912E-2</v>
      </c>
      <c r="S506">
        <v>503</v>
      </c>
      <c r="T506">
        <v>0.17888573057634496</v>
      </c>
    </row>
    <row r="507" spans="1:20" x14ac:dyDescent="0.3">
      <c r="A507">
        <v>504</v>
      </c>
      <c r="B507">
        <v>293346768.04444438</v>
      </c>
      <c r="C507">
        <v>2574.5048320630972</v>
      </c>
      <c r="D507">
        <v>24388.714583997851</v>
      </c>
      <c r="E507">
        <v>0.10193342750849463</v>
      </c>
      <c r="F507">
        <v>9.4724280636132613E-2</v>
      </c>
      <c r="S507">
        <v>504</v>
      </c>
      <c r="T507">
        <v>0.17875306760685564</v>
      </c>
    </row>
    <row r="508" spans="1:20" x14ac:dyDescent="0.3">
      <c r="A508">
        <v>505</v>
      </c>
      <c r="B508">
        <v>293427695.96228898</v>
      </c>
      <c r="C508">
        <v>2574.5832364534685</v>
      </c>
      <c r="D508">
        <v>24395.426887024383</v>
      </c>
      <c r="E508">
        <v>0.10169413685062328</v>
      </c>
      <c r="F508">
        <v>9.2448717998264984E-2</v>
      </c>
      <c r="S508">
        <v>505</v>
      </c>
      <c r="T508">
        <v>0.17371715619435879</v>
      </c>
    </row>
    <row r="509" spans="1:20" x14ac:dyDescent="0.3">
      <c r="A509">
        <v>506</v>
      </c>
      <c r="B509">
        <v>293427695.96228898</v>
      </c>
      <c r="C509">
        <v>2575.1838364534683</v>
      </c>
      <c r="D509">
        <v>24395.426887024383</v>
      </c>
      <c r="E509">
        <v>0.1005666045510253</v>
      </c>
      <c r="F509">
        <v>9.2357211980495318E-2</v>
      </c>
      <c r="S509">
        <v>506</v>
      </c>
      <c r="T509">
        <v>0.17337961561758664</v>
      </c>
    </row>
    <row r="510" spans="1:20" x14ac:dyDescent="0.3">
      <c r="A510">
        <v>507</v>
      </c>
      <c r="B510">
        <v>293115712.30134428</v>
      </c>
      <c r="C510">
        <v>2576.5371033721112</v>
      </c>
      <c r="D510">
        <v>24364.09288421891</v>
      </c>
      <c r="E510">
        <v>9.8414859464897517E-2</v>
      </c>
      <c r="F510">
        <v>9.161955748891383E-2</v>
      </c>
      <c r="S510">
        <v>507</v>
      </c>
      <c r="T510">
        <v>0.17311807228116516</v>
      </c>
    </row>
    <row r="511" spans="1:20" x14ac:dyDescent="0.3">
      <c r="A511">
        <v>508</v>
      </c>
      <c r="B511">
        <v>293196640.21918899</v>
      </c>
      <c r="C511">
        <v>2577.2161077624842</v>
      </c>
      <c r="D511">
        <v>24370.805187245453</v>
      </c>
      <c r="E511">
        <v>9.7047064195373581E-2</v>
      </c>
      <c r="F511">
        <v>9.0998470397731221E-2</v>
      </c>
      <c r="S511">
        <v>508</v>
      </c>
      <c r="T511">
        <v>0.17277904021521151</v>
      </c>
    </row>
    <row r="512" spans="1:20" x14ac:dyDescent="0.3">
      <c r="A512">
        <v>509</v>
      </c>
      <c r="B512">
        <v>293346768.04444438</v>
      </c>
      <c r="C512">
        <v>2579.5802320630969</v>
      </c>
      <c r="D512">
        <v>24388.714583997851</v>
      </c>
      <c r="E512">
        <v>9.2434794507895018E-2</v>
      </c>
      <c r="F512">
        <v>9.0906734767173883E-2</v>
      </c>
      <c r="S512">
        <v>509</v>
      </c>
      <c r="T512">
        <v>0.17104177948555874</v>
      </c>
    </row>
    <row r="513" spans="1:20" x14ac:dyDescent="0.3">
      <c r="A513">
        <v>510</v>
      </c>
      <c r="B513">
        <v>293427695.96228898</v>
      </c>
      <c r="C513">
        <v>2580.2592364534685</v>
      </c>
      <c r="D513">
        <v>24395.426887024383</v>
      </c>
      <c r="E513">
        <v>9.1066870913899339E-2</v>
      </c>
      <c r="F513">
        <v>9.0167766508123942E-2</v>
      </c>
      <c r="S513">
        <v>510</v>
      </c>
      <c r="T513">
        <v>0.17043121867581318</v>
      </c>
    </row>
    <row r="514" spans="1:20" x14ac:dyDescent="0.3">
      <c r="A514">
        <v>511</v>
      </c>
      <c r="B514">
        <v>294527356.88484108</v>
      </c>
      <c r="C514">
        <v>2580.7316960648877</v>
      </c>
      <c r="D514">
        <v>24481.156464791151</v>
      </c>
      <c r="E514">
        <v>8.8942720356420438E-2</v>
      </c>
      <c r="F514">
        <v>7.206260994476453E-2</v>
      </c>
      <c r="S514">
        <v>511</v>
      </c>
      <c r="T514">
        <v>0.15712137321429406</v>
      </c>
    </row>
    <row r="515" spans="1:20" x14ac:dyDescent="0.3">
      <c r="A515">
        <v>512</v>
      </c>
      <c r="B515">
        <v>294608284.80268568</v>
      </c>
      <c r="C515">
        <v>2581.4107004552588</v>
      </c>
      <c r="D515">
        <v>24487.86876781769</v>
      </c>
      <c r="E515">
        <v>8.7578266933205376E-2</v>
      </c>
      <c r="F515">
        <v>7.1653914285786505E-2</v>
      </c>
      <c r="S515">
        <v>512</v>
      </c>
      <c r="T515">
        <v>0.15705257009433729</v>
      </c>
    </row>
    <row r="516" spans="1:20" x14ac:dyDescent="0.3">
      <c r="A516">
        <v>513</v>
      </c>
      <c r="B516">
        <v>294527356.88484108</v>
      </c>
      <c r="C516">
        <v>2583.1962960648875</v>
      </c>
      <c r="D516">
        <v>24481.156464791151</v>
      </c>
      <c r="E516">
        <v>8.4295227668950798E-2</v>
      </c>
      <c r="F516">
        <v>7.0873927146792887E-2</v>
      </c>
      <c r="S516">
        <v>513</v>
      </c>
      <c r="T516">
        <v>0.15683270592040532</v>
      </c>
    </row>
    <row r="517" spans="1:20" x14ac:dyDescent="0.3">
      <c r="A517">
        <v>514</v>
      </c>
      <c r="B517">
        <v>294608284.80268568</v>
      </c>
      <c r="C517">
        <v>2583.8753004552586</v>
      </c>
      <c r="D517">
        <v>24487.86876781769</v>
      </c>
      <c r="E517">
        <v>8.2929672197992216E-2</v>
      </c>
      <c r="F517">
        <v>7.0615943428273056E-2</v>
      </c>
      <c r="S517">
        <v>514</v>
      </c>
      <c r="T517">
        <v>0.15676400508103605</v>
      </c>
    </row>
    <row r="518" spans="1:20" x14ac:dyDescent="0.3">
      <c r="A518">
        <v>515</v>
      </c>
      <c r="B518">
        <v>294758412.62794113</v>
      </c>
      <c r="C518">
        <v>2587.502824755873</v>
      </c>
      <c r="D518">
        <v>24505.778164570096</v>
      </c>
      <c r="E518">
        <v>7.5927956691410267E-2</v>
      </c>
      <c r="F518">
        <v>7.0205315919025846E-2</v>
      </c>
      <c r="S518">
        <v>515</v>
      </c>
      <c r="T518">
        <v>0.15503798654260018</v>
      </c>
    </row>
    <row r="519" spans="1:20" x14ac:dyDescent="0.3">
      <c r="A519">
        <v>516</v>
      </c>
      <c r="B519">
        <v>294527356.88484108</v>
      </c>
      <c r="C519">
        <v>2588.2716960648877</v>
      </c>
      <c r="D519">
        <v>24481.156464791151</v>
      </c>
      <c r="E519">
        <v>7.4763197991704652E-2</v>
      </c>
      <c r="F519">
        <v>6.942268536587691E-2</v>
      </c>
      <c r="S519">
        <v>516</v>
      </c>
      <c r="T519">
        <v>0.15497000338438352</v>
      </c>
    </row>
    <row r="520" spans="1:20" x14ac:dyDescent="0.3">
      <c r="A520">
        <v>517</v>
      </c>
      <c r="B520">
        <v>294839340.54578561</v>
      </c>
      <c r="C520">
        <v>2588.1818291462437</v>
      </c>
      <c r="D520">
        <v>24512.490467596621</v>
      </c>
      <c r="E520">
        <v>7.4561663078648505E-2</v>
      </c>
      <c r="F520">
        <v>6.688459658556517E-2</v>
      </c>
      <c r="S520">
        <v>517</v>
      </c>
      <c r="T520">
        <v>0.15008353961921397</v>
      </c>
    </row>
    <row r="521" spans="1:20" x14ac:dyDescent="0.3">
      <c r="A521">
        <v>518</v>
      </c>
      <c r="B521">
        <v>294608284.80268568</v>
      </c>
      <c r="C521">
        <v>2588.9507004552588</v>
      </c>
      <c r="D521">
        <v>24487.86876781769</v>
      </c>
      <c r="E521">
        <v>7.3395753951517248E-2</v>
      </c>
      <c r="F521">
        <v>6.6507064875259855E-2</v>
      </c>
      <c r="S521">
        <v>518</v>
      </c>
      <c r="T521">
        <v>0.15006555225961915</v>
      </c>
    </row>
    <row r="522" spans="1:20" x14ac:dyDescent="0.3">
      <c r="A522">
        <v>519</v>
      </c>
      <c r="B522">
        <v>294956646.10945207</v>
      </c>
      <c r="C522">
        <v>2589.1529211491456</v>
      </c>
      <c r="D522">
        <v>24522.295248988958</v>
      </c>
      <c r="E522">
        <v>7.2605886891700042E-2</v>
      </c>
      <c r="F522">
        <v>6.5783888586258818E-2</v>
      </c>
      <c r="S522">
        <v>519</v>
      </c>
      <c r="T522">
        <v>0.14918124946547251</v>
      </c>
    </row>
    <row r="523" spans="1:20" x14ac:dyDescent="0.3">
      <c r="A523">
        <v>520</v>
      </c>
      <c r="B523">
        <v>294758412.62794113</v>
      </c>
      <c r="C523">
        <v>2589.9856247558732</v>
      </c>
      <c r="D523">
        <v>24505.778164570096</v>
      </c>
      <c r="E523">
        <v>7.1267848425264499E-2</v>
      </c>
      <c r="F523">
        <v>6.543485159881629E-2</v>
      </c>
      <c r="S523">
        <v>520</v>
      </c>
      <c r="T523">
        <v>0.14916225838155575</v>
      </c>
    </row>
    <row r="524" spans="1:20" x14ac:dyDescent="0.3">
      <c r="A524">
        <v>521</v>
      </c>
      <c r="B524">
        <v>295037574.02729666</v>
      </c>
      <c r="C524">
        <v>2589.8319255395172</v>
      </c>
      <c r="D524">
        <v>24529.007552015493</v>
      </c>
      <c r="E524">
        <v>7.123978850273148E-2</v>
      </c>
      <c r="F524">
        <v>6.5056034033915439E-2</v>
      </c>
      <c r="S524">
        <v>521</v>
      </c>
      <c r="T524">
        <v>0.14824147149659467</v>
      </c>
    </row>
    <row r="525" spans="1:20" x14ac:dyDescent="0.3">
      <c r="A525">
        <v>522</v>
      </c>
      <c r="B525">
        <v>294839340.54578561</v>
      </c>
      <c r="C525">
        <v>2590.6646291462434</v>
      </c>
      <c r="D525">
        <v>24512.490467596621</v>
      </c>
      <c r="E525">
        <v>6.9900599840203095E-2</v>
      </c>
      <c r="F525">
        <v>6.4331858987753052E-2</v>
      </c>
      <c r="S525">
        <v>522</v>
      </c>
      <c r="T525">
        <v>0.14822147442957262</v>
      </c>
    </row>
    <row r="526" spans="1:20" x14ac:dyDescent="0.3">
      <c r="A526">
        <v>523</v>
      </c>
      <c r="B526">
        <v>294956646.10945207</v>
      </c>
      <c r="C526">
        <v>2591.6357211491454</v>
      </c>
      <c r="D526">
        <v>24522.295248988958</v>
      </c>
      <c r="E526">
        <v>6.7943281585714957E-2</v>
      </c>
      <c r="F526">
        <v>6.3332212296037915E-2</v>
      </c>
      <c r="S526">
        <v>523</v>
      </c>
      <c r="T526">
        <v>0.14465161631985818</v>
      </c>
    </row>
    <row r="527" spans="1:20" x14ac:dyDescent="0.3">
      <c r="A527">
        <v>524</v>
      </c>
      <c r="B527">
        <v>295037574.02729666</v>
      </c>
      <c r="C527">
        <v>2592.3147255395174</v>
      </c>
      <c r="D527">
        <v>24529.007552015493</v>
      </c>
      <c r="E527">
        <v>6.6576139632240128E-2</v>
      </c>
      <c r="F527">
        <v>6.2951283065405136E-2</v>
      </c>
      <c r="S527">
        <v>524</v>
      </c>
      <c r="T527">
        <v>0.14463080621347715</v>
      </c>
    </row>
    <row r="528" spans="1:20" x14ac:dyDescent="0.3">
      <c r="A528">
        <v>525</v>
      </c>
      <c r="B528">
        <v>294758412.62794113</v>
      </c>
      <c r="C528">
        <v>2595.214824755873</v>
      </c>
      <c r="D528">
        <v>24505.778164570096</v>
      </c>
      <c r="E528">
        <v>6.1516313133206962E-2</v>
      </c>
      <c r="F528">
        <v>6.2225271189276767E-2</v>
      </c>
      <c r="S528">
        <v>525</v>
      </c>
      <c r="T528">
        <v>0.14371831574219304</v>
      </c>
    </row>
    <row r="529" spans="1:20" x14ac:dyDescent="0.3">
      <c r="A529">
        <v>526</v>
      </c>
      <c r="B529">
        <v>294839340.54578561</v>
      </c>
      <c r="C529">
        <v>2595.8938291462437</v>
      </c>
      <c r="D529">
        <v>24512.490467596621</v>
      </c>
      <c r="E529">
        <v>6.0148134838779607E-2</v>
      </c>
      <c r="F529">
        <v>6.1882755397957255E-2</v>
      </c>
      <c r="S529">
        <v>526</v>
      </c>
      <c r="T529">
        <v>0.14369645136909326</v>
      </c>
    </row>
    <row r="530" spans="1:20" x14ac:dyDescent="0.3">
      <c r="A530">
        <v>527</v>
      </c>
      <c r="B530">
        <v>294956646.10945207</v>
      </c>
      <c r="C530">
        <v>2596.8649211491456</v>
      </c>
      <c r="D530">
        <v>24522.295248988958</v>
      </c>
      <c r="E530">
        <v>5.818910766096197E-2</v>
      </c>
      <c r="F530">
        <v>6.1500383893654309E-2</v>
      </c>
      <c r="S530">
        <v>527</v>
      </c>
      <c r="T530">
        <v>0.14275870388665235</v>
      </c>
    </row>
    <row r="531" spans="1:20" x14ac:dyDescent="0.3">
      <c r="A531">
        <v>528</v>
      </c>
      <c r="B531">
        <v>295037574.02729666</v>
      </c>
      <c r="C531">
        <v>2597.5439255395172</v>
      </c>
      <c r="D531">
        <v>24529.007552015493</v>
      </c>
      <c r="E531">
        <v>5.6820927310797985E-2</v>
      </c>
      <c r="F531">
        <v>6.0773239468502591E-2</v>
      </c>
      <c r="S531">
        <v>528</v>
      </c>
      <c r="T531">
        <v>0.14273580053093654</v>
      </c>
    </row>
    <row r="532" spans="1:20" x14ac:dyDescent="0.3">
      <c r="A532">
        <v>529</v>
      </c>
      <c r="B532">
        <v>296932415.32096499</v>
      </c>
      <c r="C532">
        <v>2607.4611950841027</v>
      </c>
      <c r="D532">
        <v>24686.734789300539</v>
      </c>
      <c r="E532">
        <v>3.6012549896638046E-2</v>
      </c>
      <c r="F532">
        <v>2.7672939254091027E-2</v>
      </c>
      <c r="S532">
        <v>529</v>
      </c>
      <c r="T532">
        <v>0.12437965588200355</v>
      </c>
    </row>
    <row r="533" spans="1:20" x14ac:dyDescent="0.3">
      <c r="A533">
        <v>530</v>
      </c>
      <c r="B533">
        <v>296932415.32096499</v>
      </c>
      <c r="C533">
        <v>2608.0799950841028</v>
      </c>
      <c r="D533">
        <v>24686.734789300539</v>
      </c>
      <c r="E533">
        <v>3.484126251195379E-2</v>
      </c>
      <c r="F533">
        <v>2.7562574558814404E-2</v>
      </c>
      <c r="S533">
        <v>530</v>
      </c>
      <c r="T533">
        <v>0.12425320380724252</v>
      </c>
    </row>
    <row r="534" spans="1:20" x14ac:dyDescent="0.3">
      <c r="A534">
        <v>531</v>
      </c>
      <c r="B534">
        <v>297013343.23880959</v>
      </c>
      <c r="C534">
        <v>2608.1401994744738</v>
      </c>
      <c r="D534">
        <v>24693.447092327071</v>
      </c>
      <c r="E534">
        <v>3.4649640513039232E-2</v>
      </c>
      <c r="F534">
        <v>2.6765629822914253E-2</v>
      </c>
      <c r="S534">
        <v>531</v>
      </c>
      <c r="T534">
        <v>0.12415079125399972</v>
      </c>
    </row>
    <row r="535" spans="1:20" x14ac:dyDescent="0.3">
      <c r="A535">
        <v>532</v>
      </c>
      <c r="B535">
        <v>297013343.23880959</v>
      </c>
      <c r="C535">
        <v>2608.758999474474</v>
      </c>
      <c r="D535">
        <v>24693.447092327071</v>
      </c>
      <c r="E535">
        <v>3.3477562429425227E-2</v>
      </c>
      <c r="F535">
        <v>2.6229388140208486E-2</v>
      </c>
      <c r="S535">
        <v>532</v>
      </c>
      <c r="T535">
        <v>0.12402384797187868</v>
      </c>
    </row>
    <row r="536" spans="1:20" x14ac:dyDescent="0.3">
      <c r="A536">
        <v>533</v>
      </c>
      <c r="B536">
        <v>296932415.32096499</v>
      </c>
      <c r="C536">
        <v>2613.3091950841026</v>
      </c>
      <c r="D536">
        <v>24686.734789300539</v>
      </c>
      <c r="E536">
        <v>2.5031200730438651E-2</v>
      </c>
      <c r="F536">
        <v>2.6117334250917033E-2</v>
      </c>
      <c r="S536">
        <v>533</v>
      </c>
      <c r="T536">
        <v>0.12311557926374231</v>
      </c>
    </row>
    <row r="537" spans="1:20" x14ac:dyDescent="0.3">
      <c r="A537">
        <v>534</v>
      </c>
      <c r="B537">
        <v>297013343.23880959</v>
      </c>
      <c r="C537">
        <v>2613.9881994744737</v>
      </c>
      <c r="D537">
        <v>24693.447092327071</v>
      </c>
      <c r="E537">
        <v>2.3663001255714949E-2</v>
      </c>
      <c r="F537">
        <v>2.5313578564424063E-2</v>
      </c>
      <c r="S537">
        <v>534</v>
      </c>
      <c r="T537">
        <v>0.12298665018209229</v>
      </c>
    </row>
    <row r="538" spans="1:20" x14ac:dyDescent="0.3">
      <c r="A538">
        <v>535</v>
      </c>
      <c r="B538">
        <v>298344059.90446174</v>
      </c>
      <c r="C538">
        <v>2619.1957877768778</v>
      </c>
      <c r="D538">
        <v>24803.79836987278</v>
      </c>
      <c r="E538">
        <v>1.2620727764847593E-2</v>
      </c>
      <c r="F538">
        <v>3.7027429625357219E-3</v>
      </c>
      <c r="S538">
        <v>535</v>
      </c>
      <c r="T538">
        <v>0.12234695654493044</v>
      </c>
    </row>
    <row r="539" spans="1:20" x14ac:dyDescent="0.3">
      <c r="A539">
        <v>536</v>
      </c>
      <c r="B539">
        <v>298344059.90446174</v>
      </c>
      <c r="C539">
        <v>2619.8145877768779</v>
      </c>
      <c r="D539">
        <v>24803.79836987278</v>
      </c>
      <c r="E539">
        <v>1.1425868220791155E-2</v>
      </c>
      <c r="F539">
        <v>3.4052396547697597E-3</v>
      </c>
      <c r="S539">
        <v>536</v>
      </c>
      <c r="T539">
        <v>0.12211958418779889</v>
      </c>
    </row>
    <row r="540" spans="1:20" x14ac:dyDescent="0.3">
      <c r="A540">
        <v>537</v>
      </c>
      <c r="B540">
        <v>298424987.82230633</v>
      </c>
      <c r="C540">
        <v>2619.8747921672498</v>
      </c>
      <c r="D540">
        <v>24810.510672899312</v>
      </c>
      <c r="E540">
        <v>1.1301963262321326E-2</v>
      </c>
      <c r="F540">
        <v>3.0667560949102246E-3</v>
      </c>
      <c r="S540">
        <v>537</v>
      </c>
      <c r="T540">
        <v>0.12211610172764031</v>
      </c>
    </row>
    <row r="541" spans="1:20" x14ac:dyDescent="0.3">
      <c r="A541">
        <v>538</v>
      </c>
      <c r="B541">
        <v>298424987.82230633</v>
      </c>
      <c r="C541">
        <v>2620.4935921672495</v>
      </c>
      <c r="D541">
        <v>24810.510672899312</v>
      </c>
      <c r="E541">
        <v>1.0106496614759562E-2</v>
      </c>
      <c r="F541">
        <v>2.7429096401391777E-3</v>
      </c>
      <c r="S541">
        <v>538</v>
      </c>
      <c r="T541">
        <v>0.12188799916709994</v>
      </c>
    </row>
    <row r="542" spans="1:20" x14ac:dyDescent="0.3">
      <c r="A542">
        <v>539</v>
      </c>
      <c r="B542">
        <v>298344059.90446174</v>
      </c>
      <c r="C542">
        <v>2625.0437877768777</v>
      </c>
      <c r="D542">
        <v>24803.79836987278</v>
      </c>
      <c r="E542">
        <v>1.3682162439064476E-3</v>
      </c>
      <c r="F542">
        <v>1.4520670753159061E-3</v>
      </c>
      <c r="S542">
        <v>539</v>
      </c>
      <c r="T542">
        <v>0.12109496436874713</v>
      </c>
    </row>
    <row r="543" spans="1:20" x14ac:dyDescent="0.3">
      <c r="A543">
        <v>540</v>
      </c>
      <c r="B543">
        <v>298424987.82230633</v>
      </c>
      <c r="C543">
        <v>2625.7227921672497</v>
      </c>
      <c r="D543">
        <v>24810.510672899312</v>
      </c>
      <c r="E543">
        <v>0</v>
      </c>
      <c r="F543">
        <v>0</v>
      </c>
      <c r="S543">
        <v>540</v>
      </c>
      <c r="T543">
        <v>0.120860511317028</v>
      </c>
    </row>
  </sheetData>
  <mergeCells count="6">
    <mergeCell ref="A1:F1"/>
    <mergeCell ref="S1:T1"/>
    <mergeCell ref="AH1:AI1"/>
    <mergeCell ref="AZ1:BC1"/>
    <mergeCell ref="BE1:BH1"/>
    <mergeCell ref="BJ1:BM1"/>
  </mergeCell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BE9EA-84F9-4FF6-9C54-367EEA021201}">
  <sheetPr codeName="Sheet23"/>
  <dimension ref="A1:W22"/>
  <sheetViews>
    <sheetView topLeftCell="A10" workbookViewId="0">
      <selection activeCell="I31" sqref="I31"/>
    </sheetView>
  </sheetViews>
  <sheetFormatPr defaultRowHeight="14.4" x14ac:dyDescent="0.3"/>
  <sheetData>
    <row r="1" spans="1:23" x14ac:dyDescent="0.3">
      <c r="A1" s="277" t="s">
        <v>355</v>
      </c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</row>
    <row r="2" spans="1:23" x14ac:dyDescent="0.3">
      <c r="A2" s="277"/>
      <c r="B2" s="277"/>
      <c r="C2" s="277"/>
      <c r="D2" s="277"/>
      <c r="E2" s="277"/>
      <c r="F2" s="277"/>
      <c r="G2" s="277"/>
      <c r="H2" s="277"/>
      <c r="I2" s="277"/>
      <c r="J2" s="277"/>
      <c r="K2" s="277"/>
      <c r="L2" s="277"/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</row>
    <row r="3" spans="1:23" x14ac:dyDescent="0.3">
      <c r="A3" s="277"/>
      <c r="B3" s="277"/>
      <c r="C3" s="277"/>
      <c r="D3" s="277"/>
      <c r="E3" s="277"/>
      <c r="F3" s="277"/>
      <c r="G3" s="277"/>
      <c r="H3" s="277"/>
      <c r="I3" s="277"/>
      <c r="J3" s="277"/>
      <c r="K3" s="277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</row>
    <row r="4" spans="1:23" x14ac:dyDescent="0.3">
      <c r="A4" s="278" t="s">
        <v>356</v>
      </c>
      <c r="B4" s="278"/>
      <c r="C4" s="278"/>
      <c r="D4" s="278"/>
      <c r="E4" s="278"/>
      <c r="F4" s="278"/>
      <c r="G4" s="278"/>
      <c r="H4" s="278"/>
      <c r="I4" s="278"/>
      <c r="J4" s="278"/>
      <c r="K4" s="278"/>
      <c r="L4" s="278"/>
      <c r="M4" s="278"/>
      <c r="N4" s="278"/>
      <c r="O4" s="278"/>
      <c r="P4" s="278"/>
      <c r="Q4" s="278"/>
      <c r="R4" s="278"/>
      <c r="S4" s="278"/>
      <c r="T4" s="278"/>
      <c r="U4" s="278"/>
      <c r="V4" s="278"/>
      <c r="W4" s="278"/>
    </row>
    <row r="5" spans="1:23" x14ac:dyDescent="0.3">
      <c r="A5" s="278"/>
      <c r="B5" s="278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</row>
    <row r="22" spans="2:22" ht="16.8" x14ac:dyDescent="0.4">
      <c r="B22" s="279" t="s">
        <v>357</v>
      </c>
      <c r="C22" s="279"/>
      <c r="D22" s="279"/>
      <c r="E22" s="279"/>
      <c r="F22" s="279"/>
      <c r="G22" s="279"/>
      <c r="H22" s="279"/>
      <c r="I22" s="279"/>
      <c r="J22" s="279"/>
      <c r="K22" s="279"/>
      <c r="M22" s="279" t="s">
        <v>358</v>
      </c>
      <c r="N22" s="279"/>
      <c r="O22" s="279"/>
      <c r="P22" s="279"/>
      <c r="Q22" s="279"/>
      <c r="R22" s="279"/>
      <c r="S22" s="279"/>
      <c r="T22" s="279"/>
      <c r="U22" s="279"/>
      <c r="V22" s="279"/>
    </row>
  </sheetData>
  <mergeCells count="4">
    <mergeCell ref="A1:W3"/>
    <mergeCell ref="A4:W5"/>
    <mergeCell ref="B22:K22"/>
    <mergeCell ref="M22:V2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Research_Doors</vt:lpstr>
      <vt:lpstr>Research_Levels</vt:lpstr>
      <vt:lpstr>Research_Floors</vt:lpstr>
      <vt:lpstr>Research_Wall</vt:lpstr>
      <vt:lpstr>Research_Window</vt:lpstr>
      <vt:lpstr>Cooling_Load_Calculation</vt:lpstr>
      <vt:lpstr>Combination_Results</vt:lpstr>
      <vt:lpstr>Pro_Economic</vt:lpstr>
      <vt:lpstr>Sustainable_Friendly</vt:lpstr>
      <vt:lpstr>Net-Zero</vt:lpstr>
      <vt:lpstr>Alternative_Materials</vt:lpstr>
      <vt:lpstr>City_Details</vt:lpstr>
      <vt:lpstr>Window</vt:lpstr>
      <vt:lpstr>Wall</vt:lpstr>
      <vt:lpstr>Roof</vt:lpstr>
      <vt:lpstr>AHP</vt:lpstr>
      <vt:lpstr>TOPSIS</vt:lpstr>
      <vt:lpstr>Orientation</vt:lpstr>
      <vt:lpstr>ORN_Pro_Economic</vt:lpstr>
      <vt:lpstr>ORN_Sustainable_Friendly</vt:lpstr>
      <vt:lpstr>ORN_Net-Zero</vt:lpstr>
      <vt:lpstr>Chart_Data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Gayashan Dananjaya</dc:creator>
  <cp:lastModifiedBy>Gayashan Dananjaya</cp:lastModifiedBy>
  <dcterms:created xsi:type="dcterms:W3CDTF">2022-02-16T05:52:32Z</dcterms:created>
  <dcterms:modified xsi:type="dcterms:W3CDTF">2022-07-18T09:52:41Z</dcterms:modified>
</cp:coreProperties>
</file>