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All\PROJ\EXCEL\"/>
    </mc:Choice>
  </mc:AlternateContent>
  <xr:revisionPtr revIDLastSave="0" documentId="13_ncr:1_{85CCD397-6A7F-4CB8-BE70-3BA35BB50D8E}" xr6:coauthVersionLast="47" xr6:coauthVersionMax="47" xr10:uidLastSave="{00000000-0000-0000-0000-000000000000}"/>
  <bookViews>
    <workbookView xWindow="-110" yWindow="-110" windowWidth="19420" windowHeight="10420" activeTab="2" xr2:uid="{951194C4-9D61-46BE-B0AE-7170A8ED2BCE}"/>
  </bookViews>
  <sheets>
    <sheet name="Glossary" sheetId="2" r:id="rId1"/>
    <sheet name="Forecast Assumptions" sheetId="1" r:id="rId2"/>
    <sheet name="P&amp;L Forecast" sheetId="3" r:id="rId3"/>
    <sheet name="Cash Flow Forecast" sheetId="4" r:id="rId4"/>
  </sheets>
  <externalReferences>
    <externalReference r:id="rId5"/>
  </externalReference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3" l="1"/>
  <c r="H36" i="3"/>
  <c r="G36" i="3"/>
  <c r="F36" i="3"/>
  <c r="E36" i="3"/>
  <c r="I32" i="3"/>
  <c r="H32" i="3"/>
  <c r="G32" i="3"/>
  <c r="F32" i="3"/>
  <c r="E32" i="3"/>
  <c r="I28" i="3"/>
  <c r="H28" i="3"/>
  <c r="G28" i="3"/>
  <c r="F28" i="3"/>
  <c r="E28" i="3"/>
  <c r="I20" i="3"/>
  <c r="H20" i="3"/>
  <c r="G20" i="3"/>
  <c r="F20" i="3"/>
  <c r="E20" i="3"/>
  <c r="I19" i="3"/>
  <c r="H19" i="3"/>
  <c r="G19" i="3"/>
  <c r="F19" i="3"/>
  <c r="E19" i="3"/>
  <c r="I18" i="3"/>
  <c r="H18" i="3"/>
  <c r="G18" i="3"/>
  <c r="F18" i="3"/>
  <c r="E18" i="3"/>
  <c r="I17" i="3"/>
  <c r="H17" i="3"/>
  <c r="G17" i="3"/>
  <c r="F17" i="3"/>
  <c r="E17" i="3"/>
  <c r="I13" i="3"/>
  <c r="H13" i="3"/>
  <c r="G13" i="3"/>
  <c r="F13" i="3"/>
  <c r="E13" i="3"/>
  <c r="I12" i="3"/>
  <c r="H12" i="3"/>
  <c r="G12" i="3"/>
  <c r="F12" i="3"/>
  <c r="E12" i="3"/>
  <c r="I11" i="3"/>
  <c r="H11" i="3"/>
  <c r="G11" i="3"/>
  <c r="F11" i="3"/>
  <c r="E11" i="3"/>
  <c r="H8" i="3"/>
  <c r="H9" i="3" s="1"/>
  <c r="I7" i="3"/>
  <c r="H7" i="3"/>
  <c r="G7" i="3"/>
  <c r="F7" i="3"/>
  <c r="E7" i="3"/>
  <c r="I6" i="3"/>
  <c r="H6" i="3"/>
  <c r="G6" i="3"/>
  <c r="F6" i="3"/>
  <c r="E6" i="3"/>
  <c r="I5" i="3"/>
  <c r="I8" i="3" s="1"/>
  <c r="H5" i="3"/>
  <c r="G5" i="3"/>
  <c r="G8" i="3" s="1"/>
  <c r="F5" i="3"/>
  <c r="F8" i="3" s="1"/>
  <c r="E5" i="3"/>
  <c r="E8" i="3" s="1"/>
  <c r="G24" i="3" l="1"/>
  <c r="G14" i="3"/>
  <c r="G9" i="3"/>
  <c r="E24" i="3"/>
  <c r="E14" i="3"/>
  <c r="I24" i="3"/>
  <c r="I14" i="3"/>
  <c r="I9" i="3"/>
  <c r="F24" i="3"/>
  <c r="F14" i="3"/>
  <c r="F9" i="3"/>
  <c r="H24" i="3"/>
  <c r="H14" i="3"/>
  <c r="I21" i="3" l="1"/>
  <c r="I15" i="3"/>
  <c r="G15" i="3"/>
  <c r="G21" i="3"/>
  <c r="F15" i="3"/>
  <c r="F21" i="3"/>
  <c r="H21" i="3"/>
  <c r="H15" i="3"/>
  <c r="E21" i="3"/>
  <c r="E15" i="3"/>
  <c r="G22" i="3" l="1"/>
  <c r="G25" i="3"/>
  <c r="H22" i="3"/>
  <c r="H25" i="3"/>
  <c r="F25" i="3"/>
  <c r="F22" i="3"/>
  <c r="E25" i="3"/>
  <c r="E22" i="3"/>
  <c r="I25" i="3"/>
  <c r="I22" i="3"/>
  <c r="H26" i="3" l="1"/>
  <c r="H29" i="3"/>
  <c r="E26" i="3"/>
  <c r="E29" i="3"/>
  <c r="G29" i="3"/>
  <c r="G26" i="3"/>
  <c r="I26" i="3"/>
  <c r="I29" i="3"/>
  <c r="F29" i="3"/>
  <c r="F26" i="3"/>
  <c r="I30" i="3" l="1"/>
  <c r="I33" i="3"/>
  <c r="E30" i="3"/>
  <c r="E33" i="3"/>
  <c r="H33" i="3"/>
  <c r="H30" i="3"/>
  <c r="F30" i="3"/>
  <c r="F33" i="3"/>
  <c r="G33" i="3"/>
  <c r="G30" i="3"/>
  <c r="F34" i="3" l="1"/>
  <c r="F37" i="3"/>
  <c r="E37" i="3"/>
  <c r="E34" i="3"/>
  <c r="I37" i="3"/>
  <c r="I34" i="3"/>
  <c r="G34" i="3"/>
  <c r="G37" i="3"/>
  <c r="H37" i="3"/>
  <c r="H34" i="3"/>
  <c r="E21" i="4" l="1"/>
  <c r="E15" i="4"/>
  <c r="I10" i="4"/>
  <c r="H10" i="4"/>
  <c r="G10" i="4"/>
  <c r="F10" i="4"/>
  <c r="E10" i="4"/>
  <c r="I9" i="4"/>
  <c r="H9" i="4"/>
  <c r="G9" i="4"/>
  <c r="F9" i="4"/>
  <c r="E9" i="4"/>
  <c r="I8" i="4"/>
  <c r="H8" i="4"/>
  <c r="G8" i="4"/>
  <c r="F8" i="4"/>
  <c r="E8" i="4"/>
  <c r="I7" i="4"/>
  <c r="H7" i="4"/>
  <c r="G7" i="4"/>
  <c r="F7" i="4"/>
  <c r="E7" i="4"/>
  <c r="I6" i="4"/>
  <c r="H6" i="4"/>
  <c r="G6" i="4"/>
  <c r="G11" i="4" s="1"/>
  <c r="F6" i="4"/>
  <c r="E6" i="4"/>
  <c r="I5" i="4"/>
  <c r="H5" i="4"/>
  <c r="H11" i="4" s="1"/>
  <c r="G5" i="4"/>
  <c r="F5" i="4"/>
  <c r="E5" i="4"/>
  <c r="E11" i="4" s="1"/>
  <c r="J12" i="4"/>
  <c r="F11" i="4" l="1"/>
  <c r="I11" i="4"/>
  <c r="E12" i="4"/>
  <c r="E22" i="4" s="1"/>
  <c r="E23" i="4" s="1"/>
  <c r="F21" i="4" s="1"/>
  <c r="F12" i="4" l="1"/>
  <c r="E13" i="4"/>
  <c r="E16" i="4" s="1"/>
  <c r="E17" i="4" s="1"/>
  <c r="F15" i="4" s="1"/>
  <c r="F22" i="4" l="1"/>
  <c r="F23" i="4" s="1"/>
  <c r="G21" i="4" s="1"/>
  <c r="F13" i="4"/>
  <c r="F16" i="4" s="1"/>
  <c r="F17" i="4" s="1"/>
  <c r="G15" i="4" s="1"/>
  <c r="G12" i="4" l="1"/>
  <c r="G22" i="4" l="1"/>
  <c r="G23" i="4" s="1"/>
  <c r="H21" i="4" s="1"/>
  <c r="G13" i="4"/>
  <c r="G16" i="4" s="1"/>
  <c r="G17" i="4" s="1"/>
  <c r="H15" i="4" s="1"/>
  <c r="H12" i="4" l="1"/>
  <c r="H22" i="4" l="1"/>
  <c r="H23" i="4" s="1"/>
  <c r="I21" i="4" s="1"/>
  <c r="H13" i="4"/>
  <c r="H16" i="4" s="1"/>
  <c r="H17" i="4" s="1"/>
  <c r="I15" i="4" s="1"/>
  <c r="I12" i="4" l="1"/>
  <c r="I22" i="4" l="1"/>
  <c r="I23" i="4" s="1"/>
  <c r="I13" i="4"/>
  <c r="I16" i="4" s="1"/>
  <c r="I17" i="4" s="1"/>
  <c r="G33" i="1" l="1"/>
  <c r="H33" i="1" s="1"/>
  <c r="I33" i="1" s="1"/>
  <c r="F33" i="1"/>
  <c r="E3" i="4" l="1"/>
  <c r="F3" i="4" s="1"/>
  <c r="G3" i="4" s="1"/>
  <c r="H3" i="4" s="1"/>
  <c r="I3" i="4" s="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alcChain>
</file>

<file path=xl/sharedStrings.xml><?xml version="1.0" encoding="utf-8"?>
<sst xmlns="http://schemas.openxmlformats.org/spreadsheetml/2006/main" count="184" uniqueCount="93">
  <si>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</si>
  <si>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</si>
  <si>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</si>
  <si>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</si>
  <si>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</si>
  <si>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</si>
  <si>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</si>
  <si>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</si>
  <si>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</si>
  <si>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</si>
  <si>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</si>
  <si>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</si>
  <si>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</si>
  <si>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</si>
  <si>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</si>
  <si>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</si>
  <si>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</si>
  <si>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</si>
  <si>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</si>
  <si>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</si>
  <si>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</si>
  <si>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</si>
  <si>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</si>
  <si>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</si>
  <si>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</si>
  <si>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</si>
  <si>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</si>
  <si>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</si>
  <si>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</si>
  <si>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</si>
  <si>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</si>
  <si>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</si>
  <si>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</si>
  <si>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</si>
  <si>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</si>
  <si>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</si>
  <si>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</si>
  <si>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</si>
  <si>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</si>
  <si>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</si>
  <si>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</si>
  <si>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</si>
  <si>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</si>
  <si>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</si>
  <si>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</si>
  <si>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</si>
  <si>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</si>
  <si>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</si>
  <si>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</si>
  <si>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</si>
  <si>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</si>
  <si>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</si>
  <si>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</si>
  <si>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</si>
  <si>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</si>
  <si>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</si>
  <si>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</si>
  <si>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</si>
  <si>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</si>
  <si>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</si>
  <si>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</si>
  <si>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</si>
  <si>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</si>
  <si>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</si>
  <si>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</si>
  <si>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</si>
  <si>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</si>
  <si>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</si>
  <si>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</si>
  <si>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</si>
  <si>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</si>
  <si>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</si>
  <si>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</si>
  <si>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</si>
  <si>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</si>
  <si>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</si>
  <si>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</si>
  <si>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</si>
  <si>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</si>
  <si>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</si>
  <si>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</si>
  <si>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</si>
  <si>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</si>
  <si>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</si>
  <si>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</si>
  <si>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</si>
  <si>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</si>
  <si>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</si>
  <si>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</si>
  <si>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</si>
  <si>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</si>
  <si>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 xml:space="preserve">Net Interest </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</si>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</sst>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All\PROJ\EXCEL\4.%20Model%20Answer.xlsx" TargetMode="External"/><Relationship Id="rId1" Type="http://schemas.openxmlformats.org/officeDocument/2006/relationships/externalLinkPath" Target="4.%20Model%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ssary"/>
      <sheetName val="Forecast Assumptions"/>
      <sheetName val="P&amp;L Forecast"/>
      <sheetName val="Cash Flow Forecast"/>
    </sheetNames>
    <sheetDataSet>
      <sheetData sheetId="0" refreshError="1"/>
      <sheetData sheetId="1">
        <row r="8">
          <cell r="E8">
            <v>100000</v>
          </cell>
          <cell r="F8">
            <v>110000.00000000001</v>
          </cell>
          <cell r="G8">
            <v>119900.00000000003</v>
          </cell>
          <cell r="H8">
            <v>129492.00000000004</v>
          </cell>
          <cell r="I8">
            <v>138556.44000000006</v>
          </cell>
        </row>
        <row r="9">
          <cell r="E9">
            <v>4</v>
          </cell>
          <cell r="F9">
            <v>4.16</v>
          </cell>
          <cell r="G9">
            <v>4.3264000000000005</v>
          </cell>
          <cell r="H9">
            <v>4.4994560000000003</v>
          </cell>
          <cell r="I9">
            <v>4.6794342400000009</v>
          </cell>
        </row>
        <row r="12">
          <cell r="E12">
            <v>60000</v>
          </cell>
          <cell r="F12">
            <v>66000</v>
          </cell>
          <cell r="G12">
            <v>71940</v>
          </cell>
          <cell r="H12">
            <v>77695.200000000012</v>
          </cell>
          <cell r="I12">
            <v>83133.864000000016</v>
          </cell>
        </row>
        <row r="13">
          <cell r="E13">
            <v>3</v>
          </cell>
          <cell r="F13">
            <v>3.12</v>
          </cell>
          <cell r="G13">
            <v>3.2448000000000001</v>
          </cell>
          <cell r="H13">
            <v>3.3745920000000003</v>
          </cell>
          <cell r="I13">
            <v>3.5095756800000002</v>
          </cell>
        </row>
        <row r="16">
          <cell r="E16">
            <v>50000</v>
          </cell>
          <cell r="F16">
            <v>55000.000000000007</v>
          </cell>
          <cell r="G16">
            <v>59950.000000000015</v>
          </cell>
          <cell r="H16">
            <v>64746.000000000022</v>
          </cell>
          <cell r="I16">
            <v>69278.22000000003</v>
          </cell>
        </row>
        <row r="17">
          <cell r="E17">
            <v>2.5</v>
          </cell>
          <cell r="F17">
            <v>2.6</v>
          </cell>
          <cell r="G17">
            <v>2.7040000000000002</v>
          </cell>
          <cell r="H17">
            <v>2.8121600000000004</v>
          </cell>
          <cell r="I17">
            <v>2.9246464000000008</v>
          </cell>
        </row>
        <row r="22">
          <cell r="E22">
            <v>1.5</v>
          </cell>
          <cell r="F22">
            <v>1.53</v>
          </cell>
          <cell r="G22">
            <v>1.5606</v>
          </cell>
          <cell r="H22">
            <v>1.591812</v>
          </cell>
          <cell r="I22">
            <v>1.6236482400000001</v>
          </cell>
        </row>
        <row r="23">
          <cell r="E23">
            <v>0.8</v>
          </cell>
          <cell r="F23">
            <v>0.81600000000000006</v>
          </cell>
          <cell r="G23">
            <v>0.83232000000000006</v>
          </cell>
          <cell r="H23">
            <v>0.84896640000000012</v>
          </cell>
          <cell r="I23">
            <v>0.86594572800000014</v>
          </cell>
        </row>
        <row r="24">
          <cell r="E24">
            <v>1.1000000000000001</v>
          </cell>
          <cell r="F24">
            <v>1.1220000000000001</v>
          </cell>
          <cell r="G24">
            <v>1.1444400000000001</v>
          </cell>
          <cell r="H24">
            <v>1.1673288000000002</v>
          </cell>
          <cell r="I24">
            <v>1.1906753760000002</v>
          </cell>
        </row>
        <row r="27">
          <cell r="E27">
            <v>150000</v>
          </cell>
          <cell r="F27">
            <v>157500</v>
          </cell>
          <cell r="G27">
            <v>165375</v>
          </cell>
          <cell r="H27">
            <v>173643.75</v>
          </cell>
          <cell r="I27">
            <v>182325.9375</v>
          </cell>
        </row>
        <row r="28">
          <cell r="E28">
            <v>60000</v>
          </cell>
          <cell r="F28">
            <v>61800</v>
          </cell>
          <cell r="G28">
            <v>63654</v>
          </cell>
          <cell r="H28">
            <v>65563.62</v>
          </cell>
          <cell r="I28">
            <v>67530.528599999991</v>
          </cell>
        </row>
        <row r="29">
          <cell r="E29">
            <v>10000</v>
          </cell>
          <cell r="F29">
            <v>10500</v>
          </cell>
          <cell r="G29">
            <v>11025</v>
          </cell>
          <cell r="H29">
            <v>11576.25</v>
          </cell>
          <cell r="I29">
            <v>12155.0625</v>
          </cell>
        </row>
        <row r="30">
          <cell r="E30">
            <v>5000</v>
          </cell>
          <cell r="F30">
            <v>5250</v>
          </cell>
          <cell r="G30">
            <v>5512.5</v>
          </cell>
          <cell r="H30">
            <v>5788.125</v>
          </cell>
          <cell r="I30">
            <v>6077.53125</v>
          </cell>
        </row>
        <row r="33">
          <cell r="E33">
            <v>-0.05</v>
          </cell>
          <cell r="F33">
            <v>-4.7500000000000001E-2</v>
          </cell>
          <cell r="G33">
            <v>-4.4999999999999998E-2</v>
          </cell>
          <cell r="H33">
            <v>-4.2499999999999996E-2</v>
          </cell>
          <cell r="I33">
            <v>-3.9999999999999994E-2</v>
          </cell>
        </row>
        <row r="37">
          <cell r="E37">
            <v>-0.05</v>
          </cell>
          <cell r="F37">
            <v>-4.7500000000000001E-2</v>
          </cell>
          <cell r="G37">
            <v>-4.4999999999999998E-2</v>
          </cell>
          <cell r="H37">
            <v>-4.2499999999999996E-2</v>
          </cell>
          <cell r="I37">
            <v>-3.9999999999999994E-2</v>
          </cell>
        </row>
        <row r="38">
          <cell r="E38">
            <v>-0.01</v>
          </cell>
          <cell r="F38">
            <v>-0.01</v>
          </cell>
          <cell r="G38">
            <v>-0.01</v>
          </cell>
          <cell r="H38">
            <v>-0.01</v>
          </cell>
          <cell r="I38">
            <v>-0.01</v>
          </cell>
        </row>
        <row r="39">
          <cell r="E39">
            <v>0.6</v>
          </cell>
          <cell r="F39">
            <v>0.6</v>
          </cell>
          <cell r="G39">
            <v>0.6</v>
          </cell>
          <cell r="H39">
            <v>0.6</v>
          </cell>
          <cell r="I39">
            <v>0.6</v>
          </cell>
        </row>
        <row r="43">
          <cell r="E43">
            <v>0.21</v>
          </cell>
          <cell r="F43">
            <v>0.21</v>
          </cell>
          <cell r="G43">
            <v>0.21</v>
          </cell>
          <cell r="H43">
            <v>0.21</v>
          </cell>
          <cell r="I43">
            <v>0.21</v>
          </cell>
        </row>
        <row r="44">
          <cell r="E44">
            <v>0.04</v>
          </cell>
          <cell r="F44">
            <v>0.04</v>
          </cell>
          <cell r="G44">
            <v>0.04</v>
          </cell>
          <cell r="H44">
            <v>0.04</v>
          </cell>
          <cell r="I44">
            <v>0.04</v>
          </cell>
        </row>
        <row r="45">
          <cell r="E45">
            <v>0.01</v>
          </cell>
          <cell r="F45">
            <v>0.01</v>
          </cell>
          <cell r="G45">
            <v>0.01</v>
          </cell>
          <cell r="H45">
            <v>0.01</v>
          </cell>
          <cell r="I45">
            <v>0.01</v>
          </cell>
        </row>
      </sheetData>
      <sheetData sheetId="2">
        <row r="8">
          <cell r="E8">
            <v>705000</v>
          </cell>
          <cell r="F8">
            <v>806520</v>
          </cell>
          <cell r="G8">
            <v>914271.07200000016</v>
          </cell>
          <cell r="H8">
            <v>1026909.2680704003</v>
          </cell>
          <cell r="I8">
            <v>1142744.6335087419</v>
          </cell>
        </row>
        <row r="21">
          <cell r="E21">
            <v>227000</v>
          </cell>
          <cell r="F21">
            <v>287604</v>
          </cell>
          <cell r="G21">
            <v>353102.35320000001</v>
          </cell>
          <cell r="H21">
            <v>422670.11884032015</v>
          </cell>
          <cell r="I21">
            <v>495211.36868203245</v>
          </cell>
        </row>
        <row r="29">
          <cell r="E29">
            <v>175900</v>
          </cell>
          <cell r="F29">
            <v>235385.67599999998</v>
          </cell>
          <cell r="G29">
            <v>300704.19790463999</v>
          </cell>
          <cell r="H29">
            <v>371205.71052468283</v>
          </cell>
          <cell r="I29">
            <v>445962.09539284126</v>
          </cell>
        </row>
        <row r="32">
          <cell r="E32">
            <v>-36939</v>
          </cell>
          <cell r="F32">
            <v>-49430.991959999992</v>
          </cell>
          <cell r="G32">
            <v>-63147.881559974398</v>
          </cell>
          <cell r="H32">
            <v>-77953.199210183389</v>
          </cell>
          <cell r="I32">
            <v>-93652.040032496661</v>
          </cell>
        </row>
        <row r="37">
          <cell r="E37">
            <v>83376.599999999991</v>
          </cell>
          <cell r="F37">
            <v>111572.810424</v>
          </cell>
          <cell r="G37">
            <v>142533.78980679935</v>
          </cell>
          <cell r="H37">
            <v>175951.50678869965</v>
          </cell>
          <cell r="I37">
            <v>211386.03321620674</v>
          </cell>
        </row>
      </sheetData>
      <sheetData sheetId="3">
        <row r="8">
          <cell r="E8">
            <v>-15850</v>
          </cell>
          <cell r="F8">
            <v>-13908.624</v>
          </cell>
          <cell r="G8">
            <v>-11255.957055360001</v>
          </cell>
          <cell r="H8">
            <v>-7820.7644226453494</v>
          </cell>
          <cell r="I8">
            <v>-3539.487948841519</v>
          </cell>
        </row>
        <row r="15">
          <cell r="E15">
            <v>15000</v>
          </cell>
          <cell r="F15">
            <v>15000</v>
          </cell>
          <cell r="G15">
            <v>15000</v>
          </cell>
          <cell r="H15">
            <v>15000</v>
          </cell>
          <cell r="I15">
            <v>15000</v>
          </cell>
        </row>
        <row r="21">
          <cell r="E21">
            <v>400000</v>
          </cell>
          <cell r="F21">
            <v>351465.6</v>
          </cell>
          <cell r="G21">
            <v>285148.92638399999</v>
          </cell>
          <cell r="H21">
            <v>199269.11056613372</v>
          </cell>
          <cell r="I21">
            <v>92237.198721037974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42" t="s">
        <v>32</v>
      </c>
      <c r="C4" s="43" t="s">
        <v>47</v>
      </c>
    </row>
    <row r="5" spans="2:3" ht="25" x14ac:dyDescent="0.25">
      <c r="B5" s="42" t="s">
        <v>34</v>
      </c>
      <c r="C5" s="43" t="s">
        <v>46</v>
      </c>
    </row>
    <row r="6" spans="2:3" ht="50.5" x14ac:dyDescent="0.25">
      <c r="B6" s="42" t="s">
        <v>13</v>
      </c>
      <c r="C6" s="43" t="s">
        <v>85</v>
      </c>
    </row>
    <row r="7" spans="2:3" ht="25" x14ac:dyDescent="0.25">
      <c r="B7" s="42" t="s">
        <v>31</v>
      </c>
      <c r="C7" s="43" t="s">
        <v>48</v>
      </c>
    </row>
    <row r="8" spans="2:3" ht="62.5" x14ac:dyDescent="0.25">
      <c r="B8" s="42" t="s">
        <v>38</v>
      </c>
      <c r="C8" s="43" t="s">
        <v>40</v>
      </c>
    </row>
    <row r="9" spans="2:3" ht="87.5" x14ac:dyDescent="0.25">
      <c r="B9" s="42" t="s">
        <v>4</v>
      </c>
      <c r="C9" s="43" t="s">
        <v>50</v>
      </c>
    </row>
    <row r="10" spans="2:3" ht="50" x14ac:dyDescent="0.25">
      <c r="B10" s="42" t="s">
        <v>5</v>
      </c>
      <c r="C10" s="43" t="s">
        <v>49</v>
      </c>
    </row>
    <row r="11" spans="2:3" ht="50" x14ac:dyDescent="0.25">
      <c r="B11" s="42" t="s">
        <v>86</v>
      </c>
      <c r="C11" s="43" t="s">
        <v>41</v>
      </c>
    </row>
    <row r="12" spans="2:3" ht="37.5" x14ac:dyDescent="0.25">
      <c r="B12" s="42" t="s">
        <v>26</v>
      </c>
      <c r="C12" s="43" t="s">
        <v>42</v>
      </c>
    </row>
    <row r="13" spans="2:3" ht="200" x14ac:dyDescent="0.25">
      <c r="B13" s="42" t="s">
        <v>35</v>
      </c>
      <c r="C13" s="43" t="s">
        <v>45</v>
      </c>
    </row>
    <row r="14" spans="2:3" ht="50" x14ac:dyDescent="0.25">
      <c r="B14" s="42" t="s">
        <v>21</v>
      </c>
      <c r="C14" s="43" t="s">
        <v>87</v>
      </c>
    </row>
    <row r="15" spans="2:3" ht="50" x14ac:dyDescent="0.25">
      <c r="B15" s="42" t="s">
        <v>25</v>
      </c>
      <c r="C15" s="43" t="s">
        <v>43</v>
      </c>
    </row>
    <row r="16" spans="2:3" ht="50"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4"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38">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38" sqref="E38"/>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'[1]Forecast Assumptions'!E8*'[1]Forecast Assumptions'!E9</f>
        <v>400000</v>
      </c>
      <c r="F5" s="30">
        <f>'[1]Forecast Assumptions'!F8*'[1]Forecast Assumptions'!F9</f>
        <v>457600.00000000006</v>
      </c>
      <c r="G5" s="30">
        <f>'[1]Forecast Assumptions'!G8*'[1]Forecast Assumptions'!G9</f>
        <v>518735.36000000016</v>
      </c>
      <c r="H5" s="30">
        <f>'[1]Forecast Assumptions'!H8*'[1]Forecast Assumptions'!H9</f>
        <v>582643.55635200022</v>
      </c>
      <c r="I5" s="30">
        <f>'[1]Forecast Assumptions'!I8*'[1]Forecast Assumptions'!I9</f>
        <v>648365.74950850604</v>
      </c>
    </row>
    <row r="6" spans="2:9" ht="15" customHeight="1" x14ac:dyDescent="0.25">
      <c r="B6" s="32" t="s">
        <v>59</v>
      </c>
      <c r="C6" s="33" t="s">
        <v>11</v>
      </c>
      <c r="E6" s="30">
        <f>'[1]Forecast Assumptions'!E12*'[1]Forecast Assumptions'!E13</f>
        <v>180000</v>
      </c>
      <c r="F6" s="30">
        <f>'[1]Forecast Assumptions'!F12*'[1]Forecast Assumptions'!F13</f>
        <v>205920</v>
      </c>
      <c r="G6" s="30">
        <f>'[1]Forecast Assumptions'!G12*'[1]Forecast Assumptions'!G13</f>
        <v>233430.91200000001</v>
      </c>
      <c r="H6" s="30">
        <f>'[1]Forecast Assumptions'!H12*'[1]Forecast Assumptions'!H13</f>
        <v>262189.60035840009</v>
      </c>
      <c r="I6" s="30">
        <f>'[1]Forecast Assumptions'!I12*'[1]Forecast Assumptions'!I13</f>
        <v>291764.58727882762</v>
      </c>
    </row>
    <row r="7" spans="2:9" ht="15" customHeight="1" x14ac:dyDescent="0.25">
      <c r="B7" s="32" t="s">
        <v>60</v>
      </c>
      <c r="C7" s="33" t="s">
        <v>11</v>
      </c>
      <c r="E7" s="30">
        <f>'[1]Forecast Assumptions'!E16*'[1]Forecast Assumptions'!E17</f>
        <v>125000</v>
      </c>
      <c r="F7" s="30">
        <f>'[1]Forecast Assumptions'!F16*'[1]Forecast Assumptions'!F17</f>
        <v>143000.00000000003</v>
      </c>
      <c r="G7" s="30">
        <f>'[1]Forecast Assumptions'!G16*'[1]Forecast Assumptions'!G17</f>
        <v>162104.80000000005</v>
      </c>
      <c r="H7" s="30">
        <f>'[1]Forecast Assumptions'!H16*'[1]Forecast Assumptions'!H17</f>
        <v>182076.1113600001</v>
      </c>
      <c r="I7" s="30">
        <f>'[1]Forecast Assumptions'!I16*'[1]Forecast Assumptions'!I17</f>
        <v>202614.29672140814</v>
      </c>
    </row>
    <row r="8" spans="2:9" ht="15" customHeight="1" x14ac:dyDescent="0.3">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-'[1]Forecast Assumptions'!E8*'[1]Forecast Assumptions'!E22</f>
        <v>-150000</v>
      </c>
      <c r="F11" s="30">
        <f>-'[1]Forecast Assumptions'!F8*'[1]Forecast Assumptions'!F22</f>
        <v>-168300.00000000003</v>
      </c>
      <c r="G11" s="30">
        <f>-'[1]Forecast Assumptions'!G8*'[1]Forecast Assumptions'!G22</f>
        <v>-187115.94000000003</v>
      </c>
      <c r="H11" s="30">
        <f>-'[1]Forecast Assumptions'!H8*'[1]Forecast Assumptions'!H22</f>
        <v>-206126.91950400008</v>
      </c>
      <c r="I11" s="30">
        <f>-'[1]Forecast Assumptions'!I8*'[1]Forecast Assumptions'!I22</f>
        <v>-224966.9199466657</v>
      </c>
    </row>
    <row r="12" spans="2:9" ht="15" customHeight="1" x14ac:dyDescent="0.25">
      <c r="B12" s="32" t="s">
        <v>64</v>
      </c>
      <c r="C12" s="33" t="s">
        <v>11</v>
      </c>
      <c r="E12" s="30">
        <f>-'[1]Forecast Assumptions'!E12*'[1]Forecast Assumptions'!E23</f>
        <v>-48000</v>
      </c>
      <c r="F12" s="30">
        <f>-'[1]Forecast Assumptions'!F12*'[1]Forecast Assumptions'!F23</f>
        <v>-53856.000000000007</v>
      </c>
      <c r="G12" s="30">
        <f>-'[1]Forecast Assumptions'!G12*'[1]Forecast Assumptions'!G23</f>
        <v>-59877.100800000007</v>
      </c>
      <c r="H12" s="30">
        <f>-'[1]Forecast Assumptions'!H12*'[1]Forecast Assumptions'!H23</f>
        <v>-65960.614241280025</v>
      </c>
      <c r="I12" s="30">
        <f>-'[1]Forecast Assumptions'!I12*'[1]Forecast Assumptions'!I23</f>
        <v>-71989.414382933013</v>
      </c>
    </row>
    <row r="13" spans="2:9" ht="15" customHeight="1" x14ac:dyDescent="0.25">
      <c r="B13" s="32" t="s">
        <v>65</v>
      </c>
      <c r="C13" s="33" t="s">
        <v>11</v>
      </c>
      <c r="E13" s="30">
        <f>-'[1]Forecast Assumptions'!E16*'[1]Forecast Assumptions'!E24</f>
        <v>-55000.000000000007</v>
      </c>
      <c r="F13" s="30">
        <f>-'[1]Forecast Assumptions'!F16*'[1]Forecast Assumptions'!F24</f>
        <v>-61710.000000000015</v>
      </c>
      <c r="G13" s="30">
        <f>-'[1]Forecast Assumptions'!G16*'[1]Forecast Assumptions'!G24</f>
        <v>-68609.178000000029</v>
      </c>
      <c r="H13" s="30">
        <f>-'[1]Forecast Assumptions'!H16*'[1]Forecast Assumptions'!H24</f>
        <v>-75579.870484800034</v>
      </c>
      <c r="I13" s="30">
        <f>-'[1]Forecast Assumptions'!I16*'[1]Forecast Assumptions'!I24</f>
        <v>-82487.870647110773</v>
      </c>
    </row>
    <row r="14" spans="2:9" ht="15" customHeight="1" x14ac:dyDescent="0.3">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-'[1]Forecast Assumptions'!E27</f>
        <v>-150000</v>
      </c>
      <c r="F17" s="30">
        <f>-'[1]Forecast Assumptions'!F27</f>
        <v>-157500</v>
      </c>
      <c r="G17" s="30">
        <f>-'[1]Forecast Assumptions'!G27</f>
        <v>-165375</v>
      </c>
      <c r="H17" s="30">
        <f>-'[1]Forecast Assumptions'!H27</f>
        <v>-173643.75</v>
      </c>
      <c r="I17" s="30">
        <f>-'[1]Forecast Assumptions'!I27</f>
        <v>-182325.9375</v>
      </c>
    </row>
    <row r="18" spans="2:10" ht="15" customHeight="1" x14ac:dyDescent="0.25">
      <c r="B18" s="32" t="s">
        <v>19</v>
      </c>
      <c r="C18" s="33" t="s">
        <v>11</v>
      </c>
      <c r="E18" s="30">
        <f>-'[1]Forecast Assumptions'!E28</f>
        <v>-60000</v>
      </c>
      <c r="F18" s="30">
        <f>-'[1]Forecast Assumptions'!F28</f>
        <v>-61800</v>
      </c>
      <c r="G18" s="30">
        <f>-'[1]Forecast Assumptions'!G28</f>
        <v>-63654</v>
      </c>
      <c r="H18" s="30">
        <f>-'[1]Forecast Assumptions'!H28</f>
        <v>-65563.62</v>
      </c>
      <c r="I18" s="30">
        <f>-'[1]Forecast Assumptions'!I28</f>
        <v>-67530.528599999991</v>
      </c>
    </row>
    <row r="19" spans="2:10" ht="15" customHeight="1" x14ac:dyDescent="0.25">
      <c r="B19" s="32" t="s">
        <v>18</v>
      </c>
      <c r="C19" s="33" t="s">
        <v>11</v>
      </c>
      <c r="E19" s="30">
        <f>-'[1]Forecast Assumptions'!E29</f>
        <v>-10000</v>
      </c>
      <c r="F19" s="30">
        <f>-'[1]Forecast Assumptions'!F29</f>
        <v>-10500</v>
      </c>
      <c r="G19" s="30">
        <f>-'[1]Forecast Assumptions'!G29</f>
        <v>-11025</v>
      </c>
      <c r="H19" s="30">
        <f>-'[1]Forecast Assumptions'!H29</f>
        <v>-11576.25</v>
      </c>
      <c r="I19" s="30">
        <f>-'[1]Forecast Assumptions'!I29</f>
        <v>-12155.0625</v>
      </c>
    </row>
    <row r="20" spans="2:10" ht="15" customHeight="1" x14ac:dyDescent="0.25">
      <c r="B20" s="32" t="s">
        <v>20</v>
      </c>
      <c r="C20" s="33" t="s">
        <v>11</v>
      </c>
      <c r="E20" s="30">
        <f>-'[1]Forecast Assumptions'!E30</f>
        <v>-5000</v>
      </c>
      <c r="F20" s="30">
        <f>-'[1]Forecast Assumptions'!F30</f>
        <v>-5250</v>
      </c>
      <c r="G20" s="30">
        <f>-'[1]Forecast Assumptions'!G30</f>
        <v>-5512.5</v>
      </c>
      <c r="H20" s="30">
        <f>-'[1]Forecast Assumptions'!H30</f>
        <v>-5788.125</v>
      </c>
      <c r="I20" s="30">
        <f>-'[1]Forecast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'[1]Forecast Assumptions'!E33*E8</f>
        <v>-35250</v>
      </c>
      <c r="F24" s="30">
        <f>'[1]Forecast Assumptions'!F33*F8</f>
        <v>-38309.699999999997</v>
      </c>
      <c r="G24" s="30">
        <f>'[1]Forecast Assumptions'!G33*G8</f>
        <v>-41142.198240000005</v>
      </c>
      <c r="H24" s="30">
        <f>'[1]Forecast Assumptions'!H33*H8</f>
        <v>-43643.643892992011</v>
      </c>
      <c r="I24" s="30">
        <f>'[1]Forecast Assumptions'!I33*I8</f>
        <v>-45709.78534034967</v>
      </c>
      <c r="J24" s="32"/>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3">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'[1]Cash Flow Forecast'!E8</f>
        <v>-15850</v>
      </c>
      <c r="F28" s="30">
        <f>'[1]Cash Flow Forecast'!F8</f>
        <v>-13908.624</v>
      </c>
      <c r="G28" s="30">
        <f>'[1]Cash Flow Forecast'!G8</f>
        <v>-11255.957055360001</v>
      </c>
      <c r="H28" s="30">
        <f>'[1]Cash Flow Forecast'!H8</f>
        <v>-7820.7644226453494</v>
      </c>
      <c r="I28" s="30">
        <f>'[1]Cash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-'[1]Forecast Assumptions'!E43*'[1]P&amp;L Forecast'!E29</f>
        <v>-36939</v>
      </c>
      <c r="F32" s="30">
        <f>-'[1]Forecast Assumptions'!F43*'[1]P&amp;L Forecast'!F29</f>
        <v>-49430.991959999992</v>
      </c>
      <c r="G32" s="30">
        <f>-'[1]Forecast Assumptions'!G43*'[1]P&amp;L Forecast'!G29</f>
        <v>-63147.881559974398</v>
      </c>
      <c r="H32" s="30">
        <f>-'[1]Forecast Assumptions'!H43*'[1]P&amp;L Forecast'!H29</f>
        <v>-77953.199210183389</v>
      </c>
      <c r="I32" s="30">
        <f>-'[1]Forecast Assumptions'!I43*'[1]P&amp;L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'[1]Forecast Assumptions'!E39</f>
        <v>0.6</v>
      </c>
      <c r="F36" s="34">
        <f>'[1]Forecast Assumptions'!F39</f>
        <v>0.6</v>
      </c>
      <c r="G36" s="34">
        <f>'[1]Forecast Assumptions'!G39</f>
        <v>0.6</v>
      </c>
      <c r="H36" s="34">
        <f>'[1]Forecast Assumptions'!H39</f>
        <v>0.6</v>
      </c>
      <c r="I36" s="34">
        <f>'[1]Forecast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zoomScale="79" zoomScaleNormal="79" zoomScaleSheetLayoutView="70" workbookViewId="0">
      <pane xSplit="3" ySplit="3" topLeftCell="D19" activePane="bottomRight" state="frozenSplit"/>
      <selection pane="topRight" activeCell="C1" sqref="C1"/>
      <selection pane="bottomLeft" activeCell="A3" sqref="A3"/>
      <selection pane="bottomRight" activeCell="F20" sqref="F20"/>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10" s="1" customFormat="1" ht="35.2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2" t="s">
        <v>4</v>
      </c>
      <c r="C5" s="33" t="s">
        <v>11</v>
      </c>
      <c r="E5" s="30">
        <f>'[1]P&amp;L Forecast'!E21</f>
        <v>227000</v>
      </c>
      <c r="F5" s="30">
        <f>'[1]P&amp;L Forecast'!F21</f>
        <v>287604</v>
      </c>
      <c r="G5" s="30">
        <f>'[1]P&amp;L Forecast'!G21</f>
        <v>353102.35320000001</v>
      </c>
      <c r="H5" s="30">
        <f>'[1]P&amp;L Forecast'!H21</f>
        <v>422670.11884032015</v>
      </c>
      <c r="I5" s="30">
        <f>'[1]P&amp;L Forecast'!I21</f>
        <v>495211.36868203245</v>
      </c>
    </row>
    <row r="6" spans="2:10" ht="15" customHeight="1" x14ac:dyDescent="0.25">
      <c r="B6" s="32" t="s">
        <v>88</v>
      </c>
      <c r="C6" s="33" t="s">
        <v>11</v>
      </c>
      <c r="E6" s="30">
        <f>'[1]P&amp;L Forecast'!E32</f>
        <v>-36939</v>
      </c>
      <c r="F6" s="30">
        <f>'[1]P&amp;L Forecast'!F32</f>
        <v>-49430.991959999992</v>
      </c>
      <c r="G6" s="30">
        <f>'[1]P&amp;L Forecast'!G32</f>
        <v>-63147.881559974398</v>
      </c>
      <c r="H6" s="30">
        <f>'[1]P&amp;L Forecast'!H32</f>
        <v>-77953.199210183389</v>
      </c>
      <c r="I6" s="30">
        <f>'[1]P&amp;L Forecast'!I32</f>
        <v>-93652.040032496661</v>
      </c>
    </row>
    <row r="7" spans="2:10" ht="15" customHeight="1" x14ac:dyDescent="0.25">
      <c r="B7" s="32" t="s">
        <v>89</v>
      </c>
      <c r="C7" s="33" t="s">
        <v>11</v>
      </c>
      <c r="E7" s="40">
        <f>'[1]Forecast Assumptions'!E38*'[1]P&amp;L Forecast'!E8</f>
        <v>-7050</v>
      </c>
      <c r="F7" s="30">
        <f>'[1]Forecast Assumptions'!F38*'[1]P&amp;L Forecast'!F8</f>
        <v>-8065.2</v>
      </c>
      <c r="G7" s="30">
        <f>'[1]Forecast Assumptions'!G38*'[1]P&amp;L Forecast'!G8</f>
        <v>-9142.7107200000009</v>
      </c>
      <c r="H7" s="30">
        <f>'[1]Forecast Assumptions'!H38*'[1]P&amp;L Forecast'!H8</f>
        <v>-10269.092680704003</v>
      </c>
      <c r="I7" s="30">
        <f>'[1]Forecast Assumptions'!I38*'[1]P&amp;L Forecast'!I8</f>
        <v>-11427.446335087419</v>
      </c>
    </row>
    <row r="8" spans="2:10" ht="15" customHeight="1" x14ac:dyDescent="0.25">
      <c r="B8" s="32" t="s">
        <v>90</v>
      </c>
      <c r="C8" s="33" t="s">
        <v>11</v>
      </c>
      <c r="E8" s="30">
        <f>(-'[1]Forecast Assumptions'!E44*'[1]Cash Flow Forecast'!E21)+('[1]Cash Flow Forecast'!E15*'[1]Forecast Assumptions'!E45)</f>
        <v>-15850</v>
      </c>
      <c r="F8" s="30">
        <f>(-'[1]Forecast Assumptions'!F44*'[1]Cash Flow Forecast'!F21)+('[1]Cash Flow Forecast'!F15*'[1]Forecast Assumptions'!F45)</f>
        <v>-13908.624</v>
      </c>
      <c r="G8" s="30">
        <f>(-'[1]Forecast Assumptions'!G44*'[1]Cash Flow Forecast'!G21)+('[1]Cash Flow Forecast'!G15*'[1]Forecast Assumptions'!G45)</f>
        <v>-11255.957055360001</v>
      </c>
      <c r="H8" s="30">
        <f>(-'[1]Forecast Assumptions'!H44*'[1]Cash Flow Forecast'!H21)+('[1]Cash Flow Forecast'!H15*'[1]Forecast Assumptions'!H45)</f>
        <v>-7820.7644226453494</v>
      </c>
      <c r="I8" s="30">
        <f>(-'[1]Forecast Assumptions'!I44*'[1]Cash Flow Forecast'!I21)+('[1]Cash Flow Forecast'!I15*'[1]Forecast Assumptions'!I45)</f>
        <v>-3539.487948841519</v>
      </c>
    </row>
    <row r="9" spans="2:10" ht="15" customHeight="1" x14ac:dyDescent="0.25">
      <c r="B9" s="32" t="s">
        <v>91</v>
      </c>
      <c r="C9" s="33" t="s">
        <v>11</v>
      </c>
      <c r="E9" s="40">
        <f>'[1]Forecast Assumptions'!E37*'[1]P&amp;L Forecast'!E8</f>
        <v>-35250</v>
      </c>
      <c r="F9" s="40">
        <f>'[1]Forecast Assumptions'!F37*'[1]P&amp;L Forecast'!F8</f>
        <v>-38309.699999999997</v>
      </c>
      <c r="G9" s="40">
        <f>'[1]Forecast Assumptions'!G37*'[1]P&amp;L Forecast'!G8</f>
        <v>-41142.198240000005</v>
      </c>
      <c r="H9" s="40">
        <f>'[1]Forecast Assumptions'!H37*'[1]P&amp;L Forecast'!H8</f>
        <v>-43643.643892992011</v>
      </c>
      <c r="I9" s="40">
        <f>'[1]Forecast Assumptions'!I37*'[1]P&amp;L Forecast'!I8</f>
        <v>-45709.78534034967</v>
      </c>
    </row>
    <row r="10" spans="2:10" ht="15" customHeight="1" x14ac:dyDescent="0.25">
      <c r="B10" s="32" t="s">
        <v>92</v>
      </c>
      <c r="C10" s="33" t="s">
        <v>11</v>
      </c>
      <c r="E10" s="30">
        <f>-'[1]P&amp;L Forecast'!E37</f>
        <v>-83376.599999999991</v>
      </c>
      <c r="F10" s="30">
        <f>-'[1]P&amp;L Forecast'!F37</f>
        <v>-111572.810424</v>
      </c>
      <c r="G10" s="30">
        <f>-'[1]P&amp;L Forecast'!G37</f>
        <v>-142533.78980679935</v>
      </c>
      <c r="H10" s="30">
        <f>-'[1]P&amp;L Forecast'!H37</f>
        <v>-175951.50678869965</v>
      </c>
      <c r="I10" s="30">
        <f>-'[1]P&amp;L Forecast'!I37</f>
        <v>-211386.03321620674</v>
      </c>
    </row>
    <row r="11" spans="2:10" ht="15" customHeight="1" x14ac:dyDescent="0.3">
      <c r="B11" s="24" t="s">
        <v>76</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c r="J11" s="37"/>
    </row>
    <row r="12" spans="2:10" ht="15" customHeight="1" x14ac:dyDescent="0.3">
      <c r="B12" s="4" t="s">
        <v>81</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c r="J12" s="41">
        <f t="shared" ref="F12:J12" si="3" xml:space="preserve"> IF(J21&gt;J11, -J11, -J21)</f>
        <v>0</v>
      </c>
    </row>
    <row r="13" spans="2:10" ht="15" customHeight="1" x14ac:dyDescent="0.3">
      <c r="B13" s="24" t="s">
        <v>83</v>
      </c>
      <c r="C13" s="25" t="s">
        <v>11</v>
      </c>
      <c r="D13" s="24"/>
      <c r="E13" s="36">
        <f>SUM(E11:E12)</f>
        <v>0</v>
      </c>
      <c r="F13" s="36">
        <f t="shared" ref="F13:I13" si="4">SUM(F11:F12)</f>
        <v>0</v>
      </c>
      <c r="G13" s="36">
        <f t="shared" si="4"/>
        <v>0</v>
      </c>
      <c r="H13" s="36">
        <f t="shared" si="4"/>
        <v>0</v>
      </c>
      <c r="I13" s="36">
        <f t="shared" si="4"/>
        <v>37259.377088012465</v>
      </c>
    </row>
    <row r="15" spans="2:10" ht="15" customHeight="1" x14ac:dyDescent="0.25">
      <c r="B15" s="4" t="s">
        <v>79</v>
      </c>
      <c r="C15" s="15" t="s">
        <v>11</v>
      </c>
      <c r="E15" s="41">
        <f>D17</f>
        <v>15000</v>
      </c>
      <c r="F15" s="41">
        <f t="shared" ref="F15:I15" si="5">E17</f>
        <v>15000</v>
      </c>
      <c r="G15" s="41">
        <f t="shared" si="5"/>
        <v>15000</v>
      </c>
      <c r="H15" s="41">
        <f t="shared" si="5"/>
        <v>15000</v>
      </c>
      <c r="I15" s="41">
        <f t="shared" si="5"/>
        <v>15000</v>
      </c>
    </row>
    <row r="16" spans="2:10" ht="15" customHeight="1" x14ac:dyDescent="0.25">
      <c r="B16" s="4" t="s">
        <v>83</v>
      </c>
      <c r="C16" s="15" t="s">
        <v>11</v>
      </c>
      <c r="E16" s="41">
        <f>E13</f>
        <v>0</v>
      </c>
      <c r="F16" s="41">
        <f t="shared" ref="F16:I16" si="6">F13</f>
        <v>0</v>
      </c>
      <c r="G16" s="41">
        <f t="shared" si="6"/>
        <v>0</v>
      </c>
      <c r="H16" s="41">
        <f t="shared" si="6"/>
        <v>0</v>
      </c>
      <c r="I16" s="41">
        <f t="shared" si="6"/>
        <v>37259.377088012465</v>
      </c>
    </row>
    <row r="17" spans="1:10" ht="15" customHeight="1" x14ac:dyDescent="0.3">
      <c r="B17" s="24" t="s">
        <v>80</v>
      </c>
      <c r="C17" s="25" t="s">
        <v>11</v>
      </c>
      <c r="D17" s="35">
        <v>15000</v>
      </c>
      <c r="E17" s="37">
        <f>SUM(E15:E16)</f>
        <v>15000</v>
      </c>
      <c r="F17" s="37">
        <f t="shared" ref="F17:I17" si="7">SUM(F15:F16)</f>
        <v>15000</v>
      </c>
      <c r="G17" s="37">
        <f t="shared" si="7"/>
        <v>15000</v>
      </c>
      <c r="H17" s="37">
        <f t="shared" si="7"/>
        <v>15000</v>
      </c>
      <c r="I17" s="37">
        <f t="shared" si="7"/>
        <v>52259.377088012465</v>
      </c>
    </row>
    <row r="18" spans="1:10" ht="15" customHeight="1" x14ac:dyDescent="0.25">
      <c r="D18" s="17"/>
      <c r="E18" s="17"/>
      <c r="F18" s="17"/>
      <c r="G18" s="17"/>
      <c r="H18" s="17"/>
      <c r="I18" s="17"/>
    </row>
    <row r="19" spans="1:10" s="8" customFormat="1" ht="15" customHeight="1" x14ac:dyDescent="0.3">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1">
        <f>D23</f>
        <v>400000</v>
      </c>
      <c r="F21" s="41">
        <f t="shared" ref="F21:I21" si="8">E23</f>
        <v>351465.6</v>
      </c>
      <c r="G21" s="41">
        <f t="shared" si="8"/>
        <v>285148.92638399999</v>
      </c>
      <c r="H21" s="41">
        <f t="shared" si="8"/>
        <v>199269.11056613372</v>
      </c>
      <c r="I21" s="41">
        <f t="shared" si="8"/>
        <v>92237.198721037974</v>
      </c>
    </row>
    <row r="22" spans="1:10" ht="15" customHeight="1" x14ac:dyDescent="0.25">
      <c r="B22" s="4" t="s">
        <v>81</v>
      </c>
      <c r="C22" s="15" t="s">
        <v>11</v>
      </c>
      <c r="E22" s="41">
        <f>E12</f>
        <v>-48534.400000000009</v>
      </c>
      <c r="F22" s="41">
        <f t="shared" ref="F22:I22" si="9">F12</f>
        <v>-66316.673616000015</v>
      </c>
      <c r="G22" s="41">
        <f t="shared" si="9"/>
        <v>-85879.815817866271</v>
      </c>
      <c r="H22" s="41">
        <f t="shared" si="9"/>
        <v>-107031.91184509575</v>
      </c>
      <c r="I22" s="41">
        <f t="shared" si="9"/>
        <v>-92237.198721037974</v>
      </c>
    </row>
    <row r="23" spans="1:10" ht="15" customHeight="1" x14ac:dyDescent="0.3">
      <c r="B23" s="24" t="s">
        <v>84</v>
      </c>
      <c r="C23" s="25" t="s">
        <v>11</v>
      </c>
      <c r="D23" s="35">
        <v>400000</v>
      </c>
      <c r="E23" s="37">
        <f>SUM(E21:E22)</f>
        <v>351465.6</v>
      </c>
      <c r="F23" s="37">
        <f t="shared" ref="F23:I23" si="10">SUM(F21:F22)</f>
        <v>285148.92638399999</v>
      </c>
      <c r="G23" s="37">
        <f t="shared" si="10"/>
        <v>199269.11056613372</v>
      </c>
      <c r="H23" s="37">
        <f t="shared" si="10"/>
        <v>92237.198721037974</v>
      </c>
      <c r="I23" s="37">
        <f t="shared" si="10"/>
        <v>0</v>
      </c>
      <c r="J23" s="37"/>
    </row>
    <row r="24" spans="1:10" ht="15" customHeight="1" x14ac:dyDescent="0.25">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Admin</cp:lastModifiedBy>
  <dcterms:created xsi:type="dcterms:W3CDTF">2020-07-20T11:12:49Z</dcterms:created>
  <dcterms:modified xsi:type="dcterms:W3CDTF">2024-08-08T17:44:03Z</dcterms:modified>
</cp:coreProperties>
</file>