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34e536fa67dee34/Desktop/"/>
    </mc:Choice>
  </mc:AlternateContent>
  <xr:revisionPtr revIDLastSave="18" documentId="8_{E553A889-3590-427D-8DAF-4FF48BEE21F6}" xr6:coauthVersionLast="47" xr6:coauthVersionMax="47" xr10:uidLastSave="{2D5F70C4-A401-4DB7-99D2-05A96125A540}"/>
  <bookViews>
    <workbookView xWindow="-108" yWindow="-108" windowWidth="23256" windowHeight="12456" xr2:uid="{00000000-000D-0000-FFFF-FFFF00000000}"/>
  </bookViews>
  <sheets>
    <sheet name="Automated" sheetId="1" r:id="rId1"/>
    <sheet name="Manual" sheetId="2" r:id="rId2"/>
    <sheet name="Comparison Gap" sheetId="3" r:id="rId3"/>
  </sheets>
  <definedNames>
    <definedName name="_xlnm._FilterDatabase" localSheetId="1" hidden="1">Manual!$A$1:$N$151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3" l="1"/>
  <c r="C5" i="3"/>
  <c r="C6" i="3"/>
  <c r="B6" i="3"/>
  <c r="B5" i="3"/>
  <c r="B4" i="3"/>
  <c r="C3" i="3"/>
  <c r="B3" i="3"/>
  <c r="C2" i="3"/>
  <c r="B2" i="3"/>
  <c r="I2" i="1" a="1"/>
  <c r="I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G3" i="1"/>
  <c r="G4" i="1"/>
  <c r="G5" i="1"/>
  <c r="G6" i="1"/>
  <c r="G8" i="1"/>
  <c r="G15" i="1"/>
  <c r="G17" i="1"/>
  <c r="G19" i="1"/>
  <c r="G23" i="1"/>
  <c r="G24" i="1"/>
  <c r="G29" i="1"/>
  <c r="G33" i="1"/>
  <c r="G34" i="1"/>
  <c r="G38" i="1"/>
  <c r="G42" i="1"/>
  <c r="G44" i="1"/>
  <c r="G46" i="1"/>
  <c r="G47" i="1"/>
  <c r="G50" i="1"/>
  <c r="G52" i="1"/>
  <c r="G53" i="1"/>
  <c r="G57" i="1"/>
  <c r="G61" i="1"/>
  <c r="G64" i="1"/>
  <c r="G67" i="1"/>
  <c r="G72" i="1"/>
  <c r="G73" i="1"/>
  <c r="G74" i="1"/>
  <c r="G78" i="1"/>
  <c r="G79" i="1"/>
  <c r="G80" i="1"/>
  <c r="G82" i="1"/>
  <c r="G83" i="1"/>
  <c r="G84" i="1"/>
  <c r="G86" i="1"/>
  <c r="G87" i="1"/>
  <c r="G88" i="1"/>
  <c r="G89" i="1"/>
  <c r="G92" i="1"/>
  <c r="G96" i="1"/>
  <c r="G97" i="1"/>
  <c r="G98" i="1"/>
  <c r="G100" i="1"/>
  <c r="G101" i="1"/>
  <c r="G102" i="1"/>
  <c r="G103" i="1"/>
  <c r="G105" i="1"/>
  <c r="G107" i="1"/>
  <c r="G108" i="1"/>
  <c r="G110" i="1"/>
  <c r="G112" i="1"/>
  <c r="G114" i="1"/>
  <c r="G115" i="1"/>
  <c r="G118" i="1"/>
  <c r="G120" i="1"/>
  <c r="G121" i="1"/>
  <c r="G122" i="1"/>
  <c r="G123" i="1"/>
  <c r="G127" i="1"/>
  <c r="G128" i="1"/>
  <c r="G132" i="1"/>
  <c r="G135" i="1"/>
  <c r="G136" i="1"/>
  <c r="G138" i="1"/>
  <c r="G139" i="1"/>
  <c r="G140" i="1"/>
  <c r="G143" i="1"/>
  <c r="G145" i="1"/>
  <c r="G146" i="1"/>
  <c r="G147" i="1"/>
  <c r="G148" i="1"/>
  <c r="G149" i="1"/>
  <c r="G151" i="1"/>
  <c r="E3" i="1"/>
  <c r="F3" i="1" s="1"/>
  <c r="E4" i="1"/>
  <c r="F4" i="1" s="1"/>
  <c r="E5" i="1"/>
  <c r="F5" i="1" s="1"/>
  <c r="E6" i="1"/>
  <c r="F6" i="1" s="1"/>
  <c r="E7" i="1"/>
  <c r="F7" i="1" s="1"/>
  <c r="G7" i="1" s="1"/>
  <c r="E8" i="1"/>
  <c r="F8" i="1" s="1"/>
  <c r="E9" i="1"/>
  <c r="F9" i="1" s="1"/>
  <c r="G9" i="1" s="1"/>
  <c r="E10" i="1"/>
  <c r="F10" i="1" s="1"/>
  <c r="G10" i="1" s="1"/>
  <c r="E11" i="1"/>
  <c r="F11" i="1" s="1"/>
  <c r="G11" i="1" s="1"/>
  <c r="E12" i="1"/>
  <c r="F12" i="1" s="1"/>
  <c r="G12" i="1" s="1"/>
  <c r="E13" i="1"/>
  <c r="F13" i="1" s="1"/>
  <c r="G13" i="1" s="1"/>
  <c r="E14" i="1"/>
  <c r="F14" i="1" s="1"/>
  <c r="G14" i="1" s="1"/>
  <c r="E15" i="1"/>
  <c r="F15" i="1" s="1"/>
  <c r="E16" i="1"/>
  <c r="F16" i="1" s="1"/>
  <c r="G16" i="1" s="1"/>
  <c r="E17" i="1"/>
  <c r="F17" i="1" s="1"/>
  <c r="E18" i="1"/>
  <c r="F18" i="1" s="1"/>
  <c r="G18" i="1" s="1"/>
  <c r="E19" i="1"/>
  <c r="F19" i="1" s="1"/>
  <c r="E20" i="1"/>
  <c r="F20" i="1" s="1"/>
  <c r="G20" i="1" s="1"/>
  <c r="E21" i="1"/>
  <c r="F21" i="1" s="1"/>
  <c r="G21" i="1" s="1"/>
  <c r="E22" i="1"/>
  <c r="F22" i="1" s="1"/>
  <c r="G22" i="1" s="1"/>
  <c r="E23" i="1"/>
  <c r="F23" i="1" s="1"/>
  <c r="E24" i="1"/>
  <c r="F24" i="1" s="1"/>
  <c r="E25" i="1"/>
  <c r="F25" i="1" s="1"/>
  <c r="G25" i="1" s="1"/>
  <c r="E26" i="1"/>
  <c r="F26" i="1" s="1"/>
  <c r="G26" i="1" s="1"/>
  <c r="E27" i="1"/>
  <c r="F27" i="1" s="1"/>
  <c r="G27" i="1" s="1"/>
  <c r="E28" i="1"/>
  <c r="F28" i="1" s="1"/>
  <c r="G28" i="1" s="1"/>
  <c r="E29" i="1"/>
  <c r="F29" i="1" s="1"/>
  <c r="E30" i="1"/>
  <c r="F30" i="1" s="1"/>
  <c r="G30" i="1" s="1"/>
  <c r="E31" i="1"/>
  <c r="F31" i="1" s="1"/>
  <c r="G31" i="1" s="1"/>
  <c r="E32" i="1"/>
  <c r="F32" i="1" s="1"/>
  <c r="G32" i="1" s="1"/>
  <c r="E33" i="1"/>
  <c r="F33" i="1" s="1"/>
  <c r="E34" i="1"/>
  <c r="F34" i="1" s="1"/>
  <c r="E35" i="1"/>
  <c r="F35" i="1" s="1"/>
  <c r="G35" i="1" s="1"/>
  <c r="E36" i="1"/>
  <c r="F36" i="1" s="1"/>
  <c r="G36" i="1" s="1"/>
  <c r="E37" i="1"/>
  <c r="F37" i="1" s="1"/>
  <c r="G37" i="1" s="1"/>
  <c r="E38" i="1"/>
  <c r="F38" i="1" s="1"/>
  <c r="E39" i="1"/>
  <c r="F39" i="1" s="1"/>
  <c r="G39" i="1" s="1"/>
  <c r="E40" i="1"/>
  <c r="F40" i="1" s="1"/>
  <c r="G40" i="1" s="1"/>
  <c r="E41" i="1"/>
  <c r="F41" i="1" s="1"/>
  <c r="G41" i="1" s="1"/>
  <c r="E42" i="1"/>
  <c r="F42" i="1" s="1"/>
  <c r="E43" i="1"/>
  <c r="F43" i="1" s="1"/>
  <c r="G43" i="1" s="1"/>
  <c r="E44" i="1"/>
  <c r="F44" i="1" s="1"/>
  <c r="E45" i="1"/>
  <c r="F45" i="1" s="1"/>
  <c r="G45" i="1" s="1"/>
  <c r="E46" i="1"/>
  <c r="F46" i="1" s="1"/>
  <c r="E47" i="1"/>
  <c r="F47" i="1" s="1"/>
  <c r="E48" i="1"/>
  <c r="F48" i="1" s="1"/>
  <c r="G48" i="1" s="1"/>
  <c r="E49" i="1"/>
  <c r="F49" i="1" s="1"/>
  <c r="G49" i="1" s="1"/>
  <c r="E50" i="1"/>
  <c r="F50" i="1" s="1"/>
  <c r="E51" i="1"/>
  <c r="F51" i="1" s="1"/>
  <c r="G51" i="1" s="1"/>
  <c r="E52" i="1"/>
  <c r="F52" i="1" s="1"/>
  <c r="E53" i="1"/>
  <c r="F53" i="1" s="1"/>
  <c r="E54" i="1"/>
  <c r="F54" i="1" s="1"/>
  <c r="G54" i="1" s="1"/>
  <c r="E55" i="1"/>
  <c r="F55" i="1" s="1"/>
  <c r="G55" i="1" s="1"/>
  <c r="E56" i="1"/>
  <c r="F56" i="1" s="1"/>
  <c r="G56" i="1" s="1"/>
  <c r="E57" i="1"/>
  <c r="F57" i="1" s="1"/>
  <c r="E58" i="1"/>
  <c r="F58" i="1" s="1"/>
  <c r="G58" i="1" s="1"/>
  <c r="E59" i="1"/>
  <c r="F59" i="1" s="1"/>
  <c r="G59" i="1" s="1"/>
  <c r="E60" i="1"/>
  <c r="F60" i="1" s="1"/>
  <c r="G60" i="1" s="1"/>
  <c r="E61" i="1"/>
  <c r="F61" i="1" s="1"/>
  <c r="E62" i="1"/>
  <c r="F62" i="1" s="1"/>
  <c r="G62" i="1" s="1"/>
  <c r="E63" i="1"/>
  <c r="F63" i="1" s="1"/>
  <c r="G63" i="1" s="1"/>
  <c r="E64" i="1"/>
  <c r="F64" i="1" s="1"/>
  <c r="E65" i="1"/>
  <c r="F65" i="1" s="1"/>
  <c r="G65" i="1" s="1"/>
  <c r="E66" i="1"/>
  <c r="F66" i="1" s="1"/>
  <c r="G66" i="1" s="1"/>
  <c r="E67" i="1"/>
  <c r="F67" i="1" s="1"/>
  <c r="E68" i="1"/>
  <c r="F68" i="1" s="1"/>
  <c r="G68" i="1" s="1"/>
  <c r="E69" i="1"/>
  <c r="F69" i="1" s="1"/>
  <c r="G69" i="1" s="1"/>
  <c r="E70" i="1"/>
  <c r="F70" i="1" s="1"/>
  <c r="G70" i="1" s="1"/>
  <c r="E71" i="1"/>
  <c r="F71" i="1" s="1"/>
  <c r="G71" i="1" s="1"/>
  <c r="E72" i="1"/>
  <c r="F72" i="1" s="1"/>
  <c r="E73" i="1"/>
  <c r="F73" i="1" s="1"/>
  <c r="E74" i="1"/>
  <c r="F74" i="1" s="1"/>
  <c r="E75" i="1"/>
  <c r="F75" i="1" s="1"/>
  <c r="G75" i="1" s="1"/>
  <c r="E76" i="1"/>
  <c r="F76" i="1" s="1"/>
  <c r="G76" i="1" s="1"/>
  <c r="E77" i="1"/>
  <c r="F77" i="1" s="1"/>
  <c r="G77" i="1" s="1"/>
  <c r="E78" i="1"/>
  <c r="F78" i="1" s="1"/>
  <c r="E79" i="1"/>
  <c r="F79" i="1" s="1"/>
  <c r="E80" i="1"/>
  <c r="F80" i="1" s="1"/>
  <c r="E81" i="1"/>
  <c r="F81" i="1" s="1"/>
  <c r="G81" i="1" s="1"/>
  <c r="E82" i="1"/>
  <c r="F82" i="1" s="1"/>
  <c r="E83" i="1"/>
  <c r="F83" i="1" s="1"/>
  <c r="E84" i="1"/>
  <c r="F84" i="1" s="1"/>
  <c r="E85" i="1"/>
  <c r="F85" i="1" s="1"/>
  <c r="G85" i="1" s="1"/>
  <c r="E86" i="1"/>
  <c r="F86" i="1" s="1"/>
  <c r="E87" i="1"/>
  <c r="F87" i="1" s="1"/>
  <c r="E88" i="1"/>
  <c r="F88" i="1" s="1"/>
  <c r="E89" i="1"/>
  <c r="F89" i="1" s="1"/>
  <c r="E90" i="1"/>
  <c r="F90" i="1" s="1"/>
  <c r="G90" i="1" s="1"/>
  <c r="E91" i="1"/>
  <c r="F91" i="1" s="1"/>
  <c r="G91" i="1" s="1"/>
  <c r="E92" i="1"/>
  <c r="F92" i="1" s="1"/>
  <c r="E93" i="1"/>
  <c r="F93" i="1" s="1"/>
  <c r="G93" i="1" s="1"/>
  <c r="E94" i="1"/>
  <c r="F94" i="1" s="1"/>
  <c r="G94" i="1" s="1"/>
  <c r="E95" i="1"/>
  <c r="F95" i="1" s="1"/>
  <c r="G95" i="1" s="1"/>
  <c r="E96" i="1"/>
  <c r="F96" i="1" s="1"/>
  <c r="E97" i="1"/>
  <c r="F97" i="1" s="1"/>
  <c r="E98" i="1"/>
  <c r="F98" i="1" s="1"/>
  <c r="E99" i="1"/>
  <c r="F99" i="1" s="1"/>
  <c r="G99" i="1" s="1"/>
  <c r="E100" i="1"/>
  <c r="F100" i="1" s="1"/>
  <c r="E101" i="1"/>
  <c r="F101" i="1" s="1"/>
  <c r="E102" i="1"/>
  <c r="F102" i="1" s="1"/>
  <c r="E103" i="1"/>
  <c r="F103" i="1" s="1"/>
  <c r="E104" i="1"/>
  <c r="F104" i="1" s="1"/>
  <c r="G104" i="1" s="1"/>
  <c r="E105" i="1"/>
  <c r="F105" i="1" s="1"/>
  <c r="E106" i="1"/>
  <c r="F106" i="1" s="1"/>
  <c r="G106" i="1" s="1"/>
  <c r="E107" i="1"/>
  <c r="F107" i="1" s="1"/>
  <c r="E108" i="1"/>
  <c r="F108" i="1" s="1"/>
  <c r="E109" i="1"/>
  <c r="F109" i="1" s="1"/>
  <c r="G109" i="1" s="1"/>
  <c r="E110" i="1"/>
  <c r="F110" i="1" s="1"/>
  <c r="E111" i="1"/>
  <c r="F111" i="1" s="1"/>
  <c r="G111" i="1" s="1"/>
  <c r="E112" i="1"/>
  <c r="F112" i="1" s="1"/>
  <c r="E113" i="1"/>
  <c r="F113" i="1" s="1"/>
  <c r="G113" i="1" s="1"/>
  <c r="E114" i="1"/>
  <c r="F114" i="1" s="1"/>
  <c r="E115" i="1"/>
  <c r="F115" i="1" s="1"/>
  <c r="E116" i="1"/>
  <c r="F116" i="1" s="1"/>
  <c r="G116" i="1" s="1"/>
  <c r="E117" i="1"/>
  <c r="F117" i="1" s="1"/>
  <c r="G117" i="1" s="1"/>
  <c r="E118" i="1"/>
  <c r="F118" i="1" s="1"/>
  <c r="E119" i="1"/>
  <c r="F119" i="1" s="1"/>
  <c r="G119" i="1" s="1"/>
  <c r="E120" i="1"/>
  <c r="F120" i="1" s="1"/>
  <c r="E121" i="1"/>
  <c r="F121" i="1" s="1"/>
  <c r="E122" i="1"/>
  <c r="F122" i="1" s="1"/>
  <c r="E123" i="1"/>
  <c r="F123" i="1" s="1"/>
  <c r="E124" i="1"/>
  <c r="F124" i="1" s="1"/>
  <c r="G124" i="1" s="1"/>
  <c r="E125" i="1"/>
  <c r="F125" i="1" s="1"/>
  <c r="G125" i="1" s="1"/>
  <c r="E126" i="1"/>
  <c r="F126" i="1" s="1"/>
  <c r="G126" i="1" s="1"/>
  <c r="E127" i="1"/>
  <c r="F127" i="1" s="1"/>
  <c r="E128" i="1"/>
  <c r="F128" i="1" s="1"/>
  <c r="E129" i="1"/>
  <c r="F129" i="1" s="1"/>
  <c r="G129" i="1" s="1"/>
  <c r="E130" i="1"/>
  <c r="F130" i="1" s="1"/>
  <c r="G130" i="1" s="1"/>
  <c r="E131" i="1"/>
  <c r="F131" i="1" s="1"/>
  <c r="G131" i="1" s="1"/>
  <c r="E132" i="1"/>
  <c r="F132" i="1" s="1"/>
  <c r="E133" i="1"/>
  <c r="F133" i="1" s="1"/>
  <c r="G133" i="1" s="1"/>
  <c r="E134" i="1"/>
  <c r="F134" i="1" s="1"/>
  <c r="G134" i="1" s="1"/>
  <c r="E135" i="1"/>
  <c r="F135" i="1" s="1"/>
  <c r="E136" i="1"/>
  <c r="F136" i="1" s="1"/>
  <c r="E137" i="1"/>
  <c r="F137" i="1" s="1"/>
  <c r="G137" i="1" s="1"/>
  <c r="E138" i="1"/>
  <c r="F138" i="1" s="1"/>
  <c r="E139" i="1"/>
  <c r="F139" i="1" s="1"/>
  <c r="E140" i="1"/>
  <c r="F140" i="1" s="1"/>
  <c r="E141" i="1"/>
  <c r="F141" i="1" s="1"/>
  <c r="G141" i="1" s="1"/>
  <c r="E142" i="1"/>
  <c r="F142" i="1" s="1"/>
  <c r="G142" i="1" s="1"/>
  <c r="E143" i="1"/>
  <c r="F143" i="1" s="1"/>
  <c r="E144" i="1"/>
  <c r="F144" i="1" s="1"/>
  <c r="G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G150" i="1" s="1"/>
  <c r="E151" i="1"/>
  <c r="F151" i="1" s="1"/>
  <c r="E2" i="1"/>
  <c r="F2" i="1" s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<sst xmlns="http://schemas.openxmlformats.org/spreadsheetml/2006/main" count="3041" uniqueCount="470">
  <si>
    <t>EmployeeID</t>
  </si>
  <si>
    <t>Name</t>
  </si>
  <si>
    <t>Department</t>
  </si>
  <si>
    <t>GrossSalary</t>
  </si>
  <si>
    <t>TaxDeduction</t>
  </si>
  <si>
    <t>NetSalary</t>
  </si>
  <si>
    <t>PaymentMode</t>
  </si>
  <si>
    <t>ProcessingTime</t>
  </si>
  <si>
    <t>ComplianceFlag</t>
  </si>
  <si>
    <t>ValueDate</t>
  </si>
  <si>
    <t>RecruitmentStatus</t>
  </si>
  <si>
    <t>OnboardingStatus</t>
  </si>
  <si>
    <t>TerminationStatus</t>
  </si>
  <si>
    <t>LeaveStatus</t>
  </si>
  <si>
    <t>EMP0001</t>
  </si>
  <si>
    <t>EMP0002</t>
  </si>
  <si>
    <t>EMP0003</t>
  </si>
  <si>
    <t>EMP0004</t>
  </si>
  <si>
    <t>EMP0005</t>
  </si>
  <si>
    <t>EMP0006</t>
  </si>
  <si>
    <t>EMP0007</t>
  </si>
  <si>
    <t>EMP0008</t>
  </si>
  <si>
    <t>EMP0009</t>
  </si>
  <si>
    <t>EMP0010</t>
  </si>
  <si>
    <t>EMP0011</t>
  </si>
  <si>
    <t>EMP0012</t>
  </si>
  <si>
    <t>EMP0013</t>
  </si>
  <si>
    <t>EMP0014</t>
  </si>
  <si>
    <t>EMP0015</t>
  </si>
  <si>
    <t>EMP0016</t>
  </si>
  <si>
    <t>EMP0017</t>
  </si>
  <si>
    <t>EMP0018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</si>
  <si>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</si>
  <si>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</si>
  <si>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</si>
  <si>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</si>
  <si>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</si>
  <si>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</si>
  <si>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</si>
  <si>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</si>
  <si>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</si>
  <si>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</si>
  <si>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</si>
  <si>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</si>
  <si>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</si>
  <si>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</si>
  <si>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</si>
  <si>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</si>
  <si>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</si>
  <si>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</si>
  <si>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</si>
  <si>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</si>
  <si>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</si>
  <si>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</si>
  <si>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</si>
  <si>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</si>
  <si>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</si>
  <si>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</si>
  <si>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</si>
  <si>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</si>
  <si>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</si>
  <si>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</si>
  <si>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</si>
  <si>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</si>
  <si>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</si>
  <si>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</si>
  <si>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</si>
  <si>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</si>
  <si>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</si>
  <si>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</si>
  <si>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</si>
  <si>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</si>
  <si>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</si>
  <si>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</si>
  <si>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</si>
  <si>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</si>
  <si>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</si>
  <si>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</si>
  <si>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</si>
  <si>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</si>
  <si>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</si>
  <si>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</si>
  <si>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</si>
  <si>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</si>
  <si>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</si>
  <si>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</si>
  <si>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</si>
  <si>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</si>
  <si>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</si>
  <si>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</si>
  <si>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</si>
  <si>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</si>
  <si>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</si>
  <si>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</si>
  <si>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</si>
  <si>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</si>
  <si>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</si>
  <si>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</si>
  <si>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</si>
  <si>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</si>
  <si>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</si>
  <si>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</si>
  <si>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</si>
  <si>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</si>
  <si>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</si>
  <si>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</si>
  <si>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</si>
  <si>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</si>
  <si>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</si>
  <si>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</si>
  <si>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</si>
  <si>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</si>
  <si>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</si>
  <si>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</si>
  <si>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</si>
  <si>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</si>
  <si>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</si>
  <si>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</si>
  <si>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</si>
  <si>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</si>
  <si>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</si>
  <si>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</si>
  <si>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</si>
  <si>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</si>
  <si>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</si>
  <si>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</si>
  <si>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</si>
  <si>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</si>
  <si>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</si>
  <si>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</si>
  <si>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</si>
  <si>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EMP0118</t>
  </si>
  <si>
    <t>EMP0119</t>
  </si>
  <si>
    <t>EMP0120</t>
  </si>
  <si>
    <t>EMP0121</t>
  </si>
  <si>
    <t>EMP0122</t>
  </si>
  <si>
    <t>EMP0123</t>
  </si>
  <si>
    <t>EMP0124</t>
  </si>
  <si>
    <t>EMP0125</t>
  </si>
  <si>
    <t>EMP0126</t>
  </si>
  <si>
    <t>EMP0127</t>
  </si>
  <si>
    <t>EMP0128</t>
  </si>
  <si>
    <t>EMP0129</t>
  </si>
  <si>
    <t>EMP0130</t>
  </si>
  <si>
    <t>EMP0131</t>
  </si>
  <si>
    <t>EMP0132</t>
  </si>
  <si>
    <t>EMP0133</t>
  </si>
  <si>
    <t>EMP0134</t>
  </si>
  <si>
    <t>EMP0135</t>
  </si>
  <si>
    <t>EMP0136</t>
  </si>
  <si>
    <t>EMP0137</t>
  </si>
  <si>
    <t>EMP0138</t>
  </si>
  <si>
    <t>EMP0139</t>
  </si>
  <si>
    <t>EMP0140</t>
  </si>
  <si>
    <t>EMP0141</t>
  </si>
  <si>
    <t>EMP0142</t>
  </si>
  <si>
    <t>EMP0143</t>
  </si>
  <si>
    <t>EMP0144</t>
  </si>
  <si>
    <t>EMP0145</t>
  </si>
  <si>
    <t>EMP0146</t>
  </si>
  <si>
    <t>EMP0147</t>
  </si>
  <si>
    <t>EMP0148</t>
  </si>
  <si>
    <t>EMP0149</t>
  </si>
  <si>
    <t>EMP0150</t>
  </si>
  <si>
    <t>HR</t>
  </si>
  <si>
    <t>Marketing</t>
  </si>
  <si>
    <t>Finance</t>
  </si>
  <si>
    <t>Sales</t>
  </si>
  <si>
    <t>Engineering</t>
  </si>
  <si>
    <t>UPI</t>
  </si>
  <si>
    <t>NEFT</t>
  </si>
  <si>
    <t>GPay</t>
  </si>
  <si>
    <t>Paytm</t>
  </si>
  <si>
    <t>ATM</t>
  </si>
  <si>
    <t>Missing PAN</t>
  </si>
  <si>
    <t>Compliant</t>
  </si>
  <si>
    <t>Incorrect Tax Slab</t>
  </si>
  <si>
    <t>Missing Bank Details</t>
  </si>
  <si>
    <t>2024-02-22</t>
  </si>
  <si>
    <t>2024-10-14</t>
  </si>
  <si>
    <t>2024-12-23</t>
  </si>
  <si>
    <t>2024-07-13</t>
  </si>
  <si>
    <t>2024-07-12</t>
  </si>
  <si>
    <t>2024-05-28</t>
  </si>
  <si>
    <t>2024-06-30</t>
  </si>
  <si>
    <t>2024-07-24</t>
  </si>
  <si>
    <t>2024-03-14</t>
  </si>
  <si>
    <t>2024-07-04</t>
  </si>
  <si>
    <t>2024-12-14</t>
  </si>
  <si>
    <t>2024-08-10</t>
  </si>
  <si>
    <t>2024-11-16</t>
  </si>
  <si>
    <t>2024-11-02</t>
  </si>
  <si>
    <t>2024-05-03</t>
  </si>
  <si>
    <t>2024-03-06</t>
  </si>
  <si>
    <t>2024-10-03</t>
  </si>
  <si>
    <t>2024-03-02</t>
  </si>
  <si>
    <t>2024-01-04</t>
  </si>
  <si>
    <t>2024-05-22</t>
  </si>
  <si>
    <t>2024-05-04</t>
  </si>
  <si>
    <t>2024-08-27</t>
  </si>
  <si>
    <t>2024-05-07</t>
  </si>
  <si>
    <t>2024-02-08</t>
  </si>
  <si>
    <t>2024-09-05</t>
  </si>
  <si>
    <t>2024-05-26</t>
  </si>
  <si>
    <t>2024-06-09</t>
  </si>
  <si>
    <t>2024-09-17</t>
  </si>
  <si>
    <t>2024-10-18</t>
  </si>
  <si>
    <t>2024-05-13</t>
  </si>
  <si>
    <t>2024-02-07</t>
  </si>
  <si>
    <t>2024-03-08</t>
  </si>
  <si>
    <t>2024-11-09</t>
  </si>
  <si>
    <t>2024-05-15</t>
  </si>
  <si>
    <t>2024-04-14</t>
  </si>
  <si>
    <t>2024-05-21</t>
  </si>
  <si>
    <t>2024-08-08</t>
  </si>
  <si>
    <t>2024-12-07</t>
  </si>
  <si>
    <t>2024-03-31</t>
  </si>
  <si>
    <t>2024-12-25</t>
  </si>
  <si>
    <t>2024-04-26</t>
  </si>
  <si>
    <t>2024-06-28</t>
  </si>
  <si>
    <t>2024-04-01</t>
  </si>
  <si>
    <t>2024-07-16</t>
  </si>
  <si>
    <t>2024-07-05</t>
  </si>
  <si>
    <t>2024-09-16</t>
  </si>
  <si>
    <t>2024-12-12</t>
  </si>
  <si>
    <t>2024-04-17</t>
  </si>
  <si>
    <t>2024-12-03</t>
  </si>
  <si>
    <t>2024-04-25</t>
  </si>
  <si>
    <t>2024-08-21</t>
  </si>
  <si>
    <t>2024-02-24</t>
  </si>
  <si>
    <t>2024-10-07</t>
  </si>
  <si>
    <t>2024-09-23</t>
  </si>
  <si>
    <t>2024-06-12</t>
  </si>
  <si>
    <t>2024-02-02</t>
  </si>
  <si>
    <t>2024-07-18</t>
  </si>
  <si>
    <t>2024-08-02</t>
  </si>
  <si>
    <t>2024-12-08</t>
  </si>
  <si>
    <t>2024-07-20</t>
  </si>
  <si>
    <t>2024-05-09</t>
  </si>
  <si>
    <t>2024-11-29</t>
  </si>
  <si>
    <t>2024-03-24</t>
  </si>
  <si>
    <t>2024-06-26</t>
  </si>
  <si>
    <t>2024-09-07</t>
  </si>
  <si>
    <t>2024-11-11</t>
  </si>
  <si>
    <t>2024-04-03</t>
  </si>
  <si>
    <t>2024-10-11</t>
  </si>
  <si>
    <t>2024-11-26</t>
  </si>
  <si>
    <t>2024-06-05</t>
  </si>
  <si>
    <t>2024-10-01</t>
  </si>
  <si>
    <t>2024-02-21</t>
  </si>
  <si>
    <t>2024-01-24</t>
  </si>
  <si>
    <t>2024-08-28</t>
  </si>
  <si>
    <t>2024-06-01</t>
  </si>
  <si>
    <t>2024-01-02</t>
  </si>
  <si>
    <t>2024-08-05</t>
  </si>
  <si>
    <t>2024-06-06</t>
  </si>
  <si>
    <t>2024-08-12</t>
  </si>
  <si>
    <t>2024-12-10</t>
  </si>
  <si>
    <t>2024-11-21</t>
  </si>
  <si>
    <t>2024-06-17</t>
  </si>
  <si>
    <t>2024-06-14</t>
  </si>
  <si>
    <t>2024-11-14</t>
  </si>
  <si>
    <t>2024-03-03</t>
  </si>
  <si>
    <t>2024-07-31</t>
  </si>
  <si>
    <t>2024-02-05</t>
  </si>
  <si>
    <t>2024-10-27</t>
  </si>
  <si>
    <t>2024-08-30</t>
  </si>
  <si>
    <t>2024-06-11</t>
  </si>
  <si>
    <t>2024-05-30</t>
  </si>
  <si>
    <t>2024-03-28</t>
  </si>
  <si>
    <t>2024-08-24</t>
  </si>
  <si>
    <t>2024-12-19</t>
  </si>
  <si>
    <t>2024-10-19</t>
  </si>
  <si>
    <t>2024-10-16</t>
  </si>
  <si>
    <t>2024-04-22</t>
  </si>
  <si>
    <t>2024-01-18</t>
  </si>
  <si>
    <t>2024-03-30</t>
  </si>
  <si>
    <t>2024-05-11</t>
  </si>
  <si>
    <t>2024-08-20</t>
  </si>
  <si>
    <t>2024-11-13</t>
  </si>
  <si>
    <t>2024-11-28</t>
  </si>
  <si>
    <t>2024-04-30</t>
  </si>
  <si>
    <t>2024-04-21</t>
  </si>
  <si>
    <t>2024-02-01</t>
  </si>
  <si>
    <t>2024-01-26</t>
  </si>
  <si>
    <t>2024-04-29</t>
  </si>
  <si>
    <t>2024-01-09</t>
  </si>
  <si>
    <t>2024-08-22</t>
  </si>
  <si>
    <t>2024-07-14</t>
  </si>
  <si>
    <t>2024-02-19</t>
  </si>
  <si>
    <t>2024-12-09</t>
  </si>
  <si>
    <t>2024-02-23</t>
  </si>
  <si>
    <t>2024-02-28</t>
  </si>
  <si>
    <t>2024-05-19</t>
  </si>
  <si>
    <t>2024-07-08</t>
  </si>
  <si>
    <t>2024-12-11</t>
  </si>
  <si>
    <t>2024-09-19</t>
  </si>
  <si>
    <t>2024-05-10</t>
  </si>
  <si>
    <t>2024-09-29</t>
  </si>
  <si>
    <t>2024-08-23</t>
  </si>
  <si>
    <t>On Hold</t>
  </si>
  <si>
    <t>Hired</t>
  </si>
  <si>
    <t>Rejected</t>
  </si>
  <si>
    <t>Not Applicable</t>
  </si>
  <si>
    <t>Completed</t>
  </si>
  <si>
    <t>Active</t>
  </si>
  <si>
    <t>Terminated</t>
  </si>
  <si>
    <t>Approved</t>
  </si>
  <si>
    <t>Pending</t>
  </si>
  <si>
    <t>Christopher Bolton</t>
  </si>
  <si>
    <t>Madison Matthews</t>
  </si>
  <si>
    <t>Bradley Brady</t>
  </si>
  <si>
    <t>Amanda Kidd</t>
  </si>
  <si>
    <t>Kimberly Berry</t>
  </si>
  <si>
    <t>Michelle Yates</t>
  </si>
  <si>
    <t>Tammy Fowler</t>
  </si>
  <si>
    <t>Peter Herrera</t>
  </si>
  <si>
    <t>Joseph Sheppard</t>
  </si>
  <si>
    <t>Amanda Roberts</t>
  </si>
  <si>
    <t>Lisa Watts</t>
  </si>
  <si>
    <t>Kaitlyn Lindsey</t>
  </si>
  <si>
    <t>Denise Butler</t>
  </si>
  <si>
    <t>Cory Calderon</t>
  </si>
  <si>
    <t>Edwin Miller</t>
  </si>
  <si>
    <t>Courtney Ho</t>
  </si>
  <si>
    <t>Elizabeth Mcguire</t>
  </si>
  <si>
    <t>Hannah Figueroa</t>
  </si>
  <si>
    <t>Ryan Scott</t>
  </si>
  <si>
    <t>Edward Williamson</t>
  </si>
  <si>
    <t>Jason Mcintosh MD</t>
  </si>
  <si>
    <t>Tyler Williams</t>
  </si>
  <si>
    <t>Dr. William Hensley</t>
  </si>
  <si>
    <t>Adam Green</t>
  </si>
  <si>
    <t>Carol Scott</t>
  </si>
  <si>
    <t>Sydney Bailey</t>
  </si>
  <si>
    <t>Laura Scott</t>
  </si>
  <si>
    <t>Lori Stewart</t>
  </si>
  <si>
    <t>Robert Torres</t>
  </si>
  <si>
    <t>James Snyder</t>
  </si>
  <si>
    <t>John Hull</t>
  </si>
  <si>
    <t>William Clark</t>
  </si>
  <si>
    <t>William Hopkins</t>
  </si>
  <si>
    <t>Bailey Carey</t>
  </si>
  <si>
    <t>Brett Phillips</t>
  </si>
  <si>
    <t>Karen Wagner</t>
  </si>
  <si>
    <t>Kathleen Drake</t>
  </si>
  <si>
    <t>Gregg Gilbert</t>
  </si>
  <si>
    <t>Eric Winters</t>
  </si>
  <si>
    <t>Nancy Valencia</t>
  </si>
  <si>
    <t>Kevin Hall</t>
  </si>
  <si>
    <t>Veronica Anderson</t>
  </si>
  <si>
    <t>Debbie Mercado</t>
  </si>
  <si>
    <t>Michael Figueroa</t>
  </si>
  <si>
    <t>Elizabeth Walker</t>
  </si>
  <si>
    <t>Mark Cox</t>
  </si>
  <si>
    <t>Rebecca Harris</t>
  </si>
  <si>
    <t>Cindy Williams</t>
  </si>
  <si>
    <t>Justin Bell</t>
  </si>
  <si>
    <t>Ronald Garza</t>
  </si>
  <si>
    <t>Jennifer Winters</t>
  </si>
  <si>
    <t>Kyle David</t>
  </si>
  <si>
    <t>Sharon Burgess</t>
  </si>
  <si>
    <t>Christina Bray</t>
  </si>
  <si>
    <t>Greg Ramos</t>
  </si>
  <si>
    <t>Matthew Wiggins</t>
  </si>
  <si>
    <t>Brian Jones</t>
  </si>
  <si>
    <t>Cory Vasquez</t>
  </si>
  <si>
    <t>Crystal Romero</t>
  </si>
  <si>
    <t>Beth Johnson</t>
  </si>
  <si>
    <t>Michelle Stevenson</t>
  </si>
  <si>
    <t>Kyle Lang</t>
  </si>
  <si>
    <t>Jeremy Jones</t>
  </si>
  <si>
    <t>Claudia Hunt</t>
  </si>
  <si>
    <t>Danielle Jones</t>
  </si>
  <si>
    <t>Vincent Mcclure</t>
  </si>
  <si>
    <t>Phillip Jimenez</t>
  </si>
  <si>
    <t>Rachel Hernandez</t>
  </si>
  <si>
    <t>Charles Clark</t>
  </si>
  <si>
    <t>Christine Patterson</t>
  </si>
  <si>
    <t>Jennifer Scott</t>
  </si>
  <si>
    <t>Adrienne Sherman</t>
  </si>
  <si>
    <t>Kristin Callahan DDS</t>
  </si>
  <si>
    <t>Suzanne Wilson</t>
  </si>
  <si>
    <t>Jimmy Pena</t>
  </si>
  <si>
    <t>Dustin Hoffman</t>
  </si>
  <si>
    <t>Cynthia Cohen</t>
  </si>
  <si>
    <t>Kelly Nichols</t>
  </si>
  <si>
    <t>Matthew Frazier</t>
  </si>
  <si>
    <t>Megan Gregory</t>
  </si>
  <si>
    <t>Steven Davis</t>
  </si>
  <si>
    <t>Marc Fisher</t>
  </si>
  <si>
    <t>Carol Mendoza</t>
  </si>
  <si>
    <t>Frank Moore</t>
  </si>
  <si>
    <t>David Ward</t>
  </si>
  <si>
    <t>Ronald Moss</t>
  </si>
  <si>
    <t>Jean Lewis</t>
  </si>
  <si>
    <t>Kristina Clark</t>
  </si>
  <si>
    <t>Brianna Price</t>
  </si>
  <si>
    <t>Gerald Hubbard</t>
  </si>
  <si>
    <t>Andrew Fletcher</t>
  </si>
  <si>
    <t>Joseph Oconnor</t>
  </si>
  <si>
    <t>David Gonzalez</t>
  </si>
  <si>
    <t>Sean Herrera</t>
  </si>
  <si>
    <t>Christine Webb</t>
  </si>
  <si>
    <t>Jerome Blackburn</t>
  </si>
  <si>
    <t>Brian Munoz</t>
  </si>
  <si>
    <t>Michael Martinez</t>
  </si>
  <si>
    <t>Nancy Leonard</t>
  </si>
  <si>
    <t>Jesse White</t>
  </si>
  <si>
    <t>Andrea Bautista</t>
  </si>
  <si>
    <t>Vicki Baird</t>
  </si>
  <si>
    <t>Amy Robinson</t>
  </si>
  <si>
    <t>Michael Robinson</t>
  </si>
  <si>
    <t>Susan Perez</t>
  </si>
  <si>
    <t>Dawn Nunez</t>
  </si>
  <si>
    <t>Lindsay Spencer</t>
  </si>
  <si>
    <t>Charles Peterson</t>
  </si>
  <si>
    <t>Ms. Bonnie Dunn DVM</t>
  </si>
  <si>
    <t>Anthony Dixon</t>
  </si>
  <si>
    <t>Kevin Woodard</t>
  </si>
  <si>
    <t>Mark Morris</t>
  </si>
  <si>
    <t>Lori Lam</t>
  </si>
  <si>
    <t>Leah Underwood</t>
  </si>
  <si>
    <t>Chad Palmer</t>
  </si>
  <si>
    <t>Jenna Peterson</t>
  </si>
  <si>
    <t>Angela Hayes</t>
  </si>
  <si>
    <t>Jennifer Powell</t>
  </si>
  <si>
    <t>Rebecca Wagner</t>
  </si>
  <si>
    <t>Krista Cowan</t>
  </si>
  <si>
    <t>John Marshall</t>
  </si>
  <si>
    <t>Katherine Flores</t>
  </si>
  <si>
    <t>Peter Johnston</t>
  </si>
  <si>
    <t>David Foster</t>
  </si>
  <si>
    <t>Bruce Valdez</t>
  </si>
  <si>
    <t>Jeremy Smith</t>
  </si>
  <si>
    <t>Linda Vasquez</t>
  </si>
  <si>
    <t>Monica Simmons</t>
  </si>
  <si>
    <t>Heather Mosley</t>
  </si>
  <si>
    <t>Tracey Rojas</t>
  </si>
  <si>
    <t>Sara Cook</t>
  </si>
  <si>
    <t>Dalton Adkins</t>
  </si>
  <si>
    <t>Jennifer Perry</t>
  </si>
  <si>
    <t>Justin Dixon</t>
  </si>
  <si>
    <t>Colleen Simpson</t>
  </si>
  <si>
    <t>Melissa Evans</t>
  </si>
  <si>
    <t>Patricia Calhoun</t>
  </si>
  <si>
    <t>Christine Tran</t>
  </si>
  <si>
    <t>John Moore</t>
  </si>
  <si>
    <t>Brittany Dixon</t>
  </si>
  <si>
    <t>Eric Rios</t>
  </si>
  <si>
    <t>Brandy Jordan</t>
  </si>
  <si>
    <t>Jason Marquez</t>
  </si>
  <si>
    <t>Larry Atkinson</t>
  </si>
  <si>
    <t>Melissa Silva</t>
  </si>
  <si>
    <t>Brenda Smith</t>
  </si>
  <si>
    <t>Benjamin Baker</t>
  </si>
  <si>
    <t>Norma Davenport</t>
  </si>
  <si>
    <t>Jacob Daniels</t>
  </si>
  <si>
    <t>Kevin Knox</t>
  </si>
  <si>
    <t>NA</t>
  </si>
  <si>
    <t>Metric</t>
  </si>
  <si>
    <t>Manual Payroll</t>
  </si>
  <si>
    <t>Automated Payroll</t>
  </si>
  <si>
    <t>Avg Processing Time</t>
  </si>
  <si>
    <t>Errors in Tax Deduction</t>
  </si>
  <si>
    <t>Compliance Issues</t>
  </si>
  <si>
    <t>Missing Leaves/Records</t>
  </si>
  <si>
    <t>Salary Accuracy Rate (%)</t>
  </si>
  <si>
    <t>ProcessingTime2</t>
  </si>
  <si>
    <t>Net_Salary_Final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</si>
</sst>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top"/>
    </xf>
    <xf numFmtId="0" fontId="5" fillId="2" borderId="6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</cellXfs>
  <cellStyles count="2">
    <cellStyle name="Currency" xfId="1" builtinId="4"/>
    <cellStyle name="Normal" xfId="0" builtinId="0"/>
  </cellStyles>
  <dxfs count="21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1F4C14-FC8D-4A78-838B-3FEC40ECCA72}" name="Table1" displayName="Table1" ref="A1:O151" totalsRowShown="0" headerRowDxfId="19" dataDxfId="0" headerRowBorderDxfId="18" tableBorderDxfId="17" totalsRowBorderDxfId="16">
  <tableColumns count="15">
    <tableColumn id="1" xr3:uid="{182B7728-1462-4AB2-BE26-3B112DFC0883}" name="EmployeeID" dataDxfId="15"/>
    <tableColumn id="2" xr3:uid="{E13B86EE-BDB2-4B06-A020-70B2FC8ABE02}" name="Name" dataDxfId="14"/>
    <tableColumn id="3" xr3:uid="{59797F77-7C5D-49C4-976B-449AE16BA260}" name="Department" dataDxfId="13"/>
    <tableColumn id="4" xr3:uid="{89766A17-C76E-48CA-B7E3-9BDFDF296125}" name="GrossSalary" dataDxfId="12"/>
    <tableColumn id="5" xr3:uid="{048C75EC-EFB6-4D9A-AFF9-959825D0C613}" name="TaxDeduction" dataDxfId="11">
      <calculatedColumnFormula>D2*0.1</calculatedColumnFormula>
    </tableColumn>
    <tableColumn id="6" xr3:uid="{DA278B08-4AA2-4456-8A07-F09E0C3DD6D2}" name="NetSalary" dataDxfId="10">
      <calculatedColumnFormula>D2-E2</calculatedColumnFormula>
    </tableColumn>
    <tableColumn id="18" xr3:uid="{89EAF4CD-F3DD-41FB-8740-48BA2106D7B6}" name="Net_Salary_Final" dataDxfId="9">
      <calculatedColumnFormula>IF(Table1[[#This Row],[TerminationStatus]]="Terminated", 0, Table1[[#This Row],[NetSalary]])</calculatedColumnFormula>
    </tableColumn>
    <tableColumn id="7" xr3:uid="{E4D0DD09-27A9-4220-8740-1DBE6E872FDA}" name="PaymentMode" dataDxfId="8"/>
    <tableColumn id="19" xr3:uid="{0F60959D-758A-4AF5-A2E3-F6948DA4EDD5}" name="ProcessingTime2" dataDxfId="7">
      <calculatedColumnFormula array="1">_xlfn.IFS(
  H2="UPI", 5,
  H2="GPay", 10,
  H2="Paytm", 15,
  H2="ATM", 20,
  H2="NEFT", 30
)</calculatedColumnFormula>
    </tableColumn>
    <tableColumn id="9" xr3:uid="{BE8AF839-E381-4AD6-B53C-3E9B1AE74734}" name="ComplianceFlag" dataDxfId="6"/>
    <tableColumn id="10" xr3:uid="{50A5DD21-9495-4AF9-8891-0F5D7F020E40}" name="ValueDate" dataDxfId="5"/>
    <tableColumn id="11" xr3:uid="{018667B9-0A03-4E3F-B1D7-8848FAA262F8}" name="RecruitmentStatus" dataDxfId="4"/>
    <tableColumn id="12" xr3:uid="{C7DB90A0-112F-47C3-A2AF-C29EB7AA14B3}" name="OnboardingStatus" dataDxfId="3"/>
    <tableColumn id="13" xr3:uid="{639744D5-2BF0-4BD9-B691-7BE2861F91BB}" name="TerminationStatus" dataDxfId="2"/>
    <tableColumn id="14" xr3:uid="{62F3BB63-15F0-4135-AC2E-6E9757480F66}" name="LeaveStatus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1"/>
  <sheetViews>
    <sheetView tabSelected="1" workbookViewId="0">
      <selection activeCell="D13" sqref="D13"/>
    </sheetView>
  </sheetViews>
  <sheetFormatPr defaultRowHeight="14.4" x14ac:dyDescent="0.3"/>
  <cols>
    <col min="1" max="1" width="13" customWidth="1"/>
    <col min="2" max="2" width="19.44140625" bestFit="1" customWidth="1"/>
    <col min="3" max="3" width="13" customWidth="1"/>
    <col min="4" max="4" width="12.5546875" customWidth="1"/>
    <col min="5" max="5" width="14.44140625" customWidth="1"/>
    <col min="6" max="6" width="11.21875" customWidth="1"/>
    <col min="7" max="7" width="11.21875" style="2" customWidth="1"/>
    <col min="8" max="8" width="15.44140625" customWidth="1"/>
    <col min="9" max="9" width="15.88671875" style="2" customWidth="1"/>
    <col min="10" max="10" width="17.6640625" bestFit="1" customWidth="1"/>
    <col min="11" max="11" width="11.5546875" customWidth="1"/>
    <col min="12" max="12" width="18.44140625" customWidth="1"/>
    <col min="13" max="13" width="18.109375" customWidth="1"/>
    <col min="14" max="14" width="18.33203125" customWidth="1"/>
    <col min="15" max="15" width="13" customWidth="1"/>
  </cols>
  <sheetData>
    <row r="1" spans="1:15" x14ac:dyDescent="0.3">
      <c r="A1" s="16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469</v>
      </c>
      <c r="H1" s="14" t="s">
        <v>6</v>
      </c>
      <c r="I1" s="14" t="s">
        <v>468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5" t="s">
        <v>13</v>
      </c>
    </row>
    <row r="2" spans="1:15" x14ac:dyDescent="0.3">
      <c r="A2" s="8" t="s">
        <v>14</v>
      </c>
      <c r="B2" s="9" t="s">
        <v>309</v>
      </c>
      <c r="C2" s="9" t="s">
        <v>164</v>
      </c>
      <c r="D2" s="9">
        <v>28278</v>
      </c>
      <c r="E2" s="9">
        <f>D2*0.1</f>
        <v>2827.8</v>
      </c>
      <c r="F2" s="9">
        <f>D2-E2</f>
        <v>25450.2</v>
      </c>
      <c r="G2" s="9">
        <f>IF(Table1[[#This Row],[TerminationStatus]]="Terminated", 0, Table1[[#This Row],[NetSalary]])</f>
        <v>25450.2</v>
      </c>
      <c r="H2" s="9" t="s">
        <v>169</v>
      </c>
      <c r="I2" s="9" cm="1">
        <f t="array" ref="I2">_xlfn.IFS(
  H2="UPI", 5,
  H2="GPay", 10,
  H2="Paytm", 15,
  H2="ATM", 20,
  H2="NEFT", 30
)</f>
        <v>5</v>
      </c>
      <c r="J2" s="9" t="s">
        <v>175</v>
      </c>
      <c r="K2" s="9" t="s">
        <v>178</v>
      </c>
      <c r="L2" s="9" t="s">
        <v>300</v>
      </c>
      <c r="M2" s="9" t="s">
        <v>303</v>
      </c>
      <c r="N2" s="9" t="s">
        <v>305</v>
      </c>
      <c r="O2" s="10" t="s">
        <v>302</v>
      </c>
    </row>
    <row r="3" spans="1:15" x14ac:dyDescent="0.3">
      <c r="A3" s="8" t="s">
        <v>15</v>
      </c>
      <c r="B3" s="9" t="s">
        <v>310</v>
      </c>
      <c r="C3" s="9" t="s">
        <v>165</v>
      </c>
      <c r="D3" s="9">
        <v>29165</v>
      </c>
      <c r="E3" s="9">
        <f t="shared" ref="E3:E66" si="0">D3*0.1</f>
        <v>2916.5</v>
      </c>
      <c r="F3" s="9">
        <f t="shared" ref="F3:F66" si="1">D3-E3</f>
        <v>26248.5</v>
      </c>
      <c r="G3" s="9">
        <f>IF(Table1[[#This Row],[TerminationStatus]]="Terminated", 0, Table1[[#This Row],[NetSalary]])</f>
        <v>0</v>
      </c>
      <c r="H3" s="9" t="s">
        <v>169</v>
      </c>
      <c r="I3" s="9" cm="1">
        <f t="array" ref="I3">_xlfn.IFS(
  H3="UPI", 5,
  H3="GPay", 10,
  H3="Paytm", 15,
  H3="ATM", 20,
  H3="NEFT", 30
)</f>
        <v>5</v>
      </c>
      <c r="J3" s="9" t="s">
        <v>175</v>
      </c>
      <c r="K3" s="9" t="s">
        <v>179</v>
      </c>
      <c r="L3" s="9" t="s">
        <v>301</v>
      </c>
      <c r="M3" s="9" t="s">
        <v>304</v>
      </c>
      <c r="N3" s="9" t="s">
        <v>306</v>
      </c>
      <c r="O3" s="10" t="s">
        <v>307</v>
      </c>
    </row>
    <row r="4" spans="1:15" x14ac:dyDescent="0.3">
      <c r="A4" s="8" t="s">
        <v>16</v>
      </c>
      <c r="B4" s="9" t="s">
        <v>311</v>
      </c>
      <c r="C4" s="9" t="s">
        <v>165</v>
      </c>
      <c r="D4" s="9">
        <v>61463</v>
      </c>
      <c r="E4" s="9">
        <f t="shared" si="0"/>
        <v>6146.3</v>
      </c>
      <c r="F4" s="9">
        <f t="shared" si="1"/>
        <v>55316.7</v>
      </c>
      <c r="G4" s="9">
        <f>IF(Table1[[#This Row],[TerminationStatus]]="Terminated", 0, Table1[[#This Row],[NetSalary]])</f>
        <v>0</v>
      </c>
      <c r="H4" s="9" t="s">
        <v>170</v>
      </c>
      <c r="I4" s="9" cm="1">
        <f t="array" ref="I4">_xlfn.IFS(
  H4="UPI", 5,
  H4="GPay", 10,
  H4="Paytm", 15,
  H4="ATM", 20,
  H4="NEFT", 30
)</f>
        <v>30</v>
      </c>
      <c r="J4" s="9" t="s">
        <v>175</v>
      </c>
      <c r="K4" s="9" t="s">
        <v>180</v>
      </c>
      <c r="L4" s="9" t="s">
        <v>302</v>
      </c>
      <c r="M4" s="9" t="s">
        <v>303</v>
      </c>
      <c r="N4" s="9" t="s">
        <v>306</v>
      </c>
      <c r="O4" s="10" t="s">
        <v>308</v>
      </c>
    </row>
    <row r="5" spans="1:15" x14ac:dyDescent="0.3">
      <c r="A5" s="8" t="s">
        <v>17</v>
      </c>
      <c r="B5" s="9" t="s">
        <v>312</v>
      </c>
      <c r="C5" s="9" t="s">
        <v>166</v>
      </c>
      <c r="D5" s="9">
        <v>53221</v>
      </c>
      <c r="E5" s="9">
        <f t="shared" si="0"/>
        <v>5322.1</v>
      </c>
      <c r="F5" s="9">
        <f t="shared" si="1"/>
        <v>47898.9</v>
      </c>
      <c r="G5" s="9">
        <f>IF(Table1[[#This Row],[TerminationStatus]]="Terminated", 0, Table1[[#This Row],[NetSalary]])</f>
        <v>0</v>
      </c>
      <c r="H5" s="9" t="s">
        <v>171</v>
      </c>
      <c r="I5" s="9" cm="1">
        <f t="array" ref="I5">_xlfn.IFS(
  H5="UPI", 5,
  H5="GPay", 10,
  H5="Paytm", 15,
  H5="ATM", 20,
  H5="NEFT", 30
)</f>
        <v>10</v>
      </c>
      <c r="J5" s="9" t="s">
        <v>175</v>
      </c>
      <c r="K5" s="9" t="s">
        <v>181</v>
      </c>
      <c r="L5" s="9" t="s">
        <v>301</v>
      </c>
      <c r="M5" s="9" t="s">
        <v>304</v>
      </c>
      <c r="N5" s="9" t="s">
        <v>306</v>
      </c>
      <c r="O5" s="10" t="s">
        <v>308</v>
      </c>
    </row>
    <row r="6" spans="1:15" x14ac:dyDescent="0.3">
      <c r="A6" s="8" t="s">
        <v>18</v>
      </c>
      <c r="B6" s="9" t="s">
        <v>313</v>
      </c>
      <c r="C6" s="9" t="s">
        <v>167</v>
      </c>
      <c r="D6" s="9">
        <v>59671</v>
      </c>
      <c r="E6" s="9">
        <f t="shared" si="0"/>
        <v>5967.1</v>
      </c>
      <c r="F6" s="9">
        <f t="shared" si="1"/>
        <v>53703.9</v>
      </c>
      <c r="G6" s="9">
        <f>IF(Table1[[#This Row],[TerminationStatus]]="Terminated", 0, Table1[[#This Row],[NetSalary]])</f>
        <v>0</v>
      </c>
      <c r="H6" s="9" t="s">
        <v>172</v>
      </c>
      <c r="I6" s="9" cm="1">
        <f t="array" ref="I6">_xlfn.IFS(
  H6="UPI", 5,
  H6="GPay", 10,
  H6="Paytm", 15,
  H6="ATM", 20,
  H6="NEFT", 30
)</f>
        <v>15</v>
      </c>
      <c r="J6" s="9" t="s">
        <v>175</v>
      </c>
      <c r="K6" s="9" t="s">
        <v>182</v>
      </c>
      <c r="L6" s="9" t="s">
        <v>301</v>
      </c>
      <c r="M6" s="9" t="s">
        <v>304</v>
      </c>
      <c r="N6" s="9" t="s">
        <v>306</v>
      </c>
      <c r="O6" s="10" t="s">
        <v>302</v>
      </c>
    </row>
    <row r="7" spans="1:15" x14ac:dyDescent="0.3">
      <c r="A7" s="8" t="s">
        <v>19</v>
      </c>
      <c r="B7" s="9" t="s">
        <v>314</v>
      </c>
      <c r="C7" s="9" t="s">
        <v>167</v>
      </c>
      <c r="D7" s="9">
        <v>72400</v>
      </c>
      <c r="E7" s="9">
        <f t="shared" si="0"/>
        <v>7240</v>
      </c>
      <c r="F7" s="9">
        <f t="shared" si="1"/>
        <v>65160</v>
      </c>
      <c r="G7" s="9">
        <f>IF(Table1[[#This Row],[TerminationStatus]]="Terminated", 0, Table1[[#This Row],[NetSalary]])</f>
        <v>65160</v>
      </c>
      <c r="H7" s="9" t="s">
        <v>170</v>
      </c>
      <c r="I7" s="9" cm="1">
        <f t="array" ref="I7">_xlfn.IFS(
  H7="UPI", 5,
  H7="GPay", 10,
  H7="Paytm", 15,
  H7="ATM", 20,
  H7="NEFT", 30
)</f>
        <v>30</v>
      </c>
      <c r="J7" s="9" t="s">
        <v>175</v>
      </c>
      <c r="K7" s="9" t="s">
        <v>183</v>
      </c>
      <c r="L7" s="9" t="s">
        <v>301</v>
      </c>
      <c r="M7" s="9" t="s">
        <v>304</v>
      </c>
      <c r="N7" s="9" t="s">
        <v>305</v>
      </c>
      <c r="O7" s="10" t="s">
        <v>307</v>
      </c>
    </row>
    <row r="8" spans="1:15" x14ac:dyDescent="0.3">
      <c r="A8" s="8" t="s">
        <v>20</v>
      </c>
      <c r="B8" s="9" t="s">
        <v>315</v>
      </c>
      <c r="C8" s="9" t="s">
        <v>165</v>
      </c>
      <c r="D8" s="9">
        <v>61434</v>
      </c>
      <c r="E8" s="9">
        <f t="shared" si="0"/>
        <v>6143.4000000000005</v>
      </c>
      <c r="F8" s="9">
        <f t="shared" si="1"/>
        <v>55290.6</v>
      </c>
      <c r="G8" s="9">
        <f>IF(Table1[[#This Row],[TerminationStatus]]="Terminated", 0, Table1[[#This Row],[NetSalary]])</f>
        <v>0</v>
      </c>
      <c r="H8" s="9" t="s">
        <v>171</v>
      </c>
      <c r="I8" s="9" cm="1">
        <f t="array" ref="I8">_xlfn.IFS(
  H8="UPI", 5,
  H8="GPay", 10,
  H8="Paytm", 15,
  H8="ATM", 20,
  H8="NEFT", 30
)</f>
        <v>10</v>
      </c>
      <c r="J8" s="9" t="s">
        <v>175</v>
      </c>
      <c r="K8" s="9" t="s">
        <v>184</v>
      </c>
      <c r="L8" s="9" t="s">
        <v>301</v>
      </c>
      <c r="M8" s="9" t="s">
        <v>304</v>
      </c>
      <c r="N8" s="9" t="s">
        <v>306</v>
      </c>
      <c r="O8" s="10" t="s">
        <v>302</v>
      </c>
    </row>
    <row r="9" spans="1:15" x14ac:dyDescent="0.3">
      <c r="A9" s="8" t="s">
        <v>21</v>
      </c>
      <c r="B9" s="9" t="s">
        <v>316</v>
      </c>
      <c r="C9" s="9" t="s">
        <v>164</v>
      </c>
      <c r="D9" s="9">
        <v>47431</v>
      </c>
      <c r="E9" s="9">
        <f t="shared" si="0"/>
        <v>4743.1000000000004</v>
      </c>
      <c r="F9" s="9">
        <f t="shared" si="1"/>
        <v>42687.9</v>
      </c>
      <c r="G9" s="9">
        <f>IF(Table1[[#This Row],[TerminationStatus]]="Terminated", 0, Table1[[#This Row],[NetSalary]])</f>
        <v>42687.9</v>
      </c>
      <c r="H9" s="9" t="s">
        <v>169</v>
      </c>
      <c r="I9" s="9" cm="1">
        <f t="array" ref="I9">_xlfn.IFS(
  H9="UPI", 5,
  H9="GPay", 10,
  H9="Paytm", 15,
  H9="ATM", 20,
  H9="NEFT", 30
)</f>
        <v>5</v>
      </c>
      <c r="J9" s="9" t="s">
        <v>175</v>
      </c>
      <c r="K9" s="9" t="s">
        <v>181</v>
      </c>
      <c r="L9" s="9" t="s">
        <v>302</v>
      </c>
      <c r="M9" s="9" t="s">
        <v>303</v>
      </c>
      <c r="N9" s="9" t="s">
        <v>305</v>
      </c>
      <c r="O9" s="10" t="s">
        <v>302</v>
      </c>
    </row>
    <row r="10" spans="1:15" x14ac:dyDescent="0.3">
      <c r="A10" s="8" t="s">
        <v>22</v>
      </c>
      <c r="B10" s="9" t="s">
        <v>317</v>
      </c>
      <c r="C10" s="9" t="s">
        <v>168</v>
      </c>
      <c r="D10" s="9">
        <v>32331</v>
      </c>
      <c r="E10" s="9">
        <f t="shared" si="0"/>
        <v>3233.1000000000004</v>
      </c>
      <c r="F10" s="9">
        <f t="shared" si="1"/>
        <v>29097.9</v>
      </c>
      <c r="G10" s="9">
        <f>IF(Table1[[#This Row],[TerminationStatus]]="Terminated", 0, Table1[[#This Row],[NetSalary]])</f>
        <v>29097.9</v>
      </c>
      <c r="H10" s="9" t="s">
        <v>170</v>
      </c>
      <c r="I10" s="9" cm="1">
        <f t="array" ref="I10">_xlfn.IFS(
  H10="UPI", 5,
  H10="GPay", 10,
  H10="Paytm", 15,
  H10="ATM", 20,
  H10="NEFT", 30
)</f>
        <v>30</v>
      </c>
      <c r="J10" s="9" t="s">
        <v>175</v>
      </c>
      <c r="K10" s="9" t="s">
        <v>185</v>
      </c>
      <c r="L10" s="9" t="s">
        <v>302</v>
      </c>
      <c r="M10" s="9" t="s">
        <v>303</v>
      </c>
      <c r="N10" s="9" t="s">
        <v>305</v>
      </c>
      <c r="O10" s="10" t="s">
        <v>307</v>
      </c>
    </row>
    <row r="11" spans="1:15" x14ac:dyDescent="0.3">
      <c r="A11" s="8" t="s">
        <v>23</v>
      </c>
      <c r="B11" s="9" t="s">
        <v>318</v>
      </c>
      <c r="C11" s="9" t="s">
        <v>167</v>
      </c>
      <c r="D11" s="9">
        <v>66245</v>
      </c>
      <c r="E11" s="9">
        <f t="shared" si="0"/>
        <v>6624.5</v>
      </c>
      <c r="F11" s="9">
        <f t="shared" si="1"/>
        <v>59620.5</v>
      </c>
      <c r="G11" s="9">
        <f>IF(Table1[[#This Row],[TerminationStatus]]="Terminated", 0, Table1[[#This Row],[NetSalary]])</f>
        <v>59620.5</v>
      </c>
      <c r="H11" s="9" t="s">
        <v>172</v>
      </c>
      <c r="I11" s="9" cm="1">
        <f t="array" ref="I11">_xlfn.IFS(
  H11="UPI", 5,
  H11="GPay", 10,
  H11="Paytm", 15,
  H11="ATM", 20,
  H11="NEFT", 30
)</f>
        <v>15</v>
      </c>
      <c r="J11" s="9" t="s">
        <v>175</v>
      </c>
      <c r="K11" s="9" t="s">
        <v>186</v>
      </c>
      <c r="L11" s="9" t="s">
        <v>302</v>
      </c>
      <c r="M11" s="9" t="s">
        <v>303</v>
      </c>
      <c r="N11" s="9" t="s">
        <v>305</v>
      </c>
      <c r="O11" s="10" t="s">
        <v>307</v>
      </c>
    </row>
    <row r="12" spans="1:15" x14ac:dyDescent="0.3">
      <c r="A12" s="8" t="s">
        <v>24</v>
      </c>
      <c r="B12" s="9" t="s">
        <v>319</v>
      </c>
      <c r="C12" s="9" t="s">
        <v>167</v>
      </c>
      <c r="D12" s="9">
        <v>95644</v>
      </c>
      <c r="E12" s="9">
        <f t="shared" si="0"/>
        <v>9564.4</v>
      </c>
      <c r="F12" s="9">
        <f t="shared" si="1"/>
        <v>86079.6</v>
      </c>
      <c r="G12" s="9">
        <f>IF(Table1[[#This Row],[TerminationStatus]]="Terminated", 0, Table1[[#This Row],[NetSalary]])</f>
        <v>86079.6</v>
      </c>
      <c r="H12" s="9" t="s">
        <v>173</v>
      </c>
      <c r="I12" s="9" cm="1">
        <f t="array" ref="I12">_xlfn.IFS(
  H12="UPI", 5,
  H12="GPay", 10,
  H12="Paytm", 15,
  H12="ATM", 20,
  H12="NEFT", 30
)</f>
        <v>20</v>
      </c>
      <c r="J12" s="9" t="s">
        <v>175</v>
      </c>
      <c r="K12" s="9" t="s">
        <v>187</v>
      </c>
      <c r="L12" s="9" t="s">
        <v>301</v>
      </c>
      <c r="M12" s="9" t="s">
        <v>304</v>
      </c>
      <c r="N12" s="9" t="s">
        <v>305</v>
      </c>
      <c r="O12" s="10" t="s">
        <v>302</v>
      </c>
    </row>
    <row r="13" spans="1:15" x14ac:dyDescent="0.3">
      <c r="A13" s="8" t="s">
        <v>25</v>
      </c>
      <c r="B13" s="9" t="s">
        <v>320</v>
      </c>
      <c r="C13" s="9" t="s">
        <v>165</v>
      </c>
      <c r="D13" s="9">
        <v>36915</v>
      </c>
      <c r="E13" s="9">
        <f t="shared" si="0"/>
        <v>3691.5</v>
      </c>
      <c r="F13" s="9">
        <f t="shared" si="1"/>
        <v>33223.5</v>
      </c>
      <c r="G13" s="9">
        <f>IF(Table1[[#This Row],[TerminationStatus]]="Terminated", 0, Table1[[#This Row],[NetSalary]])</f>
        <v>33223.5</v>
      </c>
      <c r="H13" s="9" t="s">
        <v>170</v>
      </c>
      <c r="I13" s="9" cm="1">
        <f t="array" ref="I13">_xlfn.IFS(
  H13="UPI", 5,
  H13="GPay", 10,
  H13="Paytm", 15,
  H13="ATM", 20,
  H13="NEFT", 30
)</f>
        <v>30</v>
      </c>
      <c r="J13" s="9" t="s">
        <v>175</v>
      </c>
      <c r="K13" s="9" t="s">
        <v>188</v>
      </c>
      <c r="L13" s="9" t="s">
        <v>302</v>
      </c>
      <c r="M13" s="9" t="s">
        <v>303</v>
      </c>
      <c r="N13" s="9" t="s">
        <v>305</v>
      </c>
      <c r="O13" s="10" t="s">
        <v>308</v>
      </c>
    </row>
    <row r="14" spans="1:15" x14ac:dyDescent="0.3">
      <c r="A14" s="8" t="s">
        <v>26</v>
      </c>
      <c r="B14" s="9" t="s">
        <v>321</v>
      </c>
      <c r="C14" s="9" t="s">
        <v>165</v>
      </c>
      <c r="D14" s="9">
        <v>86348</v>
      </c>
      <c r="E14" s="9">
        <f t="shared" si="0"/>
        <v>8634.8000000000011</v>
      </c>
      <c r="F14" s="9">
        <f t="shared" si="1"/>
        <v>77713.2</v>
      </c>
      <c r="G14" s="9">
        <f>IF(Table1[[#This Row],[TerminationStatus]]="Terminated", 0, Table1[[#This Row],[NetSalary]])</f>
        <v>77713.2</v>
      </c>
      <c r="H14" s="9" t="s">
        <v>173</v>
      </c>
      <c r="I14" s="9" cm="1">
        <f t="array" ref="I14">_xlfn.IFS(
  H14="UPI", 5,
  H14="GPay", 10,
  H14="Paytm", 15,
  H14="ATM", 20,
  H14="NEFT", 30
)</f>
        <v>20</v>
      </c>
      <c r="J14" s="9" t="s">
        <v>175</v>
      </c>
      <c r="K14" s="9" t="s">
        <v>188</v>
      </c>
      <c r="L14" s="9" t="s">
        <v>300</v>
      </c>
      <c r="M14" s="9" t="s">
        <v>303</v>
      </c>
      <c r="N14" s="9" t="s">
        <v>305</v>
      </c>
      <c r="O14" s="10" t="s">
        <v>302</v>
      </c>
    </row>
    <row r="15" spans="1:15" x14ac:dyDescent="0.3">
      <c r="A15" s="8" t="s">
        <v>27</v>
      </c>
      <c r="B15" s="9" t="s">
        <v>322</v>
      </c>
      <c r="C15" s="9" t="s">
        <v>167</v>
      </c>
      <c r="D15" s="9">
        <v>59973</v>
      </c>
      <c r="E15" s="9">
        <f t="shared" si="0"/>
        <v>5997.3</v>
      </c>
      <c r="F15" s="9">
        <f t="shared" si="1"/>
        <v>53975.7</v>
      </c>
      <c r="G15" s="9">
        <f>IF(Table1[[#This Row],[TerminationStatus]]="Terminated", 0, Table1[[#This Row],[NetSalary]])</f>
        <v>0</v>
      </c>
      <c r="H15" s="9" t="s">
        <v>171</v>
      </c>
      <c r="I15" s="9" cm="1">
        <f t="array" ref="I15">_xlfn.IFS(
  H15="UPI", 5,
  H15="GPay", 10,
  H15="Paytm", 15,
  H15="ATM", 20,
  H15="NEFT", 30
)</f>
        <v>10</v>
      </c>
      <c r="J15" s="9" t="s">
        <v>175</v>
      </c>
      <c r="K15" s="9" t="s">
        <v>189</v>
      </c>
      <c r="L15" s="9" t="s">
        <v>301</v>
      </c>
      <c r="M15" s="9" t="s">
        <v>304</v>
      </c>
      <c r="N15" s="9" t="s">
        <v>306</v>
      </c>
      <c r="O15" s="10" t="s">
        <v>307</v>
      </c>
    </row>
    <row r="16" spans="1:15" x14ac:dyDescent="0.3">
      <c r="A16" s="8" t="s">
        <v>28</v>
      </c>
      <c r="B16" s="9" t="s">
        <v>323</v>
      </c>
      <c r="C16" s="9" t="s">
        <v>168</v>
      </c>
      <c r="D16" s="9">
        <v>90612</v>
      </c>
      <c r="E16" s="9">
        <f t="shared" si="0"/>
        <v>9061.2000000000007</v>
      </c>
      <c r="F16" s="9">
        <f t="shared" si="1"/>
        <v>81550.8</v>
      </c>
      <c r="G16" s="9">
        <f>IF(Table1[[#This Row],[TerminationStatus]]="Terminated", 0, Table1[[#This Row],[NetSalary]])</f>
        <v>81550.8</v>
      </c>
      <c r="H16" s="9" t="s">
        <v>173</v>
      </c>
      <c r="I16" s="9" cm="1">
        <f t="array" ref="I16">_xlfn.IFS(
  H16="UPI", 5,
  H16="GPay", 10,
  H16="Paytm", 15,
  H16="ATM", 20,
  H16="NEFT", 30
)</f>
        <v>20</v>
      </c>
      <c r="J16" s="9" t="s">
        <v>175</v>
      </c>
      <c r="K16" s="9" t="s">
        <v>190</v>
      </c>
      <c r="L16" s="9" t="s">
        <v>302</v>
      </c>
      <c r="M16" s="9" t="s">
        <v>303</v>
      </c>
      <c r="N16" s="9" t="s">
        <v>305</v>
      </c>
      <c r="O16" s="10" t="s">
        <v>307</v>
      </c>
    </row>
    <row r="17" spans="1:15" x14ac:dyDescent="0.3">
      <c r="A17" s="8" t="s">
        <v>29</v>
      </c>
      <c r="B17" s="9" t="s">
        <v>324</v>
      </c>
      <c r="C17" s="9" t="s">
        <v>168</v>
      </c>
      <c r="D17" s="9">
        <v>46174</v>
      </c>
      <c r="E17" s="9">
        <f t="shared" si="0"/>
        <v>4617.4000000000005</v>
      </c>
      <c r="F17" s="9">
        <f t="shared" si="1"/>
        <v>41556.6</v>
      </c>
      <c r="G17" s="9">
        <f>IF(Table1[[#This Row],[TerminationStatus]]="Terminated", 0, Table1[[#This Row],[NetSalary]])</f>
        <v>0</v>
      </c>
      <c r="H17" s="9" t="s">
        <v>173</v>
      </c>
      <c r="I17" s="9" cm="1">
        <f t="array" ref="I17">_xlfn.IFS(
  H17="UPI", 5,
  H17="GPay", 10,
  H17="Paytm", 15,
  H17="ATM", 20,
  H17="NEFT", 30
)</f>
        <v>20</v>
      </c>
      <c r="J17" s="9" t="s">
        <v>175</v>
      </c>
      <c r="K17" s="9" t="s">
        <v>191</v>
      </c>
      <c r="L17" s="9" t="s">
        <v>302</v>
      </c>
      <c r="M17" s="9" t="s">
        <v>303</v>
      </c>
      <c r="N17" s="9" t="s">
        <v>306</v>
      </c>
      <c r="O17" s="10" t="s">
        <v>307</v>
      </c>
    </row>
    <row r="18" spans="1:15" x14ac:dyDescent="0.3">
      <c r="A18" s="8" t="s">
        <v>30</v>
      </c>
      <c r="B18" s="9" t="s">
        <v>325</v>
      </c>
      <c r="C18" s="9" t="s">
        <v>164</v>
      </c>
      <c r="D18" s="9">
        <v>72576</v>
      </c>
      <c r="E18" s="9">
        <f t="shared" si="0"/>
        <v>7257.6</v>
      </c>
      <c r="F18" s="9">
        <f t="shared" si="1"/>
        <v>65318.400000000001</v>
      </c>
      <c r="G18" s="9">
        <f>IF(Table1[[#This Row],[TerminationStatus]]="Terminated", 0, Table1[[#This Row],[NetSalary]])</f>
        <v>65318.400000000001</v>
      </c>
      <c r="H18" s="9" t="s">
        <v>171</v>
      </c>
      <c r="I18" s="9" cm="1">
        <f t="array" ref="I18">_xlfn.IFS(
  H18="UPI", 5,
  H18="GPay", 10,
  H18="Paytm", 15,
  H18="ATM", 20,
  H18="NEFT", 30
)</f>
        <v>10</v>
      </c>
      <c r="J18" s="9" t="s">
        <v>175</v>
      </c>
      <c r="K18" s="9" t="s">
        <v>192</v>
      </c>
      <c r="L18" s="9" t="s">
        <v>300</v>
      </c>
      <c r="M18" s="9" t="s">
        <v>303</v>
      </c>
      <c r="N18" s="9" t="s">
        <v>305</v>
      </c>
      <c r="O18" s="10" t="s">
        <v>307</v>
      </c>
    </row>
    <row r="19" spans="1:15" x14ac:dyDescent="0.3">
      <c r="A19" s="8" t="s">
        <v>31</v>
      </c>
      <c r="B19" s="9" t="s">
        <v>326</v>
      </c>
      <c r="C19" s="9" t="s">
        <v>165</v>
      </c>
      <c r="D19" s="9">
        <v>34071</v>
      </c>
      <c r="E19" s="9">
        <f t="shared" si="0"/>
        <v>3407.1000000000004</v>
      </c>
      <c r="F19" s="9">
        <f t="shared" si="1"/>
        <v>30663.9</v>
      </c>
      <c r="G19" s="9">
        <f>IF(Table1[[#This Row],[TerminationStatus]]="Terminated", 0, Table1[[#This Row],[NetSalary]])</f>
        <v>0</v>
      </c>
      <c r="H19" s="9" t="s">
        <v>173</v>
      </c>
      <c r="I19" s="9" cm="1">
        <f t="array" ref="I19">_xlfn.IFS(
  H19="UPI", 5,
  H19="GPay", 10,
  H19="Paytm", 15,
  H19="ATM", 20,
  H19="NEFT", 30
)</f>
        <v>20</v>
      </c>
      <c r="J19" s="9" t="s">
        <v>175</v>
      </c>
      <c r="K19" s="9" t="s">
        <v>193</v>
      </c>
      <c r="L19" s="9" t="s">
        <v>300</v>
      </c>
      <c r="M19" s="9" t="s">
        <v>303</v>
      </c>
      <c r="N19" s="9" t="s">
        <v>306</v>
      </c>
      <c r="O19" s="10" t="s">
        <v>302</v>
      </c>
    </row>
    <row r="20" spans="1:15" x14ac:dyDescent="0.3">
      <c r="A20" s="8" t="s">
        <v>32</v>
      </c>
      <c r="B20" s="9" t="s">
        <v>327</v>
      </c>
      <c r="C20" s="9" t="s">
        <v>166</v>
      </c>
      <c r="D20" s="9">
        <v>59741</v>
      </c>
      <c r="E20" s="9">
        <f t="shared" si="0"/>
        <v>5974.1</v>
      </c>
      <c r="F20" s="9">
        <f t="shared" si="1"/>
        <v>53766.9</v>
      </c>
      <c r="G20" s="9">
        <f>IF(Table1[[#This Row],[TerminationStatus]]="Terminated", 0, Table1[[#This Row],[NetSalary]])</f>
        <v>53766.9</v>
      </c>
      <c r="H20" s="9" t="s">
        <v>173</v>
      </c>
      <c r="I20" s="9" cm="1">
        <f t="array" ref="I20">_xlfn.IFS(
  H20="UPI", 5,
  H20="GPay", 10,
  H20="Paytm", 15,
  H20="ATM", 20,
  H20="NEFT", 30
)</f>
        <v>20</v>
      </c>
      <c r="J20" s="9" t="s">
        <v>175</v>
      </c>
      <c r="K20" s="9" t="s">
        <v>194</v>
      </c>
      <c r="L20" s="9" t="s">
        <v>300</v>
      </c>
      <c r="M20" s="9" t="s">
        <v>303</v>
      </c>
      <c r="N20" s="9" t="s">
        <v>305</v>
      </c>
      <c r="O20" s="10" t="s">
        <v>302</v>
      </c>
    </row>
    <row r="21" spans="1:15" x14ac:dyDescent="0.3">
      <c r="A21" s="8" t="s">
        <v>33</v>
      </c>
      <c r="B21" s="9" t="s">
        <v>328</v>
      </c>
      <c r="C21" s="9" t="s">
        <v>168</v>
      </c>
      <c r="D21" s="9">
        <v>77296</v>
      </c>
      <c r="E21" s="9">
        <f t="shared" si="0"/>
        <v>7729.6</v>
      </c>
      <c r="F21" s="9">
        <f t="shared" si="1"/>
        <v>69566.399999999994</v>
      </c>
      <c r="G21" s="9">
        <f>IF(Table1[[#This Row],[TerminationStatus]]="Terminated", 0, Table1[[#This Row],[NetSalary]])</f>
        <v>69566.399999999994</v>
      </c>
      <c r="H21" s="9" t="s">
        <v>171</v>
      </c>
      <c r="I21" s="9" cm="1">
        <f t="array" ref="I21">_xlfn.IFS(
  H21="UPI", 5,
  H21="GPay", 10,
  H21="Paytm", 15,
  H21="ATM", 20,
  H21="NEFT", 30
)</f>
        <v>10</v>
      </c>
      <c r="J21" s="9" t="s">
        <v>175</v>
      </c>
      <c r="K21" s="9" t="s">
        <v>195</v>
      </c>
      <c r="L21" s="9" t="s">
        <v>301</v>
      </c>
      <c r="M21" s="9" t="s">
        <v>304</v>
      </c>
      <c r="N21" s="9" t="s">
        <v>305</v>
      </c>
      <c r="O21" s="10" t="s">
        <v>307</v>
      </c>
    </row>
    <row r="22" spans="1:15" x14ac:dyDescent="0.3">
      <c r="A22" s="8" t="s">
        <v>34</v>
      </c>
      <c r="B22" s="9" t="s">
        <v>329</v>
      </c>
      <c r="C22" s="9" t="s">
        <v>168</v>
      </c>
      <c r="D22" s="9">
        <v>27757</v>
      </c>
      <c r="E22" s="9">
        <f t="shared" si="0"/>
        <v>2775.7000000000003</v>
      </c>
      <c r="F22" s="9">
        <f t="shared" si="1"/>
        <v>24981.3</v>
      </c>
      <c r="G22" s="9">
        <f>IF(Table1[[#This Row],[TerminationStatus]]="Terminated", 0, Table1[[#This Row],[NetSalary]])</f>
        <v>24981.3</v>
      </c>
      <c r="H22" s="9" t="s">
        <v>169</v>
      </c>
      <c r="I22" s="9" cm="1">
        <f t="array" ref="I22">_xlfn.IFS(
  H22="UPI", 5,
  H22="GPay", 10,
  H22="Paytm", 15,
  H22="ATM", 20,
  H22="NEFT", 30
)</f>
        <v>5</v>
      </c>
      <c r="J22" s="9" t="s">
        <v>175</v>
      </c>
      <c r="K22" s="9" t="s">
        <v>196</v>
      </c>
      <c r="L22" s="9" t="s">
        <v>301</v>
      </c>
      <c r="M22" s="9" t="s">
        <v>304</v>
      </c>
      <c r="N22" s="9" t="s">
        <v>305</v>
      </c>
      <c r="O22" s="10" t="s">
        <v>307</v>
      </c>
    </row>
    <row r="23" spans="1:15" x14ac:dyDescent="0.3">
      <c r="A23" s="8" t="s">
        <v>35</v>
      </c>
      <c r="B23" s="9" t="s">
        <v>330</v>
      </c>
      <c r="C23" s="9" t="s">
        <v>164</v>
      </c>
      <c r="D23" s="9">
        <v>29117</v>
      </c>
      <c r="E23" s="9">
        <f t="shared" si="0"/>
        <v>2911.7000000000003</v>
      </c>
      <c r="F23" s="9">
        <f t="shared" si="1"/>
        <v>26205.3</v>
      </c>
      <c r="G23" s="9">
        <f>IF(Table1[[#This Row],[TerminationStatus]]="Terminated", 0, Table1[[#This Row],[NetSalary]])</f>
        <v>0</v>
      </c>
      <c r="H23" s="9" t="s">
        <v>170</v>
      </c>
      <c r="I23" s="9" cm="1">
        <f t="array" ref="I23">_xlfn.IFS(
  H23="UPI", 5,
  H23="GPay", 10,
  H23="Paytm", 15,
  H23="ATM", 20,
  H23="NEFT", 30
)</f>
        <v>30</v>
      </c>
      <c r="J23" s="9" t="s">
        <v>175</v>
      </c>
      <c r="K23" s="9" t="s">
        <v>197</v>
      </c>
      <c r="L23" s="9" t="s">
        <v>300</v>
      </c>
      <c r="M23" s="9" t="s">
        <v>303</v>
      </c>
      <c r="N23" s="9" t="s">
        <v>306</v>
      </c>
      <c r="O23" s="10" t="s">
        <v>307</v>
      </c>
    </row>
    <row r="24" spans="1:15" x14ac:dyDescent="0.3">
      <c r="A24" s="8" t="s">
        <v>36</v>
      </c>
      <c r="B24" s="9" t="s">
        <v>331</v>
      </c>
      <c r="C24" s="9" t="s">
        <v>167</v>
      </c>
      <c r="D24" s="9">
        <v>42342</v>
      </c>
      <c r="E24" s="9">
        <f t="shared" si="0"/>
        <v>4234.2</v>
      </c>
      <c r="F24" s="9">
        <f t="shared" si="1"/>
        <v>38107.800000000003</v>
      </c>
      <c r="G24" s="9">
        <f>IF(Table1[[#This Row],[TerminationStatus]]="Terminated", 0, Table1[[#This Row],[NetSalary]])</f>
        <v>0</v>
      </c>
      <c r="H24" s="9" t="s">
        <v>173</v>
      </c>
      <c r="I24" s="9" cm="1">
        <f t="array" ref="I24">_xlfn.IFS(
  H24="UPI", 5,
  H24="GPay", 10,
  H24="Paytm", 15,
  H24="ATM", 20,
  H24="NEFT", 30
)</f>
        <v>20</v>
      </c>
      <c r="J24" s="9" t="s">
        <v>175</v>
      </c>
      <c r="K24" s="9" t="s">
        <v>198</v>
      </c>
      <c r="L24" s="9" t="s">
        <v>302</v>
      </c>
      <c r="M24" s="9" t="s">
        <v>303</v>
      </c>
      <c r="N24" s="9" t="s">
        <v>306</v>
      </c>
      <c r="O24" s="10" t="s">
        <v>307</v>
      </c>
    </row>
    <row r="25" spans="1:15" x14ac:dyDescent="0.3">
      <c r="A25" s="8" t="s">
        <v>37</v>
      </c>
      <c r="B25" s="9" t="s">
        <v>332</v>
      </c>
      <c r="C25" s="9" t="s">
        <v>164</v>
      </c>
      <c r="D25" s="9">
        <v>37704</v>
      </c>
      <c r="E25" s="9">
        <f t="shared" si="0"/>
        <v>3770.4</v>
      </c>
      <c r="F25" s="9">
        <f t="shared" si="1"/>
        <v>33933.599999999999</v>
      </c>
      <c r="G25" s="9">
        <f>IF(Table1[[#This Row],[TerminationStatus]]="Terminated", 0, Table1[[#This Row],[NetSalary]])</f>
        <v>33933.599999999999</v>
      </c>
      <c r="H25" s="9" t="s">
        <v>171</v>
      </c>
      <c r="I25" s="9" cm="1">
        <f t="array" ref="I25">_xlfn.IFS(
  H25="UPI", 5,
  H25="GPay", 10,
  H25="Paytm", 15,
  H25="ATM", 20,
  H25="NEFT", 30
)</f>
        <v>10</v>
      </c>
      <c r="J25" s="9" t="s">
        <v>175</v>
      </c>
      <c r="K25" s="9" t="s">
        <v>199</v>
      </c>
      <c r="L25" s="9" t="s">
        <v>300</v>
      </c>
      <c r="M25" s="9" t="s">
        <v>303</v>
      </c>
      <c r="N25" s="9" t="s">
        <v>305</v>
      </c>
      <c r="O25" s="10" t="s">
        <v>302</v>
      </c>
    </row>
    <row r="26" spans="1:15" x14ac:dyDescent="0.3">
      <c r="A26" s="8" t="s">
        <v>38</v>
      </c>
      <c r="B26" s="9" t="s">
        <v>333</v>
      </c>
      <c r="C26" s="9" t="s">
        <v>164</v>
      </c>
      <c r="D26" s="9">
        <v>32944</v>
      </c>
      <c r="E26" s="9">
        <f t="shared" si="0"/>
        <v>3294.4</v>
      </c>
      <c r="F26" s="9">
        <f t="shared" si="1"/>
        <v>29649.599999999999</v>
      </c>
      <c r="G26" s="9">
        <f>IF(Table1[[#This Row],[TerminationStatus]]="Terminated", 0, Table1[[#This Row],[NetSalary]])</f>
        <v>29649.599999999999</v>
      </c>
      <c r="H26" s="9" t="s">
        <v>171</v>
      </c>
      <c r="I26" s="9" cm="1">
        <f t="array" ref="I26">_xlfn.IFS(
  H26="UPI", 5,
  H26="GPay", 10,
  H26="Paytm", 15,
  H26="ATM", 20,
  H26="NEFT", 30
)</f>
        <v>10</v>
      </c>
      <c r="J26" s="9" t="s">
        <v>175</v>
      </c>
      <c r="K26" s="9" t="s">
        <v>200</v>
      </c>
      <c r="L26" s="9" t="s">
        <v>301</v>
      </c>
      <c r="M26" s="9" t="s">
        <v>304</v>
      </c>
      <c r="N26" s="9" t="s">
        <v>305</v>
      </c>
      <c r="O26" s="10" t="s">
        <v>302</v>
      </c>
    </row>
    <row r="27" spans="1:15" x14ac:dyDescent="0.3">
      <c r="A27" s="8" t="s">
        <v>39</v>
      </c>
      <c r="B27" s="9" t="s">
        <v>334</v>
      </c>
      <c r="C27" s="9" t="s">
        <v>165</v>
      </c>
      <c r="D27" s="9">
        <v>43373</v>
      </c>
      <c r="E27" s="9">
        <f t="shared" si="0"/>
        <v>4337.3</v>
      </c>
      <c r="F27" s="9">
        <f t="shared" si="1"/>
        <v>39035.699999999997</v>
      </c>
      <c r="G27" s="9">
        <f>IF(Table1[[#This Row],[TerminationStatus]]="Terminated", 0, Table1[[#This Row],[NetSalary]])</f>
        <v>39035.699999999997</v>
      </c>
      <c r="H27" s="9" t="s">
        <v>171</v>
      </c>
      <c r="I27" s="9" cm="1">
        <f t="array" ref="I27">_xlfn.IFS(
  H27="UPI", 5,
  H27="GPay", 10,
  H27="Paytm", 15,
  H27="ATM", 20,
  H27="NEFT", 30
)</f>
        <v>10</v>
      </c>
      <c r="J27" s="9" t="s">
        <v>175</v>
      </c>
      <c r="K27" s="9" t="s">
        <v>201</v>
      </c>
      <c r="L27" s="9" t="s">
        <v>302</v>
      </c>
      <c r="M27" s="9" t="s">
        <v>303</v>
      </c>
      <c r="N27" s="9" t="s">
        <v>305</v>
      </c>
      <c r="O27" s="10" t="s">
        <v>307</v>
      </c>
    </row>
    <row r="28" spans="1:15" x14ac:dyDescent="0.3">
      <c r="A28" s="8" t="s">
        <v>40</v>
      </c>
      <c r="B28" s="9" t="s">
        <v>335</v>
      </c>
      <c r="C28" s="9" t="s">
        <v>167</v>
      </c>
      <c r="D28" s="9">
        <v>26934</v>
      </c>
      <c r="E28" s="9">
        <f t="shared" si="0"/>
        <v>2693.4</v>
      </c>
      <c r="F28" s="9">
        <f t="shared" si="1"/>
        <v>24240.6</v>
      </c>
      <c r="G28" s="9">
        <f>IF(Table1[[#This Row],[TerminationStatus]]="Terminated", 0, Table1[[#This Row],[NetSalary]])</f>
        <v>24240.6</v>
      </c>
      <c r="H28" s="9" t="s">
        <v>169</v>
      </c>
      <c r="I28" s="9" cm="1">
        <f t="array" ref="I28">_xlfn.IFS(
  H28="UPI", 5,
  H28="GPay", 10,
  H28="Paytm", 15,
  H28="ATM", 20,
  H28="NEFT", 30
)</f>
        <v>5</v>
      </c>
      <c r="J28" s="9" t="s">
        <v>175</v>
      </c>
      <c r="K28" s="9" t="s">
        <v>202</v>
      </c>
      <c r="L28" s="9" t="s">
        <v>302</v>
      </c>
      <c r="M28" s="9" t="s">
        <v>303</v>
      </c>
      <c r="N28" s="9" t="s">
        <v>305</v>
      </c>
      <c r="O28" s="10" t="s">
        <v>308</v>
      </c>
    </row>
    <row r="29" spans="1:15" x14ac:dyDescent="0.3">
      <c r="A29" s="8" t="s">
        <v>41</v>
      </c>
      <c r="B29" s="9" t="s">
        <v>336</v>
      </c>
      <c r="C29" s="9" t="s">
        <v>164</v>
      </c>
      <c r="D29" s="9">
        <v>46579</v>
      </c>
      <c r="E29" s="9">
        <f t="shared" si="0"/>
        <v>4657.9000000000005</v>
      </c>
      <c r="F29" s="9">
        <f t="shared" si="1"/>
        <v>41921.1</v>
      </c>
      <c r="G29" s="9">
        <f>IF(Table1[[#This Row],[TerminationStatus]]="Terminated", 0, Table1[[#This Row],[NetSalary]])</f>
        <v>0</v>
      </c>
      <c r="H29" s="9" t="s">
        <v>172</v>
      </c>
      <c r="I29" s="9" cm="1">
        <f t="array" ref="I29">_xlfn.IFS(
  H29="UPI", 5,
  H29="GPay", 10,
  H29="Paytm", 15,
  H29="ATM", 20,
  H29="NEFT", 30
)</f>
        <v>15</v>
      </c>
      <c r="J29" s="9" t="s">
        <v>175</v>
      </c>
      <c r="K29" s="9" t="s">
        <v>203</v>
      </c>
      <c r="L29" s="9" t="s">
        <v>302</v>
      </c>
      <c r="M29" s="9" t="s">
        <v>303</v>
      </c>
      <c r="N29" s="9" t="s">
        <v>306</v>
      </c>
      <c r="O29" s="10" t="s">
        <v>307</v>
      </c>
    </row>
    <row r="30" spans="1:15" x14ac:dyDescent="0.3">
      <c r="A30" s="8" t="s">
        <v>42</v>
      </c>
      <c r="B30" s="9" t="s">
        <v>337</v>
      </c>
      <c r="C30" s="9" t="s">
        <v>166</v>
      </c>
      <c r="D30" s="9">
        <v>63890</v>
      </c>
      <c r="E30" s="9">
        <f t="shared" si="0"/>
        <v>6389</v>
      </c>
      <c r="F30" s="9">
        <f t="shared" si="1"/>
        <v>57501</v>
      </c>
      <c r="G30" s="9">
        <f>IF(Table1[[#This Row],[TerminationStatus]]="Terminated", 0, Table1[[#This Row],[NetSalary]])</f>
        <v>57501</v>
      </c>
      <c r="H30" s="9" t="s">
        <v>170</v>
      </c>
      <c r="I30" s="9" cm="1">
        <f t="array" ref="I30">_xlfn.IFS(
  H30="UPI", 5,
  H30="GPay", 10,
  H30="Paytm", 15,
  H30="ATM", 20,
  H30="NEFT", 30
)</f>
        <v>30</v>
      </c>
      <c r="J30" s="9" t="s">
        <v>175</v>
      </c>
      <c r="K30" s="9" t="s">
        <v>204</v>
      </c>
      <c r="L30" s="9" t="s">
        <v>301</v>
      </c>
      <c r="M30" s="9" t="s">
        <v>304</v>
      </c>
      <c r="N30" s="9" t="s">
        <v>305</v>
      </c>
      <c r="O30" s="10" t="s">
        <v>302</v>
      </c>
    </row>
    <row r="31" spans="1:15" x14ac:dyDescent="0.3">
      <c r="A31" s="8" t="s">
        <v>43</v>
      </c>
      <c r="B31" s="9" t="s">
        <v>338</v>
      </c>
      <c r="C31" s="9" t="s">
        <v>165</v>
      </c>
      <c r="D31" s="9">
        <v>90909</v>
      </c>
      <c r="E31" s="9">
        <f t="shared" si="0"/>
        <v>9090.9</v>
      </c>
      <c r="F31" s="9">
        <f t="shared" si="1"/>
        <v>81818.100000000006</v>
      </c>
      <c r="G31" s="9">
        <f>IF(Table1[[#This Row],[TerminationStatus]]="Terminated", 0, Table1[[#This Row],[NetSalary]])</f>
        <v>81818.100000000006</v>
      </c>
      <c r="H31" s="9" t="s">
        <v>173</v>
      </c>
      <c r="I31" s="9" cm="1">
        <f t="array" ref="I31">_xlfn.IFS(
  H31="UPI", 5,
  H31="GPay", 10,
  H31="Paytm", 15,
  H31="ATM", 20,
  H31="NEFT", 30
)</f>
        <v>20</v>
      </c>
      <c r="J31" s="9" t="s">
        <v>175</v>
      </c>
      <c r="K31" s="9" t="s">
        <v>205</v>
      </c>
      <c r="L31" s="9" t="s">
        <v>301</v>
      </c>
      <c r="M31" s="9" t="s">
        <v>304</v>
      </c>
      <c r="N31" s="9" t="s">
        <v>305</v>
      </c>
      <c r="O31" s="10" t="s">
        <v>307</v>
      </c>
    </row>
    <row r="32" spans="1:15" x14ac:dyDescent="0.3">
      <c r="A32" s="8" t="s">
        <v>44</v>
      </c>
      <c r="B32" s="9" t="s">
        <v>339</v>
      </c>
      <c r="C32" s="9" t="s">
        <v>167</v>
      </c>
      <c r="D32" s="9">
        <v>33907</v>
      </c>
      <c r="E32" s="9">
        <f t="shared" si="0"/>
        <v>3390.7000000000003</v>
      </c>
      <c r="F32" s="9">
        <f t="shared" si="1"/>
        <v>30516.3</v>
      </c>
      <c r="G32" s="9">
        <f>IF(Table1[[#This Row],[TerminationStatus]]="Terminated", 0, Table1[[#This Row],[NetSalary]])</f>
        <v>30516.3</v>
      </c>
      <c r="H32" s="9" t="s">
        <v>169</v>
      </c>
      <c r="I32" s="9" cm="1">
        <f t="array" ref="I32">_xlfn.IFS(
  H32="UPI", 5,
  H32="GPay", 10,
  H32="Paytm", 15,
  H32="ATM", 20,
  H32="NEFT", 30
)</f>
        <v>5</v>
      </c>
      <c r="J32" s="9" t="s">
        <v>175</v>
      </c>
      <c r="K32" s="9" t="s">
        <v>206</v>
      </c>
      <c r="L32" s="9" t="s">
        <v>301</v>
      </c>
      <c r="M32" s="9" t="s">
        <v>304</v>
      </c>
      <c r="N32" s="9" t="s">
        <v>305</v>
      </c>
      <c r="O32" s="10" t="s">
        <v>302</v>
      </c>
    </row>
    <row r="33" spans="1:15" x14ac:dyDescent="0.3">
      <c r="A33" s="8" t="s">
        <v>45</v>
      </c>
      <c r="B33" s="9" t="s">
        <v>340</v>
      </c>
      <c r="C33" s="9" t="s">
        <v>164</v>
      </c>
      <c r="D33" s="9">
        <v>79948</v>
      </c>
      <c r="E33" s="9">
        <f t="shared" si="0"/>
        <v>7994.8</v>
      </c>
      <c r="F33" s="9">
        <f t="shared" si="1"/>
        <v>71953.2</v>
      </c>
      <c r="G33" s="9">
        <f>IF(Table1[[#This Row],[TerminationStatus]]="Terminated", 0, Table1[[#This Row],[NetSalary]])</f>
        <v>0</v>
      </c>
      <c r="H33" s="9" t="s">
        <v>173</v>
      </c>
      <c r="I33" s="9" cm="1">
        <f t="array" ref="I33">_xlfn.IFS(
  H33="UPI", 5,
  H33="GPay", 10,
  H33="Paytm", 15,
  H33="ATM", 20,
  H33="NEFT", 30
)</f>
        <v>20</v>
      </c>
      <c r="J33" s="9" t="s">
        <v>175</v>
      </c>
      <c r="K33" s="9" t="s">
        <v>207</v>
      </c>
      <c r="L33" s="9" t="s">
        <v>301</v>
      </c>
      <c r="M33" s="9" t="s">
        <v>304</v>
      </c>
      <c r="N33" s="9" t="s">
        <v>306</v>
      </c>
      <c r="O33" s="10" t="s">
        <v>307</v>
      </c>
    </row>
    <row r="34" spans="1:15" x14ac:dyDescent="0.3">
      <c r="A34" s="8" t="s">
        <v>46</v>
      </c>
      <c r="B34" s="9" t="s">
        <v>341</v>
      </c>
      <c r="C34" s="9" t="s">
        <v>168</v>
      </c>
      <c r="D34" s="9">
        <v>76876</v>
      </c>
      <c r="E34" s="9">
        <f t="shared" si="0"/>
        <v>7687.6</v>
      </c>
      <c r="F34" s="9">
        <f t="shared" si="1"/>
        <v>69188.399999999994</v>
      </c>
      <c r="G34" s="9">
        <f>IF(Table1[[#This Row],[TerminationStatus]]="Terminated", 0, Table1[[#This Row],[NetSalary]])</f>
        <v>0</v>
      </c>
      <c r="H34" s="9" t="s">
        <v>171</v>
      </c>
      <c r="I34" s="9" cm="1">
        <f t="array" ref="I34">_xlfn.IFS(
  H34="UPI", 5,
  H34="GPay", 10,
  H34="Paytm", 15,
  H34="ATM", 20,
  H34="NEFT", 30
)</f>
        <v>10</v>
      </c>
      <c r="J34" s="9" t="s">
        <v>175</v>
      </c>
      <c r="K34" s="9" t="s">
        <v>208</v>
      </c>
      <c r="L34" s="9" t="s">
        <v>301</v>
      </c>
      <c r="M34" s="9" t="s">
        <v>304</v>
      </c>
      <c r="N34" s="9" t="s">
        <v>306</v>
      </c>
      <c r="O34" s="10" t="s">
        <v>302</v>
      </c>
    </row>
    <row r="35" spans="1:15" x14ac:dyDescent="0.3">
      <c r="A35" s="8" t="s">
        <v>47</v>
      </c>
      <c r="B35" s="9" t="s">
        <v>342</v>
      </c>
      <c r="C35" s="9" t="s">
        <v>167</v>
      </c>
      <c r="D35" s="9">
        <v>38104</v>
      </c>
      <c r="E35" s="9">
        <f t="shared" si="0"/>
        <v>3810.4</v>
      </c>
      <c r="F35" s="9">
        <f t="shared" si="1"/>
        <v>34293.599999999999</v>
      </c>
      <c r="G35" s="9">
        <f>IF(Table1[[#This Row],[TerminationStatus]]="Terminated", 0, Table1[[#This Row],[NetSalary]])</f>
        <v>34293.599999999999</v>
      </c>
      <c r="H35" s="9" t="s">
        <v>169</v>
      </c>
      <c r="I35" s="9" cm="1">
        <f t="array" ref="I35">_xlfn.IFS(
  H35="UPI", 5,
  H35="GPay", 10,
  H35="Paytm", 15,
  H35="ATM", 20,
  H35="NEFT", 30
)</f>
        <v>5</v>
      </c>
      <c r="J35" s="9" t="s">
        <v>175</v>
      </c>
      <c r="K35" s="9" t="s">
        <v>209</v>
      </c>
      <c r="L35" s="9" t="s">
        <v>302</v>
      </c>
      <c r="M35" s="9" t="s">
        <v>303</v>
      </c>
      <c r="N35" s="9" t="s">
        <v>305</v>
      </c>
      <c r="O35" s="10" t="s">
        <v>307</v>
      </c>
    </row>
    <row r="36" spans="1:15" x14ac:dyDescent="0.3">
      <c r="A36" s="8" t="s">
        <v>48</v>
      </c>
      <c r="B36" s="9" t="s">
        <v>343</v>
      </c>
      <c r="C36" s="9" t="s">
        <v>168</v>
      </c>
      <c r="D36" s="9">
        <v>62353</v>
      </c>
      <c r="E36" s="9">
        <f t="shared" si="0"/>
        <v>6235.3</v>
      </c>
      <c r="F36" s="9">
        <f t="shared" si="1"/>
        <v>56117.7</v>
      </c>
      <c r="G36" s="9">
        <f>IF(Table1[[#This Row],[TerminationStatus]]="Terminated", 0, Table1[[#This Row],[NetSalary]])</f>
        <v>56117.7</v>
      </c>
      <c r="H36" s="9" t="s">
        <v>173</v>
      </c>
      <c r="I36" s="9" cm="1">
        <f t="array" ref="I36">_xlfn.IFS(
  H36="UPI", 5,
  H36="GPay", 10,
  H36="Paytm", 15,
  H36="ATM", 20,
  H36="NEFT", 30
)</f>
        <v>20</v>
      </c>
      <c r="J36" s="9" t="s">
        <v>175</v>
      </c>
      <c r="K36" s="9" t="s">
        <v>210</v>
      </c>
      <c r="L36" s="9" t="s">
        <v>300</v>
      </c>
      <c r="M36" s="9" t="s">
        <v>303</v>
      </c>
      <c r="N36" s="9" t="s">
        <v>305</v>
      </c>
      <c r="O36" s="10" t="s">
        <v>302</v>
      </c>
    </row>
    <row r="37" spans="1:15" x14ac:dyDescent="0.3">
      <c r="A37" s="8" t="s">
        <v>49</v>
      </c>
      <c r="B37" s="9" t="s">
        <v>344</v>
      </c>
      <c r="C37" s="9" t="s">
        <v>167</v>
      </c>
      <c r="D37" s="9">
        <v>64240</v>
      </c>
      <c r="E37" s="9">
        <f t="shared" si="0"/>
        <v>6424</v>
      </c>
      <c r="F37" s="9">
        <f t="shared" si="1"/>
        <v>57816</v>
      </c>
      <c r="G37" s="9">
        <f>IF(Table1[[#This Row],[TerminationStatus]]="Terminated", 0, Table1[[#This Row],[NetSalary]])</f>
        <v>57816</v>
      </c>
      <c r="H37" s="9" t="s">
        <v>170</v>
      </c>
      <c r="I37" s="9" cm="1">
        <f t="array" ref="I37">_xlfn.IFS(
  H37="UPI", 5,
  H37="GPay", 10,
  H37="Paytm", 15,
  H37="ATM", 20,
  H37="NEFT", 30
)</f>
        <v>30</v>
      </c>
      <c r="J37" s="9" t="s">
        <v>175</v>
      </c>
      <c r="K37" s="9" t="s">
        <v>211</v>
      </c>
      <c r="L37" s="9" t="s">
        <v>301</v>
      </c>
      <c r="M37" s="9" t="s">
        <v>304</v>
      </c>
      <c r="N37" s="9" t="s">
        <v>305</v>
      </c>
      <c r="O37" s="10" t="s">
        <v>302</v>
      </c>
    </row>
    <row r="38" spans="1:15" x14ac:dyDescent="0.3">
      <c r="A38" s="8" t="s">
        <v>50</v>
      </c>
      <c r="B38" s="9" t="s">
        <v>345</v>
      </c>
      <c r="C38" s="9" t="s">
        <v>167</v>
      </c>
      <c r="D38" s="9">
        <v>45374</v>
      </c>
      <c r="E38" s="9">
        <f t="shared" si="0"/>
        <v>4537.4000000000005</v>
      </c>
      <c r="F38" s="9">
        <f t="shared" si="1"/>
        <v>40836.6</v>
      </c>
      <c r="G38" s="9">
        <f>IF(Table1[[#This Row],[TerminationStatus]]="Terminated", 0, Table1[[#This Row],[NetSalary]])</f>
        <v>0</v>
      </c>
      <c r="H38" s="9" t="s">
        <v>173</v>
      </c>
      <c r="I38" s="9" cm="1">
        <f t="array" ref="I38">_xlfn.IFS(
  H38="UPI", 5,
  H38="GPay", 10,
  H38="Paytm", 15,
  H38="ATM", 20,
  H38="NEFT", 30
)</f>
        <v>20</v>
      </c>
      <c r="J38" s="9" t="s">
        <v>175</v>
      </c>
      <c r="K38" s="9" t="s">
        <v>212</v>
      </c>
      <c r="L38" s="9" t="s">
        <v>300</v>
      </c>
      <c r="M38" s="9" t="s">
        <v>303</v>
      </c>
      <c r="N38" s="9" t="s">
        <v>306</v>
      </c>
      <c r="O38" s="10" t="s">
        <v>302</v>
      </c>
    </row>
    <row r="39" spans="1:15" x14ac:dyDescent="0.3">
      <c r="A39" s="8" t="s">
        <v>51</v>
      </c>
      <c r="B39" s="9" t="s">
        <v>346</v>
      </c>
      <c r="C39" s="9" t="s">
        <v>165</v>
      </c>
      <c r="D39" s="9">
        <v>57914</v>
      </c>
      <c r="E39" s="9">
        <f t="shared" si="0"/>
        <v>5791.4000000000005</v>
      </c>
      <c r="F39" s="9">
        <f t="shared" si="1"/>
        <v>52122.6</v>
      </c>
      <c r="G39" s="9">
        <f>IF(Table1[[#This Row],[TerminationStatus]]="Terminated", 0, Table1[[#This Row],[NetSalary]])</f>
        <v>52122.6</v>
      </c>
      <c r="H39" s="9" t="s">
        <v>170</v>
      </c>
      <c r="I39" s="9" cm="1">
        <f t="array" ref="I39">_xlfn.IFS(
  H39="UPI", 5,
  H39="GPay", 10,
  H39="Paytm", 15,
  H39="ATM", 20,
  H39="NEFT", 30
)</f>
        <v>30</v>
      </c>
      <c r="J39" s="9" t="s">
        <v>175</v>
      </c>
      <c r="K39" s="9" t="s">
        <v>213</v>
      </c>
      <c r="L39" s="9" t="s">
        <v>301</v>
      </c>
      <c r="M39" s="9" t="s">
        <v>304</v>
      </c>
      <c r="N39" s="9" t="s">
        <v>305</v>
      </c>
      <c r="O39" s="10" t="s">
        <v>308</v>
      </c>
    </row>
    <row r="40" spans="1:15" x14ac:dyDescent="0.3">
      <c r="A40" s="8" t="s">
        <v>52</v>
      </c>
      <c r="B40" s="9" t="s">
        <v>347</v>
      </c>
      <c r="C40" s="9" t="s">
        <v>166</v>
      </c>
      <c r="D40" s="9">
        <v>59335</v>
      </c>
      <c r="E40" s="9">
        <f t="shared" si="0"/>
        <v>5933.5</v>
      </c>
      <c r="F40" s="9">
        <f t="shared" si="1"/>
        <v>53401.5</v>
      </c>
      <c r="G40" s="9">
        <f>IF(Table1[[#This Row],[TerminationStatus]]="Terminated", 0, Table1[[#This Row],[NetSalary]])</f>
        <v>53401.5</v>
      </c>
      <c r="H40" s="9" t="s">
        <v>172</v>
      </c>
      <c r="I40" s="9" cm="1">
        <f t="array" ref="I40">_xlfn.IFS(
  H40="UPI", 5,
  H40="GPay", 10,
  H40="Paytm", 15,
  H40="ATM", 20,
  H40="NEFT", 30
)</f>
        <v>15</v>
      </c>
      <c r="J40" s="9" t="s">
        <v>175</v>
      </c>
      <c r="K40" s="9" t="s">
        <v>179</v>
      </c>
      <c r="L40" s="9" t="s">
        <v>301</v>
      </c>
      <c r="M40" s="9" t="s">
        <v>304</v>
      </c>
      <c r="N40" s="9" t="s">
        <v>305</v>
      </c>
      <c r="O40" s="10" t="s">
        <v>307</v>
      </c>
    </row>
    <row r="41" spans="1:15" x14ac:dyDescent="0.3">
      <c r="A41" s="8" t="s">
        <v>53</v>
      </c>
      <c r="B41" s="9" t="s">
        <v>348</v>
      </c>
      <c r="C41" s="9" t="s">
        <v>166</v>
      </c>
      <c r="D41" s="9">
        <v>96511</v>
      </c>
      <c r="E41" s="9">
        <f t="shared" si="0"/>
        <v>9651.1</v>
      </c>
      <c r="F41" s="9">
        <f t="shared" si="1"/>
        <v>86859.9</v>
      </c>
      <c r="G41" s="9">
        <f>IF(Table1[[#This Row],[TerminationStatus]]="Terminated", 0, Table1[[#This Row],[NetSalary]])</f>
        <v>86859.9</v>
      </c>
      <c r="H41" s="9" t="s">
        <v>171</v>
      </c>
      <c r="I41" s="9" cm="1">
        <f t="array" ref="I41">_xlfn.IFS(
  H41="UPI", 5,
  H41="GPay", 10,
  H41="Paytm", 15,
  H41="ATM", 20,
  H41="NEFT", 30
)</f>
        <v>10</v>
      </c>
      <c r="J41" s="9" t="s">
        <v>175</v>
      </c>
      <c r="K41" s="9" t="s">
        <v>214</v>
      </c>
      <c r="L41" s="9" t="s">
        <v>301</v>
      </c>
      <c r="M41" s="9" t="s">
        <v>304</v>
      </c>
      <c r="N41" s="9" t="s">
        <v>305</v>
      </c>
      <c r="O41" s="10" t="s">
        <v>308</v>
      </c>
    </row>
    <row r="42" spans="1:15" x14ac:dyDescent="0.3">
      <c r="A42" s="8" t="s">
        <v>54</v>
      </c>
      <c r="B42" s="9" t="s">
        <v>349</v>
      </c>
      <c r="C42" s="9" t="s">
        <v>168</v>
      </c>
      <c r="D42" s="9">
        <v>30229</v>
      </c>
      <c r="E42" s="9">
        <f t="shared" si="0"/>
        <v>3022.9</v>
      </c>
      <c r="F42" s="9">
        <f t="shared" si="1"/>
        <v>27206.1</v>
      </c>
      <c r="G42" s="9">
        <f>IF(Table1[[#This Row],[TerminationStatus]]="Terminated", 0, Table1[[#This Row],[NetSalary]])</f>
        <v>0</v>
      </c>
      <c r="H42" s="9" t="s">
        <v>169</v>
      </c>
      <c r="I42" s="9" cm="1">
        <f t="array" ref="I42">_xlfn.IFS(
  H42="UPI", 5,
  H42="GPay", 10,
  H42="Paytm", 15,
  H42="ATM", 20,
  H42="NEFT", 30
)</f>
        <v>5</v>
      </c>
      <c r="J42" s="9" t="s">
        <v>175</v>
      </c>
      <c r="K42" s="9" t="s">
        <v>215</v>
      </c>
      <c r="L42" s="9" t="s">
        <v>301</v>
      </c>
      <c r="M42" s="9" t="s">
        <v>304</v>
      </c>
      <c r="N42" s="9" t="s">
        <v>306</v>
      </c>
      <c r="O42" s="10" t="s">
        <v>302</v>
      </c>
    </row>
    <row r="43" spans="1:15" x14ac:dyDescent="0.3">
      <c r="A43" s="8" t="s">
        <v>55</v>
      </c>
      <c r="B43" s="9" t="s">
        <v>350</v>
      </c>
      <c r="C43" s="9" t="s">
        <v>165</v>
      </c>
      <c r="D43" s="9">
        <v>45257</v>
      </c>
      <c r="E43" s="9">
        <f t="shared" si="0"/>
        <v>4525.7</v>
      </c>
      <c r="F43" s="9">
        <f t="shared" si="1"/>
        <v>40731.300000000003</v>
      </c>
      <c r="G43" s="9">
        <f>IF(Table1[[#This Row],[TerminationStatus]]="Terminated", 0, Table1[[#This Row],[NetSalary]])</f>
        <v>40731.300000000003</v>
      </c>
      <c r="H43" s="9" t="s">
        <v>169</v>
      </c>
      <c r="I43" s="9" cm="1">
        <f t="array" ref="I43">_xlfn.IFS(
  H43="UPI", 5,
  H43="GPay", 10,
  H43="Paytm", 15,
  H43="ATM", 20,
  H43="NEFT", 30
)</f>
        <v>5</v>
      </c>
      <c r="J43" s="9" t="s">
        <v>175</v>
      </c>
      <c r="K43" s="9" t="s">
        <v>216</v>
      </c>
      <c r="L43" s="9" t="s">
        <v>302</v>
      </c>
      <c r="M43" s="9" t="s">
        <v>303</v>
      </c>
      <c r="N43" s="9" t="s">
        <v>305</v>
      </c>
      <c r="O43" s="10" t="s">
        <v>307</v>
      </c>
    </row>
    <row r="44" spans="1:15" x14ac:dyDescent="0.3">
      <c r="A44" s="8" t="s">
        <v>56</v>
      </c>
      <c r="B44" s="9" t="s">
        <v>351</v>
      </c>
      <c r="C44" s="9" t="s">
        <v>168</v>
      </c>
      <c r="D44" s="9">
        <v>78964</v>
      </c>
      <c r="E44" s="9">
        <f t="shared" si="0"/>
        <v>7896.4000000000005</v>
      </c>
      <c r="F44" s="9">
        <f t="shared" si="1"/>
        <v>71067.600000000006</v>
      </c>
      <c r="G44" s="9">
        <f>IF(Table1[[#This Row],[TerminationStatus]]="Terminated", 0, Table1[[#This Row],[NetSalary]])</f>
        <v>0</v>
      </c>
      <c r="H44" s="9" t="s">
        <v>169</v>
      </c>
      <c r="I44" s="9" cm="1">
        <f t="array" ref="I44">_xlfn.IFS(
  H44="UPI", 5,
  H44="GPay", 10,
  H44="Paytm", 15,
  H44="ATM", 20,
  H44="NEFT", 30
)</f>
        <v>5</v>
      </c>
      <c r="J44" s="9" t="s">
        <v>175</v>
      </c>
      <c r="K44" s="9" t="s">
        <v>217</v>
      </c>
      <c r="L44" s="9" t="s">
        <v>301</v>
      </c>
      <c r="M44" s="9" t="s">
        <v>304</v>
      </c>
      <c r="N44" s="9" t="s">
        <v>306</v>
      </c>
      <c r="O44" s="10" t="s">
        <v>307</v>
      </c>
    </row>
    <row r="45" spans="1:15" x14ac:dyDescent="0.3">
      <c r="A45" s="8" t="s">
        <v>57</v>
      </c>
      <c r="B45" s="9" t="s">
        <v>352</v>
      </c>
      <c r="C45" s="9" t="s">
        <v>165</v>
      </c>
      <c r="D45" s="9">
        <v>54154</v>
      </c>
      <c r="E45" s="9">
        <f t="shared" si="0"/>
        <v>5415.4000000000005</v>
      </c>
      <c r="F45" s="9">
        <f t="shared" si="1"/>
        <v>48738.6</v>
      </c>
      <c r="G45" s="9">
        <f>IF(Table1[[#This Row],[TerminationStatus]]="Terminated", 0, Table1[[#This Row],[NetSalary]])</f>
        <v>48738.6</v>
      </c>
      <c r="H45" s="9" t="s">
        <v>172</v>
      </c>
      <c r="I45" s="9" cm="1">
        <f t="array" ref="I45">_xlfn.IFS(
  H45="UPI", 5,
  H45="GPay", 10,
  H45="Paytm", 15,
  H45="ATM", 20,
  H45="NEFT", 30
)</f>
        <v>15</v>
      </c>
      <c r="J45" s="9" t="s">
        <v>175</v>
      </c>
      <c r="K45" s="9" t="s">
        <v>218</v>
      </c>
      <c r="L45" s="9" t="s">
        <v>301</v>
      </c>
      <c r="M45" s="9" t="s">
        <v>304</v>
      </c>
      <c r="N45" s="9" t="s">
        <v>305</v>
      </c>
      <c r="O45" s="10" t="s">
        <v>302</v>
      </c>
    </row>
    <row r="46" spans="1:15" x14ac:dyDescent="0.3">
      <c r="A46" s="8" t="s">
        <v>58</v>
      </c>
      <c r="B46" s="9" t="s">
        <v>353</v>
      </c>
      <c r="C46" s="9" t="s">
        <v>166</v>
      </c>
      <c r="D46" s="9">
        <v>77227</v>
      </c>
      <c r="E46" s="9">
        <f t="shared" si="0"/>
        <v>7722.7000000000007</v>
      </c>
      <c r="F46" s="9">
        <f t="shared" si="1"/>
        <v>69504.3</v>
      </c>
      <c r="G46" s="9">
        <f>IF(Table1[[#This Row],[TerminationStatus]]="Terminated", 0, Table1[[#This Row],[NetSalary]])</f>
        <v>0</v>
      </c>
      <c r="H46" s="9" t="s">
        <v>170</v>
      </c>
      <c r="I46" s="9" cm="1">
        <f t="array" ref="I46">_xlfn.IFS(
  H46="UPI", 5,
  H46="GPay", 10,
  H46="Paytm", 15,
  H46="ATM", 20,
  H46="NEFT", 30
)</f>
        <v>30</v>
      </c>
      <c r="J46" s="9" t="s">
        <v>175</v>
      </c>
      <c r="K46" s="9" t="s">
        <v>219</v>
      </c>
      <c r="L46" s="9" t="s">
        <v>300</v>
      </c>
      <c r="M46" s="9" t="s">
        <v>303</v>
      </c>
      <c r="N46" s="9" t="s">
        <v>306</v>
      </c>
      <c r="O46" s="10" t="s">
        <v>302</v>
      </c>
    </row>
    <row r="47" spans="1:15" x14ac:dyDescent="0.3">
      <c r="A47" s="8" t="s">
        <v>59</v>
      </c>
      <c r="B47" s="9" t="s">
        <v>354</v>
      </c>
      <c r="C47" s="9" t="s">
        <v>167</v>
      </c>
      <c r="D47" s="9">
        <v>68404</v>
      </c>
      <c r="E47" s="9">
        <f t="shared" si="0"/>
        <v>6840.4000000000005</v>
      </c>
      <c r="F47" s="9">
        <f t="shared" si="1"/>
        <v>61563.6</v>
      </c>
      <c r="G47" s="9">
        <f>IF(Table1[[#This Row],[TerminationStatus]]="Terminated", 0, Table1[[#This Row],[NetSalary]])</f>
        <v>0</v>
      </c>
      <c r="H47" s="9" t="s">
        <v>170</v>
      </c>
      <c r="I47" s="9" cm="1">
        <f t="array" ref="I47">_xlfn.IFS(
  H47="UPI", 5,
  H47="GPay", 10,
  H47="Paytm", 15,
  H47="ATM", 20,
  H47="NEFT", 30
)</f>
        <v>30</v>
      </c>
      <c r="J47" s="9" t="s">
        <v>175</v>
      </c>
      <c r="K47" s="9" t="s">
        <v>220</v>
      </c>
      <c r="L47" s="9" t="s">
        <v>300</v>
      </c>
      <c r="M47" s="9" t="s">
        <v>303</v>
      </c>
      <c r="N47" s="9" t="s">
        <v>306</v>
      </c>
      <c r="O47" s="10" t="s">
        <v>307</v>
      </c>
    </row>
    <row r="48" spans="1:15" x14ac:dyDescent="0.3">
      <c r="A48" s="8" t="s">
        <v>60</v>
      </c>
      <c r="B48" s="9" t="s">
        <v>355</v>
      </c>
      <c r="C48" s="9" t="s">
        <v>164</v>
      </c>
      <c r="D48" s="9">
        <v>81959</v>
      </c>
      <c r="E48" s="9">
        <f t="shared" si="0"/>
        <v>8195.9</v>
      </c>
      <c r="F48" s="9">
        <f t="shared" si="1"/>
        <v>73763.100000000006</v>
      </c>
      <c r="G48" s="9">
        <f>IF(Table1[[#This Row],[TerminationStatus]]="Terminated", 0, Table1[[#This Row],[NetSalary]])</f>
        <v>73763.100000000006</v>
      </c>
      <c r="H48" s="9" t="s">
        <v>171</v>
      </c>
      <c r="I48" s="9" cm="1">
        <f t="array" ref="I48">_xlfn.IFS(
  H48="UPI", 5,
  H48="GPay", 10,
  H48="Paytm", 15,
  H48="ATM", 20,
  H48="NEFT", 30
)</f>
        <v>10</v>
      </c>
      <c r="J48" s="9" t="s">
        <v>175</v>
      </c>
      <c r="K48" s="9" t="s">
        <v>221</v>
      </c>
      <c r="L48" s="9" t="s">
        <v>300</v>
      </c>
      <c r="M48" s="9" t="s">
        <v>303</v>
      </c>
      <c r="N48" s="9" t="s">
        <v>305</v>
      </c>
      <c r="O48" s="10" t="s">
        <v>308</v>
      </c>
    </row>
    <row r="49" spans="1:15" x14ac:dyDescent="0.3">
      <c r="A49" s="8" t="s">
        <v>61</v>
      </c>
      <c r="B49" s="9" t="s">
        <v>356</v>
      </c>
      <c r="C49" s="9" t="s">
        <v>164</v>
      </c>
      <c r="D49" s="9">
        <v>82154</v>
      </c>
      <c r="E49" s="9">
        <f t="shared" si="0"/>
        <v>8215.4</v>
      </c>
      <c r="F49" s="9">
        <f t="shared" si="1"/>
        <v>73938.600000000006</v>
      </c>
      <c r="G49" s="9">
        <f>IF(Table1[[#This Row],[TerminationStatus]]="Terminated", 0, Table1[[#This Row],[NetSalary]])</f>
        <v>73938.600000000006</v>
      </c>
      <c r="H49" s="9" t="s">
        <v>173</v>
      </c>
      <c r="I49" s="9" cm="1">
        <f t="array" ref="I49">_xlfn.IFS(
  H49="UPI", 5,
  H49="GPay", 10,
  H49="Paytm", 15,
  H49="ATM", 20,
  H49="NEFT", 30
)</f>
        <v>20</v>
      </c>
      <c r="J49" s="9" t="s">
        <v>175</v>
      </c>
      <c r="K49" s="9" t="s">
        <v>222</v>
      </c>
      <c r="L49" s="9" t="s">
        <v>302</v>
      </c>
      <c r="M49" s="9" t="s">
        <v>303</v>
      </c>
      <c r="N49" s="9" t="s">
        <v>305</v>
      </c>
      <c r="O49" s="10" t="s">
        <v>302</v>
      </c>
    </row>
    <row r="50" spans="1:15" x14ac:dyDescent="0.3">
      <c r="A50" s="8" t="s">
        <v>62</v>
      </c>
      <c r="B50" s="9" t="s">
        <v>357</v>
      </c>
      <c r="C50" s="9" t="s">
        <v>168</v>
      </c>
      <c r="D50" s="9">
        <v>66145</v>
      </c>
      <c r="E50" s="9">
        <f t="shared" si="0"/>
        <v>6614.5</v>
      </c>
      <c r="F50" s="9">
        <f t="shared" si="1"/>
        <v>59530.5</v>
      </c>
      <c r="G50" s="9">
        <f>IF(Table1[[#This Row],[TerminationStatus]]="Terminated", 0, Table1[[#This Row],[NetSalary]])</f>
        <v>0</v>
      </c>
      <c r="H50" s="9" t="s">
        <v>170</v>
      </c>
      <c r="I50" s="9" cm="1">
        <f t="array" ref="I50">_xlfn.IFS(
  H50="UPI", 5,
  H50="GPay", 10,
  H50="Paytm", 15,
  H50="ATM", 20,
  H50="NEFT", 30
)</f>
        <v>30</v>
      </c>
      <c r="J50" s="9" t="s">
        <v>175</v>
      </c>
      <c r="K50" s="9" t="s">
        <v>223</v>
      </c>
      <c r="L50" s="9" t="s">
        <v>302</v>
      </c>
      <c r="M50" s="9" t="s">
        <v>303</v>
      </c>
      <c r="N50" s="9" t="s">
        <v>306</v>
      </c>
      <c r="O50" s="10" t="s">
        <v>308</v>
      </c>
    </row>
    <row r="51" spans="1:15" x14ac:dyDescent="0.3">
      <c r="A51" s="8" t="s">
        <v>63</v>
      </c>
      <c r="B51" s="9" t="s">
        <v>358</v>
      </c>
      <c r="C51" s="9" t="s">
        <v>165</v>
      </c>
      <c r="D51" s="9">
        <v>63752</v>
      </c>
      <c r="E51" s="9">
        <f t="shared" si="0"/>
        <v>6375.2000000000007</v>
      </c>
      <c r="F51" s="9">
        <f t="shared" si="1"/>
        <v>57376.800000000003</v>
      </c>
      <c r="G51" s="9">
        <f>IF(Table1[[#This Row],[TerminationStatus]]="Terminated", 0, Table1[[#This Row],[NetSalary]])</f>
        <v>57376.800000000003</v>
      </c>
      <c r="H51" s="9" t="s">
        <v>169</v>
      </c>
      <c r="I51" s="9" cm="1">
        <f t="array" ref="I51">_xlfn.IFS(
  H51="UPI", 5,
  H51="GPay", 10,
  H51="Paytm", 15,
  H51="ATM", 20,
  H51="NEFT", 30
)</f>
        <v>5</v>
      </c>
      <c r="J51" s="9" t="s">
        <v>175</v>
      </c>
      <c r="K51" s="9" t="s">
        <v>224</v>
      </c>
      <c r="L51" s="9" t="s">
        <v>300</v>
      </c>
      <c r="M51" s="9" t="s">
        <v>303</v>
      </c>
      <c r="N51" s="9" t="s">
        <v>305</v>
      </c>
      <c r="O51" s="10" t="s">
        <v>302</v>
      </c>
    </row>
    <row r="52" spans="1:15" x14ac:dyDescent="0.3">
      <c r="A52" s="8" t="s">
        <v>64</v>
      </c>
      <c r="B52" s="9" t="s">
        <v>359</v>
      </c>
      <c r="C52" s="9" t="s">
        <v>167</v>
      </c>
      <c r="D52" s="9">
        <v>64446</v>
      </c>
      <c r="E52" s="9">
        <f t="shared" si="0"/>
        <v>6444.6</v>
      </c>
      <c r="F52" s="9">
        <f t="shared" si="1"/>
        <v>58001.4</v>
      </c>
      <c r="G52" s="9">
        <f>IF(Table1[[#This Row],[TerminationStatus]]="Terminated", 0, Table1[[#This Row],[NetSalary]])</f>
        <v>0</v>
      </c>
      <c r="H52" s="9" t="s">
        <v>170</v>
      </c>
      <c r="I52" s="9" cm="1">
        <f t="array" ref="I52">_xlfn.IFS(
  H52="UPI", 5,
  H52="GPay", 10,
  H52="Paytm", 15,
  H52="ATM", 20,
  H52="NEFT", 30
)</f>
        <v>30</v>
      </c>
      <c r="J52" s="9" t="s">
        <v>175</v>
      </c>
      <c r="K52" s="9" t="s">
        <v>225</v>
      </c>
      <c r="L52" s="9" t="s">
        <v>302</v>
      </c>
      <c r="M52" s="9" t="s">
        <v>303</v>
      </c>
      <c r="N52" s="9" t="s">
        <v>306</v>
      </c>
      <c r="O52" s="10" t="s">
        <v>308</v>
      </c>
    </row>
    <row r="53" spans="1:15" x14ac:dyDescent="0.3">
      <c r="A53" s="8" t="s">
        <v>65</v>
      </c>
      <c r="B53" s="9" t="s">
        <v>360</v>
      </c>
      <c r="C53" s="9" t="s">
        <v>165</v>
      </c>
      <c r="D53" s="9">
        <v>82954</v>
      </c>
      <c r="E53" s="9">
        <f t="shared" si="0"/>
        <v>8295.4</v>
      </c>
      <c r="F53" s="9">
        <f t="shared" si="1"/>
        <v>74658.600000000006</v>
      </c>
      <c r="G53" s="9">
        <f>IF(Table1[[#This Row],[TerminationStatus]]="Terminated", 0, Table1[[#This Row],[NetSalary]])</f>
        <v>0</v>
      </c>
      <c r="H53" s="9" t="s">
        <v>173</v>
      </c>
      <c r="I53" s="9" cm="1">
        <f t="array" ref="I53">_xlfn.IFS(
  H53="UPI", 5,
  H53="GPay", 10,
  H53="Paytm", 15,
  H53="ATM", 20,
  H53="NEFT", 30
)</f>
        <v>20</v>
      </c>
      <c r="J53" s="9" t="s">
        <v>175</v>
      </c>
      <c r="K53" s="9" t="s">
        <v>226</v>
      </c>
      <c r="L53" s="9" t="s">
        <v>301</v>
      </c>
      <c r="M53" s="9" t="s">
        <v>304</v>
      </c>
      <c r="N53" s="9" t="s">
        <v>306</v>
      </c>
      <c r="O53" s="10" t="s">
        <v>302</v>
      </c>
    </row>
    <row r="54" spans="1:15" x14ac:dyDescent="0.3">
      <c r="A54" s="8" t="s">
        <v>66</v>
      </c>
      <c r="B54" s="9" t="s">
        <v>361</v>
      </c>
      <c r="C54" s="9" t="s">
        <v>167</v>
      </c>
      <c r="D54" s="9">
        <v>68933</v>
      </c>
      <c r="E54" s="9">
        <f t="shared" si="0"/>
        <v>6893.3</v>
      </c>
      <c r="F54" s="9">
        <f t="shared" si="1"/>
        <v>62039.7</v>
      </c>
      <c r="G54" s="9">
        <f>IF(Table1[[#This Row],[TerminationStatus]]="Terminated", 0, Table1[[#This Row],[NetSalary]])</f>
        <v>62039.7</v>
      </c>
      <c r="H54" s="9" t="s">
        <v>169</v>
      </c>
      <c r="I54" s="9" cm="1">
        <f t="array" ref="I54">_xlfn.IFS(
  H54="UPI", 5,
  H54="GPay", 10,
  H54="Paytm", 15,
  H54="ATM", 20,
  H54="NEFT", 30
)</f>
        <v>5</v>
      </c>
      <c r="J54" s="9" t="s">
        <v>175</v>
      </c>
      <c r="K54" s="9" t="s">
        <v>227</v>
      </c>
      <c r="L54" s="9" t="s">
        <v>301</v>
      </c>
      <c r="M54" s="9" t="s">
        <v>304</v>
      </c>
      <c r="N54" s="9" t="s">
        <v>305</v>
      </c>
      <c r="O54" s="10" t="s">
        <v>307</v>
      </c>
    </row>
    <row r="55" spans="1:15" x14ac:dyDescent="0.3">
      <c r="A55" s="8" t="s">
        <v>67</v>
      </c>
      <c r="B55" s="9" t="s">
        <v>362</v>
      </c>
      <c r="C55" s="9" t="s">
        <v>164</v>
      </c>
      <c r="D55" s="9">
        <v>57092</v>
      </c>
      <c r="E55" s="9">
        <f t="shared" si="0"/>
        <v>5709.2000000000007</v>
      </c>
      <c r="F55" s="9">
        <f t="shared" si="1"/>
        <v>51382.8</v>
      </c>
      <c r="G55" s="9">
        <f>IF(Table1[[#This Row],[TerminationStatus]]="Terminated", 0, Table1[[#This Row],[NetSalary]])</f>
        <v>51382.8</v>
      </c>
      <c r="H55" s="9" t="s">
        <v>173</v>
      </c>
      <c r="I55" s="9" cm="1">
        <f t="array" ref="I55">_xlfn.IFS(
  H55="UPI", 5,
  H55="GPay", 10,
  H55="Paytm", 15,
  H55="ATM", 20,
  H55="NEFT", 30
)</f>
        <v>20</v>
      </c>
      <c r="J55" s="9" t="s">
        <v>175</v>
      </c>
      <c r="K55" s="9" t="s">
        <v>228</v>
      </c>
      <c r="L55" s="9" t="s">
        <v>302</v>
      </c>
      <c r="M55" s="9" t="s">
        <v>303</v>
      </c>
      <c r="N55" s="9" t="s">
        <v>305</v>
      </c>
      <c r="O55" s="10" t="s">
        <v>302</v>
      </c>
    </row>
    <row r="56" spans="1:15" x14ac:dyDescent="0.3">
      <c r="A56" s="8" t="s">
        <v>68</v>
      </c>
      <c r="B56" s="9" t="s">
        <v>363</v>
      </c>
      <c r="C56" s="9" t="s">
        <v>165</v>
      </c>
      <c r="D56" s="9">
        <v>89799</v>
      </c>
      <c r="E56" s="9">
        <f t="shared" si="0"/>
        <v>8979.9</v>
      </c>
      <c r="F56" s="9">
        <f t="shared" si="1"/>
        <v>80819.100000000006</v>
      </c>
      <c r="G56" s="9">
        <f>IF(Table1[[#This Row],[TerminationStatus]]="Terminated", 0, Table1[[#This Row],[NetSalary]])</f>
        <v>80819.100000000006</v>
      </c>
      <c r="H56" s="9" t="s">
        <v>169</v>
      </c>
      <c r="I56" s="9" cm="1">
        <f t="array" ref="I56">_xlfn.IFS(
  H56="UPI", 5,
  H56="GPay", 10,
  H56="Paytm", 15,
  H56="ATM", 20,
  H56="NEFT", 30
)</f>
        <v>5</v>
      </c>
      <c r="J56" s="9" t="s">
        <v>175</v>
      </c>
      <c r="K56" s="9" t="s">
        <v>229</v>
      </c>
      <c r="L56" s="9" t="s">
        <v>302</v>
      </c>
      <c r="M56" s="9" t="s">
        <v>303</v>
      </c>
      <c r="N56" s="9" t="s">
        <v>305</v>
      </c>
      <c r="O56" s="10" t="s">
        <v>307</v>
      </c>
    </row>
    <row r="57" spans="1:15" x14ac:dyDescent="0.3">
      <c r="A57" s="8" t="s">
        <v>69</v>
      </c>
      <c r="B57" s="9" t="s">
        <v>364</v>
      </c>
      <c r="C57" s="9" t="s">
        <v>167</v>
      </c>
      <c r="D57" s="9">
        <v>85889</v>
      </c>
      <c r="E57" s="9">
        <f t="shared" si="0"/>
        <v>8588.9</v>
      </c>
      <c r="F57" s="9">
        <f t="shared" si="1"/>
        <v>77300.100000000006</v>
      </c>
      <c r="G57" s="9">
        <f>IF(Table1[[#This Row],[TerminationStatus]]="Terminated", 0, Table1[[#This Row],[NetSalary]])</f>
        <v>0</v>
      </c>
      <c r="H57" s="9" t="s">
        <v>169</v>
      </c>
      <c r="I57" s="9" cm="1">
        <f t="array" ref="I57">_xlfn.IFS(
  H57="UPI", 5,
  H57="GPay", 10,
  H57="Paytm", 15,
  H57="ATM", 20,
  H57="NEFT", 30
)</f>
        <v>5</v>
      </c>
      <c r="J57" s="9" t="s">
        <v>175</v>
      </c>
      <c r="K57" s="9" t="s">
        <v>228</v>
      </c>
      <c r="L57" s="9" t="s">
        <v>301</v>
      </c>
      <c r="M57" s="9" t="s">
        <v>304</v>
      </c>
      <c r="N57" s="9" t="s">
        <v>306</v>
      </c>
      <c r="O57" s="10" t="s">
        <v>302</v>
      </c>
    </row>
    <row r="58" spans="1:15" x14ac:dyDescent="0.3">
      <c r="A58" s="8" t="s">
        <v>70</v>
      </c>
      <c r="B58" s="9" t="s">
        <v>365</v>
      </c>
      <c r="C58" s="9" t="s">
        <v>167</v>
      </c>
      <c r="D58" s="9">
        <v>98259</v>
      </c>
      <c r="E58" s="9">
        <f t="shared" si="0"/>
        <v>9825.9000000000015</v>
      </c>
      <c r="F58" s="9">
        <f t="shared" si="1"/>
        <v>88433.1</v>
      </c>
      <c r="G58" s="9">
        <f>IF(Table1[[#This Row],[TerminationStatus]]="Terminated", 0, Table1[[#This Row],[NetSalary]])</f>
        <v>88433.1</v>
      </c>
      <c r="H58" s="9" t="s">
        <v>172</v>
      </c>
      <c r="I58" s="9" cm="1">
        <f t="array" ref="I58">_xlfn.IFS(
  H58="UPI", 5,
  H58="GPay", 10,
  H58="Paytm", 15,
  H58="ATM", 20,
  H58="NEFT", 30
)</f>
        <v>15</v>
      </c>
      <c r="J58" s="9" t="s">
        <v>175</v>
      </c>
      <c r="K58" s="9" t="s">
        <v>230</v>
      </c>
      <c r="L58" s="9" t="s">
        <v>302</v>
      </c>
      <c r="M58" s="9" t="s">
        <v>303</v>
      </c>
      <c r="N58" s="9" t="s">
        <v>305</v>
      </c>
      <c r="O58" s="10" t="s">
        <v>302</v>
      </c>
    </row>
    <row r="59" spans="1:15" x14ac:dyDescent="0.3">
      <c r="A59" s="8" t="s">
        <v>71</v>
      </c>
      <c r="B59" s="9" t="s">
        <v>366</v>
      </c>
      <c r="C59" s="9" t="s">
        <v>165</v>
      </c>
      <c r="D59" s="9">
        <v>83991</v>
      </c>
      <c r="E59" s="9">
        <f t="shared" si="0"/>
        <v>8399.1</v>
      </c>
      <c r="F59" s="9">
        <f t="shared" si="1"/>
        <v>75591.899999999994</v>
      </c>
      <c r="G59" s="9">
        <f>IF(Table1[[#This Row],[TerminationStatus]]="Terminated", 0, Table1[[#This Row],[NetSalary]])</f>
        <v>75591.899999999994</v>
      </c>
      <c r="H59" s="9" t="s">
        <v>169</v>
      </c>
      <c r="I59" s="9" cm="1">
        <f t="array" ref="I59">_xlfn.IFS(
  H59="UPI", 5,
  H59="GPay", 10,
  H59="Paytm", 15,
  H59="ATM", 20,
  H59="NEFT", 30
)</f>
        <v>5</v>
      </c>
      <c r="J59" s="9" t="s">
        <v>175</v>
      </c>
      <c r="K59" s="9" t="s">
        <v>231</v>
      </c>
      <c r="L59" s="9" t="s">
        <v>302</v>
      </c>
      <c r="M59" s="9" t="s">
        <v>303</v>
      </c>
      <c r="N59" s="9" t="s">
        <v>305</v>
      </c>
      <c r="O59" s="10" t="s">
        <v>308</v>
      </c>
    </row>
    <row r="60" spans="1:15" x14ac:dyDescent="0.3">
      <c r="A60" s="8" t="s">
        <v>72</v>
      </c>
      <c r="B60" s="9" t="s">
        <v>367</v>
      </c>
      <c r="C60" s="9" t="s">
        <v>165</v>
      </c>
      <c r="D60" s="9">
        <v>35155</v>
      </c>
      <c r="E60" s="9">
        <f t="shared" si="0"/>
        <v>3515.5</v>
      </c>
      <c r="F60" s="9">
        <f t="shared" si="1"/>
        <v>31639.5</v>
      </c>
      <c r="G60" s="9">
        <f>IF(Table1[[#This Row],[TerminationStatus]]="Terminated", 0, Table1[[#This Row],[NetSalary]])</f>
        <v>31639.5</v>
      </c>
      <c r="H60" s="9" t="s">
        <v>169</v>
      </c>
      <c r="I60" s="9" cm="1">
        <f t="array" ref="I60">_xlfn.IFS(
  H60="UPI", 5,
  H60="GPay", 10,
  H60="Paytm", 15,
  H60="ATM", 20,
  H60="NEFT", 30
)</f>
        <v>5</v>
      </c>
      <c r="J60" s="9" t="s">
        <v>175</v>
      </c>
      <c r="K60" s="9" t="s">
        <v>232</v>
      </c>
      <c r="L60" s="9" t="s">
        <v>300</v>
      </c>
      <c r="M60" s="9" t="s">
        <v>303</v>
      </c>
      <c r="N60" s="9" t="s">
        <v>305</v>
      </c>
      <c r="O60" s="10" t="s">
        <v>307</v>
      </c>
    </row>
    <row r="61" spans="1:15" x14ac:dyDescent="0.3">
      <c r="A61" s="8" t="s">
        <v>73</v>
      </c>
      <c r="B61" s="9" t="s">
        <v>368</v>
      </c>
      <c r="C61" s="9" t="s">
        <v>166</v>
      </c>
      <c r="D61" s="9">
        <v>55311</v>
      </c>
      <c r="E61" s="9">
        <f t="shared" si="0"/>
        <v>5531.1</v>
      </c>
      <c r="F61" s="9">
        <f t="shared" si="1"/>
        <v>49779.9</v>
      </c>
      <c r="G61" s="9">
        <f>IF(Table1[[#This Row],[TerminationStatus]]="Terminated", 0, Table1[[#This Row],[NetSalary]])</f>
        <v>0</v>
      </c>
      <c r="H61" s="9" t="s">
        <v>169</v>
      </c>
      <c r="I61" s="9" cm="1">
        <f t="array" ref="I61">_xlfn.IFS(
  H61="UPI", 5,
  H61="GPay", 10,
  H61="Paytm", 15,
  H61="ATM", 20,
  H61="NEFT", 30
)</f>
        <v>5</v>
      </c>
      <c r="J61" s="9" t="s">
        <v>175</v>
      </c>
      <c r="K61" s="9" t="s">
        <v>233</v>
      </c>
      <c r="L61" s="9" t="s">
        <v>302</v>
      </c>
      <c r="M61" s="9" t="s">
        <v>303</v>
      </c>
      <c r="N61" s="9" t="s">
        <v>306</v>
      </c>
      <c r="O61" s="10" t="s">
        <v>308</v>
      </c>
    </row>
    <row r="62" spans="1:15" x14ac:dyDescent="0.3">
      <c r="A62" s="8" t="s">
        <v>74</v>
      </c>
      <c r="B62" s="9" t="s">
        <v>369</v>
      </c>
      <c r="C62" s="9" t="s">
        <v>167</v>
      </c>
      <c r="D62" s="9">
        <v>86069</v>
      </c>
      <c r="E62" s="9">
        <f t="shared" si="0"/>
        <v>8606.9</v>
      </c>
      <c r="F62" s="9">
        <f t="shared" si="1"/>
        <v>77462.100000000006</v>
      </c>
      <c r="G62" s="9">
        <f>IF(Table1[[#This Row],[TerminationStatus]]="Terminated", 0, Table1[[#This Row],[NetSalary]])</f>
        <v>77462.100000000006</v>
      </c>
      <c r="H62" s="9" t="s">
        <v>169</v>
      </c>
      <c r="I62" s="9" cm="1">
        <f t="array" ref="I62">_xlfn.IFS(
  H62="UPI", 5,
  H62="GPay", 10,
  H62="Paytm", 15,
  H62="ATM", 20,
  H62="NEFT", 30
)</f>
        <v>5</v>
      </c>
      <c r="J62" s="9" t="s">
        <v>175</v>
      </c>
      <c r="K62" s="9" t="s">
        <v>234</v>
      </c>
      <c r="L62" s="9" t="s">
        <v>300</v>
      </c>
      <c r="M62" s="9" t="s">
        <v>303</v>
      </c>
      <c r="N62" s="9" t="s">
        <v>305</v>
      </c>
      <c r="O62" s="10" t="s">
        <v>302</v>
      </c>
    </row>
    <row r="63" spans="1:15" x14ac:dyDescent="0.3">
      <c r="A63" s="8" t="s">
        <v>75</v>
      </c>
      <c r="B63" s="9" t="s">
        <v>370</v>
      </c>
      <c r="C63" s="9" t="s">
        <v>165</v>
      </c>
      <c r="D63" s="9">
        <v>87518</v>
      </c>
      <c r="E63" s="9">
        <f t="shared" si="0"/>
        <v>8751.8000000000011</v>
      </c>
      <c r="F63" s="9">
        <f t="shared" si="1"/>
        <v>78766.2</v>
      </c>
      <c r="G63" s="9">
        <f>IF(Table1[[#This Row],[TerminationStatus]]="Terminated", 0, Table1[[#This Row],[NetSalary]])</f>
        <v>78766.2</v>
      </c>
      <c r="H63" s="9" t="s">
        <v>171</v>
      </c>
      <c r="I63" s="9" cm="1">
        <f t="array" ref="I63">_xlfn.IFS(
  H63="UPI", 5,
  H63="GPay", 10,
  H63="Paytm", 15,
  H63="ATM", 20,
  H63="NEFT", 30
)</f>
        <v>10</v>
      </c>
      <c r="J63" s="9" t="s">
        <v>175</v>
      </c>
      <c r="K63" s="9" t="s">
        <v>235</v>
      </c>
      <c r="L63" s="9" t="s">
        <v>300</v>
      </c>
      <c r="M63" s="9" t="s">
        <v>303</v>
      </c>
      <c r="N63" s="9" t="s">
        <v>305</v>
      </c>
      <c r="O63" s="10" t="s">
        <v>308</v>
      </c>
    </row>
    <row r="64" spans="1:15" x14ac:dyDescent="0.3">
      <c r="A64" s="8" t="s">
        <v>76</v>
      </c>
      <c r="B64" s="9" t="s">
        <v>371</v>
      </c>
      <c r="C64" s="9" t="s">
        <v>166</v>
      </c>
      <c r="D64" s="9">
        <v>60774</v>
      </c>
      <c r="E64" s="9">
        <f t="shared" si="0"/>
        <v>6077.4000000000005</v>
      </c>
      <c r="F64" s="9">
        <f t="shared" si="1"/>
        <v>54696.6</v>
      </c>
      <c r="G64" s="9">
        <f>IF(Table1[[#This Row],[TerminationStatus]]="Terminated", 0, Table1[[#This Row],[NetSalary]])</f>
        <v>0</v>
      </c>
      <c r="H64" s="9" t="s">
        <v>170</v>
      </c>
      <c r="I64" s="9" cm="1">
        <f t="array" ref="I64">_xlfn.IFS(
  H64="UPI", 5,
  H64="GPay", 10,
  H64="Paytm", 15,
  H64="ATM", 20,
  H64="NEFT", 30
)</f>
        <v>30</v>
      </c>
      <c r="J64" s="9" t="s">
        <v>175</v>
      </c>
      <c r="K64" s="9" t="s">
        <v>236</v>
      </c>
      <c r="L64" s="9" t="s">
        <v>300</v>
      </c>
      <c r="M64" s="9" t="s">
        <v>303</v>
      </c>
      <c r="N64" s="9" t="s">
        <v>306</v>
      </c>
      <c r="O64" s="10" t="s">
        <v>302</v>
      </c>
    </row>
    <row r="65" spans="1:15" x14ac:dyDescent="0.3">
      <c r="A65" s="8" t="s">
        <v>77</v>
      </c>
      <c r="B65" s="9" t="s">
        <v>372</v>
      </c>
      <c r="C65" s="9" t="s">
        <v>166</v>
      </c>
      <c r="D65" s="9">
        <v>86261</v>
      </c>
      <c r="E65" s="9">
        <f t="shared" si="0"/>
        <v>8626.1</v>
      </c>
      <c r="F65" s="9">
        <f t="shared" si="1"/>
        <v>77634.899999999994</v>
      </c>
      <c r="G65" s="9">
        <f>IF(Table1[[#This Row],[TerminationStatus]]="Terminated", 0, Table1[[#This Row],[NetSalary]])</f>
        <v>77634.899999999994</v>
      </c>
      <c r="H65" s="9" t="s">
        <v>173</v>
      </c>
      <c r="I65" s="9" cm="1">
        <f t="array" ref="I65">_xlfn.IFS(
  H65="UPI", 5,
  H65="GPay", 10,
  H65="Paytm", 15,
  H65="ATM", 20,
  H65="NEFT", 30
)</f>
        <v>20</v>
      </c>
      <c r="J65" s="9" t="s">
        <v>175</v>
      </c>
      <c r="K65" s="9" t="s">
        <v>237</v>
      </c>
      <c r="L65" s="9" t="s">
        <v>300</v>
      </c>
      <c r="M65" s="9" t="s">
        <v>303</v>
      </c>
      <c r="N65" s="9" t="s">
        <v>305</v>
      </c>
      <c r="O65" s="10" t="s">
        <v>307</v>
      </c>
    </row>
    <row r="66" spans="1:15" x14ac:dyDescent="0.3">
      <c r="A66" s="8" t="s">
        <v>78</v>
      </c>
      <c r="B66" s="9" t="s">
        <v>373</v>
      </c>
      <c r="C66" s="9" t="s">
        <v>165</v>
      </c>
      <c r="D66" s="9">
        <v>42786</v>
      </c>
      <c r="E66" s="9">
        <f t="shared" si="0"/>
        <v>4278.6000000000004</v>
      </c>
      <c r="F66" s="9">
        <f t="shared" si="1"/>
        <v>38507.4</v>
      </c>
      <c r="G66" s="9">
        <f>IF(Table1[[#This Row],[TerminationStatus]]="Terminated", 0, Table1[[#This Row],[NetSalary]])</f>
        <v>38507.4</v>
      </c>
      <c r="H66" s="9" t="s">
        <v>169</v>
      </c>
      <c r="I66" s="9" cm="1">
        <f t="array" ref="I66">_xlfn.IFS(
  H66="UPI", 5,
  H66="GPay", 10,
  H66="Paytm", 15,
  H66="ATM", 20,
  H66="NEFT", 30
)</f>
        <v>5</v>
      </c>
      <c r="J66" s="9" t="s">
        <v>175</v>
      </c>
      <c r="K66" s="9" t="s">
        <v>181</v>
      </c>
      <c r="L66" s="9" t="s">
        <v>302</v>
      </c>
      <c r="M66" s="9" t="s">
        <v>303</v>
      </c>
      <c r="N66" s="9" t="s">
        <v>305</v>
      </c>
      <c r="O66" s="10" t="s">
        <v>308</v>
      </c>
    </row>
    <row r="67" spans="1:15" x14ac:dyDescent="0.3">
      <c r="A67" s="8" t="s">
        <v>79</v>
      </c>
      <c r="B67" s="9" t="s">
        <v>374</v>
      </c>
      <c r="C67" s="9" t="s">
        <v>168</v>
      </c>
      <c r="D67" s="9">
        <v>69236</v>
      </c>
      <c r="E67" s="9">
        <f t="shared" ref="E67:E130" si="2">D67*0.1</f>
        <v>6923.6</v>
      </c>
      <c r="F67" s="9">
        <f t="shared" ref="F67:F130" si="3">D67-E67</f>
        <v>62312.4</v>
      </c>
      <c r="G67" s="9">
        <f>IF(Table1[[#This Row],[TerminationStatus]]="Terminated", 0, Table1[[#This Row],[NetSalary]])</f>
        <v>0</v>
      </c>
      <c r="H67" s="9" t="s">
        <v>172</v>
      </c>
      <c r="I67" s="9" cm="1">
        <f t="array" ref="I67">_xlfn.IFS(
  H67="UPI", 5,
  H67="GPay", 10,
  H67="Paytm", 15,
  H67="ATM", 20,
  H67="NEFT", 30
)</f>
        <v>15</v>
      </c>
      <c r="J67" s="9" t="s">
        <v>175</v>
      </c>
      <c r="K67" s="9" t="s">
        <v>238</v>
      </c>
      <c r="L67" s="9" t="s">
        <v>301</v>
      </c>
      <c r="M67" s="9" t="s">
        <v>304</v>
      </c>
      <c r="N67" s="9" t="s">
        <v>306</v>
      </c>
      <c r="O67" s="10" t="s">
        <v>307</v>
      </c>
    </row>
    <row r="68" spans="1:15" x14ac:dyDescent="0.3">
      <c r="A68" s="8" t="s">
        <v>80</v>
      </c>
      <c r="B68" s="9" t="s">
        <v>375</v>
      </c>
      <c r="C68" s="9" t="s">
        <v>167</v>
      </c>
      <c r="D68" s="9">
        <v>31826</v>
      </c>
      <c r="E68" s="9">
        <f t="shared" si="2"/>
        <v>3182.6000000000004</v>
      </c>
      <c r="F68" s="9">
        <f t="shared" si="3"/>
        <v>28643.4</v>
      </c>
      <c r="G68" s="9">
        <f>IF(Table1[[#This Row],[TerminationStatus]]="Terminated", 0, Table1[[#This Row],[NetSalary]])</f>
        <v>28643.4</v>
      </c>
      <c r="H68" s="9" t="s">
        <v>171</v>
      </c>
      <c r="I68" s="9" cm="1">
        <f t="array" ref="I68">_xlfn.IFS(
  H68="UPI", 5,
  H68="GPay", 10,
  H68="Paytm", 15,
  H68="ATM", 20,
  H68="NEFT", 30
)</f>
        <v>10</v>
      </c>
      <c r="J68" s="9" t="s">
        <v>175</v>
      </c>
      <c r="K68" s="9" t="s">
        <v>239</v>
      </c>
      <c r="L68" s="9" t="s">
        <v>301</v>
      </c>
      <c r="M68" s="9" t="s">
        <v>304</v>
      </c>
      <c r="N68" s="9" t="s">
        <v>305</v>
      </c>
      <c r="O68" s="10" t="s">
        <v>307</v>
      </c>
    </row>
    <row r="69" spans="1:15" x14ac:dyDescent="0.3">
      <c r="A69" s="8" t="s">
        <v>81</v>
      </c>
      <c r="B69" s="9" t="s">
        <v>376</v>
      </c>
      <c r="C69" s="9" t="s">
        <v>166</v>
      </c>
      <c r="D69" s="9">
        <v>27671</v>
      </c>
      <c r="E69" s="9">
        <f t="shared" si="2"/>
        <v>2767.1000000000004</v>
      </c>
      <c r="F69" s="9">
        <f t="shared" si="3"/>
        <v>24903.9</v>
      </c>
      <c r="G69" s="9">
        <f>IF(Table1[[#This Row],[TerminationStatus]]="Terminated", 0, Table1[[#This Row],[NetSalary]])</f>
        <v>24903.9</v>
      </c>
      <c r="H69" s="9" t="s">
        <v>169</v>
      </c>
      <c r="I69" s="9" cm="1">
        <f t="array" ref="I69">_xlfn.IFS(
  H69="UPI", 5,
  H69="GPay", 10,
  H69="Paytm", 15,
  H69="ATM", 20,
  H69="NEFT", 30
)</f>
        <v>5</v>
      </c>
      <c r="J69" s="9" t="s">
        <v>175</v>
      </c>
      <c r="K69" s="9" t="s">
        <v>236</v>
      </c>
      <c r="L69" s="9" t="s">
        <v>301</v>
      </c>
      <c r="M69" s="9" t="s">
        <v>304</v>
      </c>
      <c r="N69" s="9" t="s">
        <v>305</v>
      </c>
      <c r="O69" s="10" t="s">
        <v>308</v>
      </c>
    </row>
    <row r="70" spans="1:15" x14ac:dyDescent="0.3">
      <c r="A70" s="8" t="s">
        <v>82</v>
      </c>
      <c r="B70" s="9" t="s">
        <v>377</v>
      </c>
      <c r="C70" s="9" t="s">
        <v>168</v>
      </c>
      <c r="D70" s="9">
        <v>73351</v>
      </c>
      <c r="E70" s="9">
        <f t="shared" si="2"/>
        <v>7335.1</v>
      </c>
      <c r="F70" s="9">
        <f t="shared" si="3"/>
        <v>66015.899999999994</v>
      </c>
      <c r="G70" s="9">
        <f>IF(Table1[[#This Row],[TerminationStatus]]="Terminated", 0, Table1[[#This Row],[NetSalary]])</f>
        <v>66015.899999999994</v>
      </c>
      <c r="H70" s="9" t="s">
        <v>173</v>
      </c>
      <c r="I70" s="9" cm="1">
        <f t="array" ref="I70">_xlfn.IFS(
  H70="UPI", 5,
  H70="GPay", 10,
  H70="Paytm", 15,
  H70="ATM", 20,
  H70="NEFT", 30
)</f>
        <v>20</v>
      </c>
      <c r="J70" s="9" t="s">
        <v>175</v>
      </c>
      <c r="K70" s="9" t="s">
        <v>240</v>
      </c>
      <c r="L70" s="9" t="s">
        <v>302</v>
      </c>
      <c r="M70" s="9" t="s">
        <v>303</v>
      </c>
      <c r="N70" s="9" t="s">
        <v>305</v>
      </c>
      <c r="O70" s="10" t="s">
        <v>302</v>
      </c>
    </row>
    <row r="71" spans="1:15" x14ac:dyDescent="0.3">
      <c r="A71" s="8" t="s">
        <v>83</v>
      </c>
      <c r="B71" s="9" t="s">
        <v>378</v>
      </c>
      <c r="C71" s="9" t="s">
        <v>164</v>
      </c>
      <c r="D71" s="9">
        <v>65888</v>
      </c>
      <c r="E71" s="9">
        <f t="shared" si="2"/>
        <v>6588.8</v>
      </c>
      <c r="F71" s="9">
        <f t="shared" si="3"/>
        <v>59299.199999999997</v>
      </c>
      <c r="G71" s="9">
        <f>IF(Table1[[#This Row],[TerminationStatus]]="Terminated", 0, Table1[[#This Row],[NetSalary]])</f>
        <v>59299.199999999997</v>
      </c>
      <c r="H71" s="9" t="s">
        <v>172</v>
      </c>
      <c r="I71" s="9" cm="1">
        <f t="array" ref="I71">_xlfn.IFS(
  H71="UPI", 5,
  H71="GPay", 10,
  H71="Paytm", 15,
  H71="ATM", 20,
  H71="NEFT", 30
)</f>
        <v>15</v>
      </c>
      <c r="J71" s="9" t="s">
        <v>175</v>
      </c>
      <c r="K71" s="9" t="s">
        <v>201</v>
      </c>
      <c r="L71" s="9" t="s">
        <v>300</v>
      </c>
      <c r="M71" s="9" t="s">
        <v>303</v>
      </c>
      <c r="N71" s="9" t="s">
        <v>305</v>
      </c>
      <c r="O71" s="10" t="s">
        <v>307</v>
      </c>
    </row>
    <row r="72" spans="1:15" x14ac:dyDescent="0.3">
      <c r="A72" s="8" t="s">
        <v>84</v>
      </c>
      <c r="B72" s="9" t="s">
        <v>379</v>
      </c>
      <c r="C72" s="9" t="s">
        <v>168</v>
      </c>
      <c r="D72" s="9">
        <v>40866</v>
      </c>
      <c r="E72" s="9">
        <f t="shared" si="2"/>
        <v>4086.6000000000004</v>
      </c>
      <c r="F72" s="9">
        <f t="shared" si="3"/>
        <v>36779.4</v>
      </c>
      <c r="G72" s="9">
        <f>IF(Table1[[#This Row],[TerminationStatus]]="Terminated", 0, Table1[[#This Row],[NetSalary]])</f>
        <v>0</v>
      </c>
      <c r="H72" s="9" t="s">
        <v>173</v>
      </c>
      <c r="I72" s="9" cm="1">
        <f t="array" ref="I72">_xlfn.IFS(
  H72="UPI", 5,
  H72="GPay", 10,
  H72="Paytm", 15,
  H72="ATM", 20,
  H72="NEFT", 30
)</f>
        <v>20</v>
      </c>
      <c r="J72" s="9" t="s">
        <v>175</v>
      </c>
      <c r="K72" s="9" t="s">
        <v>241</v>
      </c>
      <c r="L72" s="9" t="s">
        <v>300</v>
      </c>
      <c r="M72" s="9" t="s">
        <v>303</v>
      </c>
      <c r="N72" s="9" t="s">
        <v>306</v>
      </c>
      <c r="O72" s="10" t="s">
        <v>302</v>
      </c>
    </row>
    <row r="73" spans="1:15" x14ac:dyDescent="0.3">
      <c r="A73" s="8" t="s">
        <v>85</v>
      </c>
      <c r="B73" s="9" t="s">
        <v>380</v>
      </c>
      <c r="C73" s="9" t="s">
        <v>168</v>
      </c>
      <c r="D73" s="9">
        <v>34038</v>
      </c>
      <c r="E73" s="9">
        <f t="shared" si="2"/>
        <v>3403.8</v>
      </c>
      <c r="F73" s="9">
        <f t="shared" si="3"/>
        <v>30634.2</v>
      </c>
      <c r="G73" s="9">
        <f>IF(Table1[[#This Row],[TerminationStatus]]="Terminated", 0, Table1[[#This Row],[NetSalary]])</f>
        <v>0</v>
      </c>
      <c r="H73" s="9" t="s">
        <v>171</v>
      </c>
      <c r="I73" s="9" cm="1">
        <f t="array" ref="I73">_xlfn.IFS(
  H73="UPI", 5,
  H73="GPay", 10,
  H73="Paytm", 15,
  H73="ATM", 20,
  H73="NEFT", 30
)</f>
        <v>10</v>
      </c>
      <c r="J73" s="9" t="s">
        <v>175</v>
      </c>
      <c r="K73" s="9" t="s">
        <v>242</v>
      </c>
      <c r="L73" s="9" t="s">
        <v>301</v>
      </c>
      <c r="M73" s="9" t="s">
        <v>304</v>
      </c>
      <c r="N73" s="9" t="s">
        <v>306</v>
      </c>
      <c r="O73" s="10" t="s">
        <v>308</v>
      </c>
    </row>
    <row r="74" spans="1:15" x14ac:dyDescent="0.3">
      <c r="A74" s="8" t="s">
        <v>86</v>
      </c>
      <c r="B74" s="9" t="s">
        <v>381</v>
      </c>
      <c r="C74" s="9" t="s">
        <v>165</v>
      </c>
      <c r="D74" s="9">
        <v>45052</v>
      </c>
      <c r="E74" s="9">
        <f t="shared" si="2"/>
        <v>4505.2</v>
      </c>
      <c r="F74" s="9">
        <f t="shared" si="3"/>
        <v>40546.800000000003</v>
      </c>
      <c r="G74" s="9">
        <f>IF(Table1[[#This Row],[TerminationStatus]]="Terminated", 0, Table1[[#This Row],[NetSalary]])</f>
        <v>0</v>
      </c>
      <c r="H74" s="9" t="s">
        <v>173</v>
      </c>
      <c r="I74" s="9" cm="1">
        <f t="array" ref="I74">_xlfn.IFS(
  H74="UPI", 5,
  H74="GPay", 10,
  H74="Paytm", 15,
  H74="ATM", 20,
  H74="NEFT", 30
)</f>
        <v>20</v>
      </c>
      <c r="J74" s="9" t="s">
        <v>175</v>
      </c>
      <c r="K74" s="9" t="s">
        <v>243</v>
      </c>
      <c r="L74" s="9" t="s">
        <v>300</v>
      </c>
      <c r="M74" s="9" t="s">
        <v>303</v>
      </c>
      <c r="N74" s="9" t="s">
        <v>306</v>
      </c>
      <c r="O74" s="10" t="s">
        <v>308</v>
      </c>
    </row>
    <row r="75" spans="1:15" x14ac:dyDescent="0.3">
      <c r="A75" s="8" t="s">
        <v>87</v>
      </c>
      <c r="B75" s="9" t="s">
        <v>382</v>
      </c>
      <c r="C75" s="9" t="s">
        <v>165</v>
      </c>
      <c r="D75" s="9">
        <v>60179</v>
      </c>
      <c r="E75" s="9">
        <f t="shared" si="2"/>
        <v>6017.9000000000005</v>
      </c>
      <c r="F75" s="9">
        <f t="shared" si="3"/>
        <v>54161.1</v>
      </c>
      <c r="G75" s="9">
        <f>IF(Table1[[#This Row],[TerminationStatus]]="Terminated", 0, Table1[[#This Row],[NetSalary]])</f>
        <v>54161.1</v>
      </c>
      <c r="H75" s="9" t="s">
        <v>169</v>
      </c>
      <c r="I75" s="9" cm="1">
        <f t="array" ref="I75">_xlfn.IFS(
  H75="UPI", 5,
  H75="GPay", 10,
  H75="Paytm", 15,
  H75="ATM", 20,
  H75="NEFT", 30
)</f>
        <v>5</v>
      </c>
      <c r="J75" s="9" t="s">
        <v>175</v>
      </c>
      <c r="K75" s="9" t="s">
        <v>197</v>
      </c>
      <c r="L75" s="9" t="s">
        <v>302</v>
      </c>
      <c r="M75" s="9" t="s">
        <v>303</v>
      </c>
      <c r="N75" s="9" t="s">
        <v>305</v>
      </c>
      <c r="O75" s="10" t="s">
        <v>308</v>
      </c>
    </row>
    <row r="76" spans="1:15" x14ac:dyDescent="0.3">
      <c r="A76" s="8" t="s">
        <v>88</v>
      </c>
      <c r="B76" s="9" t="s">
        <v>383</v>
      </c>
      <c r="C76" s="9" t="s">
        <v>167</v>
      </c>
      <c r="D76" s="9">
        <v>74674</v>
      </c>
      <c r="E76" s="9">
        <f t="shared" si="2"/>
        <v>7467.4000000000005</v>
      </c>
      <c r="F76" s="9">
        <f t="shared" si="3"/>
        <v>67206.600000000006</v>
      </c>
      <c r="G76" s="9">
        <f>IF(Table1[[#This Row],[TerminationStatus]]="Terminated", 0, Table1[[#This Row],[NetSalary]])</f>
        <v>67206.600000000006</v>
      </c>
      <c r="H76" s="9" t="s">
        <v>172</v>
      </c>
      <c r="I76" s="9" cm="1">
        <f t="array" ref="I76">_xlfn.IFS(
  H76="UPI", 5,
  H76="GPay", 10,
  H76="Paytm", 15,
  H76="ATM", 20,
  H76="NEFT", 30
)</f>
        <v>15</v>
      </c>
      <c r="J76" s="9" t="s">
        <v>175</v>
      </c>
      <c r="K76" s="9" t="s">
        <v>244</v>
      </c>
      <c r="L76" s="9" t="s">
        <v>302</v>
      </c>
      <c r="M76" s="9" t="s">
        <v>303</v>
      </c>
      <c r="N76" s="9" t="s">
        <v>305</v>
      </c>
      <c r="O76" s="10" t="s">
        <v>308</v>
      </c>
    </row>
    <row r="77" spans="1:15" x14ac:dyDescent="0.3">
      <c r="A77" s="8" t="s">
        <v>89</v>
      </c>
      <c r="B77" s="9" t="s">
        <v>384</v>
      </c>
      <c r="C77" s="9" t="s">
        <v>168</v>
      </c>
      <c r="D77" s="9">
        <v>69608</v>
      </c>
      <c r="E77" s="9">
        <f t="shared" si="2"/>
        <v>6960.8</v>
      </c>
      <c r="F77" s="9">
        <f t="shared" si="3"/>
        <v>62647.199999999997</v>
      </c>
      <c r="G77" s="9">
        <f>IF(Table1[[#This Row],[TerminationStatus]]="Terminated", 0, Table1[[#This Row],[NetSalary]])</f>
        <v>62647.199999999997</v>
      </c>
      <c r="H77" s="9" t="s">
        <v>173</v>
      </c>
      <c r="I77" s="9" cm="1">
        <f t="array" ref="I77">_xlfn.IFS(
  H77="UPI", 5,
  H77="GPay", 10,
  H77="Paytm", 15,
  H77="ATM", 20,
  H77="NEFT", 30
)</f>
        <v>20</v>
      </c>
      <c r="J77" s="9" t="s">
        <v>175</v>
      </c>
      <c r="K77" s="9" t="s">
        <v>245</v>
      </c>
      <c r="L77" s="9" t="s">
        <v>301</v>
      </c>
      <c r="M77" s="9" t="s">
        <v>304</v>
      </c>
      <c r="N77" s="9" t="s">
        <v>305</v>
      </c>
      <c r="O77" s="10" t="s">
        <v>307</v>
      </c>
    </row>
    <row r="78" spans="1:15" x14ac:dyDescent="0.3">
      <c r="A78" s="8" t="s">
        <v>90</v>
      </c>
      <c r="B78" s="9" t="s">
        <v>385</v>
      </c>
      <c r="C78" s="9" t="s">
        <v>166</v>
      </c>
      <c r="D78" s="9">
        <v>78271</v>
      </c>
      <c r="E78" s="9">
        <f t="shared" si="2"/>
        <v>7827.1</v>
      </c>
      <c r="F78" s="9">
        <f t="shared" si="3"/>
        <v>70443.899999999994</v>
      </c>
      <c r="G78" s="9">
        <f>IF(Table1[[#This Row],[TerminationStatus]]="Terminated", 0, Table1[[#This Row],[NetSalary]])</f>
        <v>0</v>
      </c>
      <c r="H78" s="9" t="s">
        <v>169</v>
      </c>
      <c r="I78" s="9" cm="1">
        <f t="array" ref="I78">_xlfn.IFS(
  H78="UPI", 5,
  H78="GPay", 10,
  H78="Paytm", 15,
  H78="ATM", 20,
  H78="NEFT", 30
)</f>
        <v>5</v>
      </c>
      <c r="J78" s="9" t="s">
        <v>175</v>
      </c>
      <c r="K78" s="9" t="s">
        <v>246</v>
      </c>
      <c r="L78" s="9" t="s">
        <v>300</v>
      </c>
      <c r="M78" s="9" t="s">
        <v>303</v>
      </c>
      <c r="N78" s="9" t="s">
        <v>306</v>
      </c>
      <c r="O78" s="10" t="s">
        <v>308</v>
      </c>
    </row>
    <row r="79" spans="1:15" x14ac:dyDescent="0.3">
      <c r="A79" s="8" t="s">
        <v>91</v>
      </c>
      <c r="B79" s="9" t="s">
        <v>386</v>
      </c>
      <c r="C79" s="9" t="s">
        <v>164</v>
      </c>
      <c r="D79" s="9">
        <v>37196</v>
      </c>
      <c r="E79" s="9">
        <f t="shared" si="2"/>
        <v>3719.6000000000004</v>
      </c>
      <c r="F79" s="9">
        <f t="shared" si="3"/>
        <v>33476.400000000001</v>
      </c>
      <c r="G79" s="9">
        <f>IF(Table1[[#This Row],[TerminationStatus]]="Terminated", 0, Table1[[#This Row],[NetSalary]])</f>
        <v>0</v>
      </c>
      <c r="H79" s="9" t="s">
        <v>172</v>
      </c>
      <c r="I79" s="9" cm="1">
        <f t="array" ref="I79">_xlfn.IFS(
  H79="UPI", 5,
  H79="GPay", 10,
  H79="Paytm", 15,
  H79="ATM", 20,
  H79="NEFT", 30
)</f>
        <v>15</v>
      </c>
      <c r="J79" s="9" t="s">
        <v>175</v>
      </c>
      <c r="K79" s="9" t="s">
        <v>247</v>
      </c>
      <c r="L79" s="9" t="s">
        <v>300</v>
      </c>
      <c r="M79" s="9" t="s">
        <v>303</v>
      </c>
      <c r="N79" s="9" t="s">
        <v>306</v>
      </c>
      <c r="O79" s="10" t="s">
        <v>308</v>
      </c>
    </row>
    <row r="80" spans="1:15" x14ac:dyDescent="0.3">
      <c r="A80" s="8" t="s">
        <v>92</v>
      </c>
      <c r="B80" s="9" t="s">
        <v>387</v>
      </c>
      <c r="C80" s="9" t="s">
        <v>167</v>
      </c>
      <c r="D80" s="9">
        <v>94588</v>
      </c>
      <c r="E80" s="9">
        <f t="shared" si="2"/>
        <v>9458.8000000000011</v>
      </c>
      <c r="F80" s="9">
        <f t="shared" si="3"/>
        <v>85129.2</v>
      </c>
      <c r="G80" s="9">
        <f>IF(Table1[[#This Row],[TerminationStatus]]="Terminated", 0, Table1[[#This Row],[NetSalary]])</f>
        <v>0</v>
      </c>
      <c r="H80" s="9" t="s">
        <v>173</v>
      </c>
      <c r="I80" s="9" cm="1">
        <f t="array" ref="I80">_xlfn.IFS(
  H80="UPI", 5,
  H80="GPay", 10,
  H80="Paytm", 15,
  H80="ATM", 20,
  H80="NEFT", 30
)</f>
        <v>20</v>
      </c>
      <c r="J80" s="9" t="s">
        <v>175</v>
      </c>
      <c r="K80" s="9" t="s">
        <v>217</v>
      </c>
      <c r="L80" s="9" t="s">
        <v>302</v>
      </c>
      <c r="M80" s="9" t="s">
        <v>303</v>
      </c>
      <c r="N80" s="9" t="s">
        <v>306</v>
      </c>
      <c r="O80" s="10" t="s">
        <v>308</v>
      </c>
    </row>
    <row r="81" spans="1:15" x14ac:dyDescent="0.3">
      <c r="A81" s="8" t="s">
        <v>93</v>
      </c>
      <c r="B81" s="9" t="s">
        <v>388</v>
      </c>
      <c r="C81" s="9" t="s">
        <v>168</v>
      </c>
      <c r="D81" s="9">
        <v>55217</v>
      </c>
      <c r="E81" s="9">
        <f t="shared" si="2"/>
        <v>5521.7000000000007</v>
      </c>
      <c r="F81" s="9">
        <f t="shared" si="3"/>
        <v>49695.3</v>
      </c>
      <c r="G81" s="9">
        <f>IF(Table1[[#This Row],[TerminationStatus]]="Terminated", 0, Table1[[#This Row],[NetSalary]])</f>
        <v>49695.3</v>
      </c>
      <c r="H81" s="9" t="s">
        <v>169</v>
      </c>
      <c r="I81" s="9" cm="1">
        <f t="array" ref="I81">_xlfn.IFS(
  H81="UPI", 5,
  H81="GPay", 10,
  H81="Paytm", 15,
  H81="ATM", 20,
  H81="NEFT", 30
)</f>
        <v>5</v>
      </c>
      <c r="J81" s="9" t="s">
        <v>175</v>
      </c>
      <c r="K81" s="9" t="s">
        <v>248</v>
      </c>
      <c r="L81" s="9" t="s">
        <v>300</v>
      </c>
      <c r="M81" s="9" t="s">
        <v>303</v>
      </c>
      <c r="N81" s="9" t="s">
        <v>305</v>
      </c>
      <c r="O81" s="10" t="s">
        <v>307</v>
      </c>
    </row>
    <row r="82" spans="1:15" x14ac:dyDescent="0.3">
      <c r="A82" s="8" t="s">
        <v>94</v>
      </c>
      <c r="B82" s="9" t="s">
        <v>389</v>
      </c>
      <c r="C82" s="9" t="s">
        <v>166</v>
      </c>
      <c r="D82" s="9">
        <v>88464</v>
      </c>
      <c r="E82" s="9">
        <f t="shared" si="2"/>
        <v>8846.4</v>
      </c>
      <c r="F82" s="9">
        <f t="shared" si="3"/>
        <v>79617.600000000006</v>
      </c>
      <c r="G82" s="9">
        <f>IF(Table1[[#This Row],[TerminationStatus]]="Terminated", 0, Table1[[#This Row],[NetSalary]])</f>
        <v>0</v>
      </c>
      <c r="H82" s="9" t="s">
        <v>173</v>
      </c>
      <c r="I82" s="9" cm="1">
        <f t="array" ref="I82">_xlfn.IFS(
  H82="UPI", 5,
  H82="GPay", 10,
  H82="Paytm", 15,
  H82="ATM", 20,
  H82="NEFT", 30
)</f>
        <v>20</v>
      </c>
      <c r="J82" s="9" t="s">
        <v>175</v>
      </c>
      <c r="K82" s="9" t="s">
        <v>249</v>
      </c>
      <c r="L82" s="9" t="s">
        <v>301</v>
      </c>
      <c r="M82" s="9" t="s">
        <v>304</v>
      </c>
      <c r="N82" s="9" t="s">
        <v>306</v>
      </c>
      <c r="O82" s="10" t="s">
        <v>307</v>
      </c>
    </row>
    <row r="83" spans="1:15" x14ac:dyDescent="0.3">
      <c r="A83" s="8" t="s">
        <v>95</v>
      </c>
      <c r="B83" s="9" t="s">
        <v>390</v>
      </c>
      <c r="C83" s="9" t="s">
        <v>168</v>
      </c>
      <c r="D83" s="9">
        <v>48519</v>
      </c>
      <c r="E83" s="9">
        <f t="shared" si="2"/>
        <v>4851.9000000000005</v>
      </c>
      <c r="F83" s="9">
        <f t="shared" si="3"/>
        <v>43667.1</v>
      </c>
      <c r="G83" s="9">
        <f>IF(Table1[[#This Row],[TerminationStatus]]="Terminated", 0, Table1[[#This Row],[NetSalary]])</f>
        <v>0</v>
      </c>
      <c r="H83" s="9" t="s">
        <v>173</v>
      </c>
      <c r="I83" s="9" cm="1">
        <f t="array" ref="I83">_xlfn.IFS(
  H83="UPI", 5,
  H83="GPay", 10,
  H83="Paytm", 15,
  H83="ATM", 20,
  H83="NEFT", 30
)</f>
        <v>20</v>
      </c>
      <c r="J83" s="9" t="s">
        <v>175</v>
      </c>
      <c r="K83" s="9" t="s">
        <v>250</v>
      </c>
      <c r="L83" s="9" t="s">
        <v>301</v>
      </c>
      <c r="M83" s="9" t="s">
        <v>304</v>
      </c>
      <c r="N83" s="9" t="s">
        <v>306</v>
      </c>
      <c r="O83" s="10" t="s">
        <v>302</v>
      </c>
    </row>
    <row r="84" spans="1:15" x14ac:dyDescent="0.3">
      <c r="A84" s="8" t="s">
        <v>96</v>
      </c>
      <c r="B84" s="9" t="s">
        <v>391</v>
      </c>
      <c r="C84" s="9" t="s">
        <v>166</v>
      </c>
      <c r="D84" s="9">
        <v>89340</v>
      </c>
      <c r="E84" s="9">
        <f t="shared" si="2"/>
        <v>8934</v>
      </c>
      <c r="F84" s="9">
        <f t="shared" si="3"/>
        <v>80406</v>
      </c>
      <c r="G84" s="9">
        <f>IF(Table1[[#This Row],[TerminationStatus]]="Terminated", 0, Table1[[#This Row],[NetSalary]])</f>
        <v>0</v>
      </c>
      <c r="H84" s="9" t="s">
        <v>170</v>
      </c>
      <c r="I84" s="9" cm="1">
        <f t="array" ref="I84">_xlfn.IFS(
  H84="UPI", 5,
  H84="GPay", 10,
  H84="Paytm", 15,
  H84="ATM", 20,
  H84="NEFT", 30
)</f>
        <v>30</v>
      </c>
      <c r="J84" s="9" t="s">
        <v>175</v>
      </c>
      <c r="K84" s="9" t="s">
        <v>251</v>
      </c>
      <c r="L84" s="9" t="s">
        <v>302</v>
      </c>
      <c r="M84" s="9" t="s">
        <v>303</v>
      </c>
      <c r="N84" s="9" t="s">
        <v>306</v>
      </c>
      <c r="O84" s="10" t="s">
        <v>308</v>
      </c>
    </row>
    <row r="85" spans="1:15" x14ac:dyDescent="0.3">
      <c r="A85" s="8" t="s">
        <v>97</v>
      </c>
      <c r="B85" s="9" t="s">
        <v>392</v>
      </c>
      <c r="C85" s="9" t="s">
        <v>166</v>
      </c>
      <c r="D85" s="9">
        <v>31734</v>
      </c>
      <c r="E85" s="9">
        <f t="shared" si="2"/>
        <v>3173.4</v>
      </c>
      <c r="F85" s="9">
        <f t="shared" si="3"/>
        <v>28560.6</v>
      </c>
      <c r="G85" s="9">
        <f>IF(Table1[[#This Row],[TerminationStatus]]="Terminated", 0, Table1[[#This Row],[NetSalary]])</f>
        <v>28560.6</v>
      </c>
      <c r="H85" s="9" t="s">
        <v>172</v>
      </c>
      <c r="I85" s="9" cm="1">
        <f t="array" ref="I85">_xlfn.IFS(
  H85="UPI", 5,
  H85="GPay", 10,
  H85="Paytm", 15,
  H85="ATM", 20,
  H85="NEFT", 30
)</f>
        <v>15</v>
      </c>
      <c r="J85" s="9" t="s">
        <v>175</v>
      </c>
      <c r="K85" s="9" t="s">
        <v>185</v>
      </c>
      <c r="L85" s="9" t="s">
        <v>302</v>
      </c>
      <c r="M85" s="9" t="s">
        <v>303</v>
      </c>
      <c r="N85" s="9" t="s">
        <v>305</v>
      </c>
      <c r="O85" s="10" t="s">
        <v>302</v>
      </c>
    </row>
    <row r="86" spans="1:15" x14ac:dyDescent="0.3">
      <c r="A86" s="8" t="s">
        <v>98</v>
      </c>
      <c r="B86" s="9" t="s">
        <v>393</v>
      </c>
      <c r="C86" s="9" t="s">
        <v>164</v>
      </c>
      <c r="D86" s="9">
        <v>44887</v>
      </c>
      <c r="E86" s="9">
        <f t="shared" si="2"/>
        <v>4488.7</v>
      </c>
      <c r="F86" s="9">
        <f t="shared" si="3"/>
        <v>40398.300000000003</v>
      </c>
      <c r="G86" s="9">
        <f>IF(Table1[[#This Row],[TerminationStatus]]="Terminated", 0, Table1[[#This Row],[NetSalary]])</f>
        <v>0</v>
      </c>
      <c r="H86" s="9" t="s">
        <v>173</v>
      </c>
      <c r="I86" s="9" cm="1">
        <f t="array" ref="I86">_xlfn.IFS(
  H86="UPI", 5,
  H86="GPay", 10,
  H86="Paytm", 15,
  H86="ATM", 20,
  H86="NEFT", 30
)</f>
        <v>20</v>
      </c>
      <c r="J86" s="9" t="s">
        <v>175</v>
      </c>
      <c r="K86" s="9" t="s">
        <v>200</v>
      </c>
      <c r="L86" s="9" t="s">
        <v>301</v>
      </c>
      <c r="M86" s="9" t="s">
        <v>304</v>
      </c>
      <c r="N86" s="9" t="s">
        <v>306</v>
      </c>
      <c r="O86" s="10" t="s">
        <v>302</v>
      </c>
    </row>
    <row r="87" spans="1:15" x14ac:dyDescent="0.3">
      <c r="A87" s="8" t="s">
        <v>99</v>
      </c>
      <c r="B87" s="9" t="s">
        <v>394</v>
      </c>
      <c r="C87" s="9" t="s">
        <v>167</v>
      </c>
      <c r="D87" s="9">
        <v>54581</v>
      </c>
      <c r="E87" s="9">
        <f t="shared" si="2"/>
        <v>5458.1</v>
      </c>
      <c r="F87" s="9">
        <f t="shared" si="3"/>
        <v>49122.9</v>
      </c>
      <c r="G87" s="9">
        <f>IF(Table1[[#This Row],[TerminationStatus]]="Terminated", 0, Table1[[#This Row],[NetSalary]])</f>
        <v>0</v>
      </c>
      <c r="H87" s="9" t="s">
        <v>172</v>
      </c>
      <c r="I87" s="9" cm="1">
        <f t="array" ref="I87">_xlfn.IFS(
  H87="UPI", 5,
  H87="GPay", 10,
  H87="Paytm", 15,
  H87="ATM", 20,
  H87="NEFT", 30
)</f>
        <v>15</v>
      </c>
      <c r="J87" s="9" t="s">
        <v>175</v>
      </c>
      <c r="K87" s="9" t="s">
        <v>252</v>
      </c>
      <c r="L87" s="9" t="s">
        <v>300</v>
      </c>
      <c r="M87" s="9" t="s">
        <v>303</v>
      </c>
      <c r="N87" s="9" t="s">
        <v>306</v>
      </c>
      <c r="O87" s="10" t="s">
        <v>308</v>
      </c>
    </row>
    <row r="88" spans="1:15" x14ac:dyDescent="0.3">
      <c r="A88" s="8" t="s">
        <v>100</v>
      </c>
      <c r="B88" s="9" t="s">
        <v>395</v>
      </c>
      <c r="C88" s="9" t="s">
        <v>167</v>
      </c>
      <c r="D88" s="9">
        <v>32894</v>
      </c>
      <c r="E88" s="9">
        <f t="shared" si="2"/>
        <v>3289.4</v>
      </c>
      <c r="F88" s="9">
        <f t="shared" si="3"/>
        <v>29604.6</v>
      </c>
      <c r="G88" s="9">
        <f>IF(Table1[[#This Row],[TerminationStatus]]="Terminated", 0, Table1[[#This Row],[NetSalary]])</f>
        <v>0</v>
      </c>
      <c r="H88" s="9" t="s">
        <v>170</v>
      </c>
      <c r="I88" s="9" cm="1">
        <f t="array" ref="I88">_xlfn.IFS(
  H88="UPI", 5,
  H88="GPay", 10,
  H88="Paytm", 15,
  H88="ATM", 20,
  H88="NEFT", 30
)</f>
        <v>30</v>
      </c>
      <c r="J88" s="9" t="s">
        <v>175</v>
      </c>
      <c r="K88" s="9" t="s">
        <v>190</v>
      </c>
      <c r="L88" s="9" t="s">
        <v>301</v>
      </c>
      <c r="M88" s="9" t="s">
        <v>304</v>
      </c>
      <c r="N88" s="9" t="s">
        <v>306</v>
      </c>
      <c r="O88" s="10" t="s">
        <v>302</v>
      </c>
    </row>
    <row r="89" spans="1:15" x14ac:dyDescent="0.3">
      <c r="A89" s="8" t="s">
        <v>101</v>
      </c>
      <c r="B89" s="9" t="s">
        <v>396</v>
      </c>
      <c r="C89" s="9" t="s">
        <v>164</v>
      </c>
      <c r="D89" s="9">
        <v>45585</v>
      </c>
      <c r="E89" s="9">
        <f t="shared" si="2"/>
        <v>4558.5</v>
      </c>
      <c r="F89" s="9">
        <f t="shared" si="3"/>
        <v>41026.5</v>
      </c>
      <c r="G89" s="9">
        <f>IF(Table1[[#This Row],[TerminationStatus]]="Terminated", 0, Table1[[#This Row],[NetSalary]])</f>
        <v>0</v>
      </c>
      <c r="H89" s="9" t="s">
        <v>173</v>
      </c>
      <c r="I89" s="9" cm="1">
        <f t="array" ref="I89">_xlfn.IFS(
  H89="UPI", 5,
  H89="GPay", 10,
  H89="Paytm", 15,
  H89="ATM", 20,
  H89="NEFT", 30
)</f>
        <v>20</v>
      </c>
      <c r="J89" s="9" t="s">
        <v>175</v>
      </c>
      <c r="K89" s="9" t="s">
        <v>253</v>
      </c>
      <c r="L89" s="9" t="s">
        <v>302</v>
      </c>
      <c r="M89" s="9" t="s">
        <v>303</v>
      </c>
      <c r="N89" s="9" t="s">
        <v>306</v>
      </c>
      <c r="O89" s="10" t="s">
        <v>302</v>
      </c>
    </row>
    <row r="90" spans="1:15" x14ac:dyDescent="0.3">
      <c r="A90" s="8" t="s">
        <v>102</v>
      </c>
      <c r="B90" s="9" t="s">
        <v>397</v>
      </c>
      <c r="C90" s="9" t="s">
        <v>167</v>
      </c>
      <c r="D90" s="9">
        <v>86592</v>
      </c>
      <c r="E90" s="9">
        <f t="shared" si="2"/>
        <v>8659.2000000000007</v>
      </c>
      <c r="F90" s="9">
        <f t="shared" si="3"/>
        <v>77932.800000000003</v>
      </c>
      <c r="G90" s="9">
        <f>IF(Table1[[#This Row],[TerminationStatus]]="Terminated", 0, Table1[[#This Row],[NetSalary]])</f>
        <v>77932.800000000003</v>
      </c>
      <c r="H90" s="9" t="s">
        <v>169</v>
      </c>
      <c r="I90" s="9" cm="1">
        <f t="array" ref="I90">_xlfn.IFS(
  H90="UPI", 5,
  H90="GPay", 10,
  H90="Paytm", 15,
  H90="ATM", 20,
  H90="NEFT", 30
)</f>
        <v>5</v>
      </c>
      <c r="J90" s="9" t="s">
        <v>175</v>
      </c>
      <c r="K90" s="9" t="s">
        <v>217</v>
      </c>
      <c r="L90" s="9" t="s">
        <v>302</v>
      </c>
      <c r="M90" s="9" t="s">
        <v>303</v>
      </c>
      <c r="N90" s="9" t="s">
        <v>305</v>
      </c>
      <c r="O90" s="10" t="s">
        <v>302</v>
      </c>
    </row>
    <row r="91" spans="1:15" x14ac:dyDescent="0.3">
      <c r="A91" s="8" t="s">
        <v>103</v>
      </c>
      <c r="B91" s="9" t="s">
        <v>398</v>
      </c>
      <c r="C91" s="9" t="s">
        <v>166</v>
      </c>
      <c r="D91" s="9">
        <v>59675</v>
      </c>
      <c r="E91" s="9">
        <f t="shared" si="2"/>
        <v>5967.5</v>
      </c>
      <c r="F91" s="9">
        <f t="shared" si="3"/>
        <v>53707.5</v>
      </c>
      <c r="G91" s="9">
        <f>IF(Table1[[#This Row],[TerminationStatus]]="Terminated", 0, Table1[[#This Row],[NetSalary]])</f>
        <v>53707.5</v>
      </c>
      <c r="H91" s="9" t="s">
        <v>173</v>
      </c>
      <c r="I91" s="9" cm="1">
        <f t="array" ref="I91">_xlfn.IFS(
  H91="UPI", 5,
  H91="GPay", 10,
  H91="Paytm", 15,
  H91="ATM", 20,
  H91="NEFT", 30
)</f>
        <v>20</v>
      </c>
      <c r="J91" s="9" t="s">
        <v>175</v>
      </c>
      <c r="K91" s="9" t="s">
        <v>254</v>
      </c>
      <c r="L91" s="9" t="s">
        <v>301</v>
      </c>
      <c r="M91" s="9" t="s">
        <v>304</v>
      </c>
      <c r="N91" s="9" t="s">
        <v>305</v>
      </c>
      <c r="O91" s="10" t="s">
        <v>302</v>
      </c>
    </row>
    <row r="92" spans="1:15" x14ac:dyDescent="0.3">
      <c r="A92" s="8" t="s">
        <v>104</v>
      </c>
      <c r="B92" s="9" t="s">
        <v>399</v>
      </c>
      <c r="C92" s="9" t="s">
        <v>166</v>
      </c>
      <c r="D92" s="9">
        <v>59816</v>
      </c>
      <c r="E92" s="9">
        <f t="shared" si="2"/>
        <v>5981.6</v>
      </c>
      <c r="F92" s="9">
        <f t="shared" si="3"/>
        <v>53834.400000000001</v>
      </c>
      <c r="G92" s="9">
        <f>IF(Table1[[#This Row],[TerminationStatus]]="Terminated", 0, Table1[[#This Row],[NetSalary]])</f>
        <v>0</v>
      </c>
      <c r="H92" s="9" t="s">
        <v>170</v>
      </c>
      <c r="I92" s="9" cm="1">
        <f t="array" ref="I92">_xlfn.IFS(
  H92="UPI", 5,
  H92="GPay", 10,
  H92="Paytm", 15,
  H92="ATM", 20,
  H92="NEFT", 30
)</f>
        <v>30</v>
      </c>
      <c r="J92" s="9" t="s">
        <v>175</v>
      </c>
      <c r="K92" s="9" t="s">
        <v>255</v>
      </c>
      <c r="L92" s="9" t="s">
        <v>300</v>
      </c>
      <c r="M92" s="9" t="s">
        <v>303</v>
      </c>
      <c r="N92" s="9" t="s">
        <v>306</v>
      </c>
      <c r="O92" s="10" t="s">
        <v>308</v>
      </c>
    </row>
    <row r="93" spans="1:15" x14ac:dyDescent="0.3">
      <c r="A93" s="8" t="s">
        <v>105</v>
      </c>
      <c r="B93" s="9" t="s">
        <v>400</v>
      </c>
      <c r="C93" s="9" t="s">
        <v>164</v>
      </c>
      <c r="D93" s="9">
        <v>86433</v>
      </c>
      <c r="E93" s="9">
        <f t="shared" si="2"/>
        <v>8643.3000000000011</v>
      </c>
      <c r="F93" s="9">
        <f t="shared" si="3"/>
        <v>77789.7</v>
      </c>
      <c r="G93" s="9">
        <f>IF(Table1[[#This Row],[TerminationStatus]]="Terminated", 0, Table1[[#This Row],[NetSalary]])</f>
        <v>77789.7</v>
      </c>
      <c r="H93" s="9" t="s">
        <v>172</v>
      </c>
      <c r="I93" s="9" cm="1">
        <f t="array" ref="I93">_xlfn.IFS(
  H93="UPI", 5,
  H93="GPay", 10,
  H93="Paytm", 15,
  H93="ATM", 20,
  H93="NEFT", 30
)</f>
        <v>15</v>
      </c>
      <c r="J93" s="9" t="s">
        <v>175</v>
      </c>
      <c r="K93" s="9" t="s">
        <v>256</v>
      </c>
      <c r="L93" s="9" t="s">
        <v>301</v>
      </c>
      <c r="M93" s="9" t="s">
        <v>304</v>
      </c>
      <c r="N93" s="9" t="s">
        <v>305</v>
      </c>
      <c r="O93" s="10" t="s">
        <v>308</v>
      </c>
    </row>
    <row r="94" spans="1:15" x14ac:dyDescent="0.3">
      <c r="A94" s="8" t="s">
        <v>106</v>
      </c>
      <c r="B94" s="9" t="s">
        <v>401</v>
      </c>
      <c r="C94" s="9" t="s">
        <v>168</v>
      </c>
      <c r="D94" s="9">
        <v>57816</v>
      </c>
      <c r="E94" s="9">
        <f t="shared" si="2"/>
        <v>5781.6</v>
      </c>
      <c r="F94" s="9">
        <f t="shared" si="3"/>
        <v>52034.400000000001</v>
      </c>
      <c r="G94" s="9">
        <f>IF(Table1[[#This Row],[TerminationStatus]]="Terminated", 0, Table1[[#This Row],[NetSalary]])</f>
        <v>52034.400000000001</v>
      </c>
      <c r="H94" s="9" t="s">
        <v>169</v>
      </c>
      <c r="I94" s="9" cm="1">
        <f t="array" ref="I94">_xlfn.IFS(
  H94="UPI", 5,
  H94="GPay", 10,
  H94="Paytm", 15,
  H94="ATM", 20,
  H94="NEFT", 30
)</f>
        <v>5</v>
      </c>
      <c r="J94" s="9" t="s">
        <v>175</v>
      </c>
      <c r="K94" s="9" t="s">
        <v>257</v>
      </c>
      <c r="L94" s="9" t="s">
        <v>302</v>
      </c>
      <c r="M94" s="9" t="s">
        <v>303</v>
      </c>
      <c r="N94" s="9" t="s">
        <v>305</v>
      </c>
      <c r="O94" s="10" t="s">
        <v>307</v>
      </c>
    </row>
    <row r="95" spans="1:15" x14ac:dyDescent="0.3">
      <c r="A95" s="8" t="s">
        <v>107</v>
      </c>
      <c r="B95" s="9" t="s">
        <v>402</v>
      </c>
      <c r="C95" s="9" t="s">
        <v>165</v>
      </c>
      <c r="D95" s="9">
        <v>93021</v>
      </c>
      <c r="E95" s="9">
        <f t="shared" si="2"/>
        <v>9302.1</v>
      </c>
      <c r="F95" s="9">
        <f t="shared" si="3"/>
        <v>83718.899999999994</v>
      </c>
      <c r="G95" s="9">
        <f>IF(Table1[[#This Row],[TerminationStatus]]="Terminated", 0, Table1[[#This Row],[NetSalary]])</f>
        <v>83718.899999999994</v>
      </c>
      <c r="H95" s="9" t="s">
        <v>171</v>
      </c>
      <c r="I95" s="9" cm="1">
        <f t="array" ref="I95">_xlfn.IFS(
  H95="UPI", 5,
  H95="GPay", 10,
  H95="Paytm", 15,
  H95="ATM", 20,
  H95="NEFT", 30
)</f>
        <v>10</v>
      </c>
      <c r="J95" s="9" t="s">
        <v>175</v>
      </c>
      <c r="K95" s="9" t="s">
        <v>258</v>
      </c>
      <c r="L95" s="9" t="s">
        <v>302</v>
      </c>
      <c r="M95" s="9" t="s">
        <v>303</v>
      </c>
      <c r="N95" s="9" t="s">
        <v>305</v>
      </c>
      <c r="O95" s="10" t="s">
        <v>308</v>
      </c>
    </row>
    <row r="96" spans="1:15" x14ac:dyDescent="0.3">
      <c r="A96" s="8" t="s">
        <v>108</v>
      </c>
      <c r="B96" s="9" t="s">
        <v>403</v>
      </c>
      <c r="C96" s="9" t="s">
        <v>168</v>
      </c>
      <c r="D96" s="9">
        <v>78523</v>
      </c>
      <c r="E96" s="9">
        <f t="shared" si="2"/>
        <v>7852.3</v>
      </c>
      <c r="F96" s="9">
        <f t="shared" si="3"/>
        <v>70670.7</v>
      </c>
      <c r="G96" s="9">
        <f>IF(Table1[[#This Row],[TerminationStatus]]="Terminated", 0, Table1[[#This Row],[NetSalary]])</f>
        <v>0</v>
      </c>
      <c r="H96" s="9" t="s">
        <v>170</v>
      </c>
      <c r="I96" s="9" cm="1">
        <f t="array" ref="I96">_xlfn.IFS(
  H96="UPI", 5,
  H96="GPay", 10,
  H96="Paytm", 15,
  H96="ATM", 20,
  H96="NEFT", 30
)</f>
        <v>30</v>
      </c>
      <c r="J96" s="9" t="s">
        <v>175</v>
      </c>
      <c r="K96" s="9" t="s">
        <v>259</v>
      </c>
      <c r="L96" s="9" t="s">
        <v>302</v>
      </c>
      <c r="M96" s="9" t="s">
        <v>303</v>
      </c>
      <c r="N96" s="9" t="s">
        <v>306</v>
      </c>
      <c r="O96" s="10" t="s">
        <v>308</v>
      </c>
    </row>
    <row r="97" spans="1:15" x14ac:dyDescent="0.3">
      <c r="A97" s="8" t="s">
        <v>109</v>
      </c>
      <c r="B97" s="9" t="s">
        <v>404</v>
      </c>
      <c r="C97" s="9" t="s">
        <v>165</v>
      </c>
      <c r="D97" s="9">
        <v>97102</v>
      </c>
      <c r="E97" s="9">
        <f t="shared" si="2"/>
        <v>9710.2000000000007</v>
      </c>
      <c r="F97" s="9">
        <f t="shared" si="3"/>
        <v>87391.8</v>
      </c>
      <c r="G97" s="9">
        <f>IF(Table1[[#This Row],[TerminationStatus]]="Terminated", 0, Table1[[#This Row],[NetSalary]])</f>
        <v>0</v>
      </c>
      <c r="H97" s="9" t="s">
        <v>170</v>
      </c>
      <c r="I97" s="9" cm="1">
        <f t="array" ref="I97">_xlfn.IFS(
  H97="UPI", 5,
  H97="GPay", 10,
  H97="Paytm", 15,
  H97="ATM", 20,
  H97="NEFT", 30
)</f>
        <v>30</v>
      </c>
      <c r="J97" s="9" t="s">
        <v>175</v>
      </c>
      <c r="K97" s="9" t="s">
        <v>260</v>
      </c>
      <c r="L97" s="9" t="s">
        <v>301</v>
      </c>
      <c r="M97" s="9" t="s">
        <v>304</v>
      </c>
      <c r="N97" s="9" t="s">
        <v>306</v>
      </c>
      <c r="O97" s="10" t="s">
        <v>302</v>
      </c>
    </row>
    <row r="98" spans="1:15" x14ac:dyDescent="0.3">
      <c r="A98" s="8" t="s">
        <v>110</v>
      </c>
      <c r="B98" s="9" t="s">
        <v>405</v>
      </c>
      <c r="C98" s="9" t="s">
        <v>164</v>
      </c>
      <c r="D98" s="9">
        <v>96118</v>
      </c>
      <c r="E98" s="9">
        <f t="shared" si="2"/>
        <v>9611.8000000000011</v>
      </c>
      <c r="F98" s="9">
        <f t="shared" si="3"/>
        <v>86506.2</v>
      </c>
      <c r="G98" s="9">
        <f>IF(Table1[[#This Row],[TerminationStatus]]="Terminated", 0, Table1[[#This Row],[NetSalary]])</f>
        <v>0</v>
      </c>
      <c r="H98" s="9" t="s">
        <v>170</v>
      </c>
      <c r="I98" s="9" cm="1">
        <f t="array" ref="I98">_xlfn.IFS(
  H98="UPI", 5,
  H98="GPay", 10,
  H98="Paytm", 15,
  H98="ATM", 20,
  H98="NEFT", 30
)</f>
        <v>30</v>
      </c>
      <c r="J98" s="9" t="s">
        <v>175</v>
      </c>
      <c r="K98" s="9" t="s">
        <v>261</v>
      </c>
      <c r="L98" s="9" t="s">
        <v>302</v>
      </c>
      <c r="M98" s="9" t="s">
        <v>303</v>
      </c>
      <c r="N98" s="9" t="s">
        <v>306</v>
      </c>
      <c r="O98" s="10" t="s">
        <v>307</v>
      </c>
    </row>
    <row r="99" spans="1:15" x14ac:dyDescent="0.3">
      <c r="A99" s="8" t="s">
        <v>111</v>
      </c>
      <c r="B99" s="9" t="s">
        <v>406</v>
      </c>
      <c r="C99" s="9" t="s">
        <v>166</v>
      </c>
      <c r="D99" s="9">
        <v>60003</v>
      </c>
      <c r="E99" s="9">
        <f t="shared" si="2"/>
        <v>6000.3</v>
      </c>
      <c r="F99" s="9">
        <f t="shared" si="3"/>
        <v>54002.7</v>
      </c>
      <c r="G99" s="9">
        <f>IF(Table1[[#This Row],[TerminationStatus]]="Terminated", 0, Table1[[#This Row],[NetSalary]])</f>
        <v>54002.7</v>
      </c>
      <c r="H99" s="9" t="s">
        <v>171</v>
      </c>
      <c r="I99" s="9" cm="1">
        <f t="array" ref="I99">_xlfn.IFS(
  H99="UPI", 5,
  H99="GPay", 10,
  H99="Paytm", 15,
  H99="ATM", 20,
  H99="NEFT", 30
)</f>
        <v>10</v>
      </c>
      <c r="J99" s="9" t="s">
        <v>175</v>
      </c>
      <c r="K99" s="9" t="s">
        <v>262</v>
      </c>
      <c r="L99" s="9" t="s">
        <v>301</v>
      </c>
      <c r="M99" s="9" t="s">
        <v>304</v>
      </c>
      <c r="N99" s="9" t="s">
        <v>305</v>
      </c>
      <c r="O99" s="10" t="s">
        <v>302</v>
      </c>
    </row>
    <row r="100" spans="1:15" x14ac:dyDescent="0.3">
      <c r="A100" s="8" t="s">
        <v>112</v>
      </c>
      <c r="B100" s="9" t="s">
        <v>407</v>
      </c>
      <c r="C100" s="9" t="s">
        <v>166</v>
      </c>
      <c r="D100" s="9">
        <v>65730</v>
      </c>
      <c r="E100" s="9">
        <f t="shared" si="2"/>
        <v>6573</v>
      </c>
      <c r="F100" s="9">
        <f t="shared" si="3"/>
        <v>59157</v>
      </c>
      <c r="G100" s="9">
        <f>IF(Table1[[#This Row],[TerminationStatus]]="Terminated", 0, Table1[[#This Row],[NetSalary]])</f>
        <v>0</v>
      </c>
      <c r="H100" s="9" t="s">
        <v>173</v>
      </c>
      <c r="I100" s="9" cm="1">
        <f t="array" ref="I100">_xlfn.IFS(
  H100="UPI", 5,
  H100="GPay", 10,
  H100="Paytm", 15,
  H100="ATM", 20,
  H100="NEFT", 30
)</f>
        <v>20</v>
      </c>
      <c r="J100" s="9" t="s">
        <v>175</v>
      </c>
      <c r="K100" s="9" t="s">
        <v>227</v>
      </c>
      <c r="L100" s="9" t="s">
        <v>301</v>
      </c>
      <c r="M100" s="9" t="s">
        <v>304</v>
      </c>
      <c r="N100" s="9" t="s">
        <v>306</v>
      </c>
      <c r="O100" s="10" t="s">
        <v>307</v>
      </c>
    </row>
    <row r="101" spans="1:15" x14ac:dyDescent="0.3">
      <c r="A101" s="8" t="s">
        <v>113</v>
      </c>
      <c r="B101" s="9" t="s">
        <v>408</v>
      </c>
      <c r="C101" s="9" t="s">
        <v>166</v>
      </c>
      <c r="D101" s="9">
        <v>90323</v>
      </c>
      <c r="E101" s="9">
        <f t="shared" si="2"/>
        <v>9032.3000000000011</v>
      </c>
      <c r="F101" s="9">
        <f t="shared" si="3"/>
        <v>81290.7</v>
      </c>
      <c r="G101" s="9">
        <f>IF(Table1[[#This Row],[TerminationStatus]]="Terminated", 0, Table1[[#This Row],[NetSalary]])</f>
        <v>0</v>
      </c>
      <c r="H101" s="9" t="s">
        <v>171</v>
      </c>
      <c r="I101" s="9" cm="1">
        <f t="array" ref="I101">_xlfn.IFS(
  H101="UPI", 5,
  H101="GPay", 10,
  H101="Paytm", 15,
  H101="ATM", 20,
  H101="NEFT", 30
)</f>
        <v>10</v>
      </c>
      <c r="J101" s="9" t="s">
        <v>175</v>
      </c>
      <c r="K101" s="9" t="s">
        <v>263</v>
      </c>
      <c r="L101" s="9" t="s">
        <v>302</v>
      </c>
      <c r="M101" s="9" t="s">
        <v>303</v>
      </c>
      <c r="N101" s="9" t="s">
        <v>306</v>
      </c>
      <c r="O101" s="10" t="s">
        <v>307</v>
      </c>
    </row>
    <row r="102" spans="1:15" x14ac:dyDescent="0.3">
      <c r="A102" s="8" t="s">
        <v>114</v>
      </c>
      <c r="B102" s="9" t="s">
        <v>409</v>
      </c>
      <c r="C102" s="9" t="s">
        <v>165</v>
      </c>
      <c r="D102" s="9">
        <v>97255</v>
      </c>
      <c r="E102" s="9">
        <f t="shared" si="2"/>
        <v>9725.5</v>
      </c>
      <c r="F102" s="9">
        <f t="shared" si="3"/>
        <v>87529.5</v>
      </c>
      <c r="G102" s="9">
        <f>IF(Table1[[#This Row],[TerminationStatus]]="Terminated", 0, Table1[[#This Row],[NetSalary]])</f>
        <v>0</v>
      </c>
      <c r="H102" s="9" t="s">
        <v>169</v>
      </c>
      <c r="I102" s="9" cm="1">
        <f t="array" ref="I102">_xlfn.IFS(
  H102="UPI", 5,
  H102="GPay", 10,
  H102="Paytm", 15,
  H102="ATM", 20,
  H102="NEFT", 30
)</f>
        <v>5</v>
      </c>
      <c r="J102" s="9" t="s">
        <v>175</v>
      </c>
      <c r="K102" s="9" t="s">
        <v>264</v>
      </c>
      <c r="L102" s="9" t="s">
        <v>302</v>
      </c>
      <c r="M102" s="9" t="s">
        <v>303</v>
      </c>
      <c r="N102" s="9" t="s">
        <v>306</v>
      </c>
      <c r="O102" s="10" t="s">
        <v>308</v>
      </c>
    </row>
    <row r="103" spans="1:15" x14ac:dyDescent="0.3">
      <c r="A103" s="8" t="s">
        <v>115</v>
      </c>
      <c r="B103" s="9" t="s">
        <v>410</v>
      </c>
      <c r="C103" s="9" t="s">
        <v>167</v>
      </c>
      <c r="D103" s="9">
        <v>60018</v>
      </c>
      <c r="E103" s="9">
        <f t="shared" si="2"/>
        <v>6001.8</v>
      </c>
      <c r="F103" s="9">
        <f t="shared" si="3"/>
        <v>54016.2</v>
      </c>
      <c r="G103" s="9">
        <f>IF(Table1[[#This Row],[TerminationStatus]]="Terminated", 0, Table1[[#This Row],[NetSalary]])</f>
        <v>0</v>
      </c>
      <c r="H103" s="9" t="s">
        <v>171</v>
      </c>
      <c r="I103" s="9" cm="1">
        <f t="array" ref="I103">_xlfn.IFS(
  H103="UPI", 5,
  H103="GPay", 10,
  H103="Paytm", 15,
  H103="ATM", 20,
  H103="NEFT", 30
)</f>
        <v>10</v>
      </c>
      <c r="J103" s="9" t="s">
        <v>175</v>
      </c>
      <c r="K103" s="9" t="s">
        <v>265</v>
      </c>
      <c r="L103" s="9" t="s">
        <v>300</v>
      </c>
      <c r="M103" s="9" t="s">
        <v>303</v>
      </c>
      <c r="N103" s="9" t="s">
        <v>306</v>
      </c>
      <c r="O103" s="10" t="s">
        <v>307</v>
      </c>
    </row>
    <row r="104" spans="1:15" x14ac:dyDescent="0.3">
      <c r="A104" s="8" t="s">
        <v>116</v>
      </c>
      <c r="B104" s="9" t="s">
        <v>411</v>
      </c>
      <c r="C104" s="9" t="s">
        <v>165</v>
      </c>
      <c r="D104" s="9">
        <v>95592</v>
      </c>
      <c r="E104" s="9">
        <f t="shared" si="2"/>
        <v>9559.2000000000007</v>
      </c>
      <c r="F104" s="9">
        <f t="shared" si="3"/>
        <v>86032.8</v>
      </c>
      <c r="G104" s="9">
        <f>IF(Table1[[#This Row],[TerminationStatus]]="Terminated", 0, Table1[[#This Row],[NetSalary]])</f>
        <v>86032.8</v>
      </c>
      <c r="H104" s="9" t="s">
        <v>171</v>
      </c>
      <c r="I104" s="9" cm="1">
        <f t="array" ref="I104">_xlfn.IFS(
  H104="UPI", 5,
  H104="GPay", 10,
  H104="Paytm", 15,
  H104="ATM", 20,
  H104="NEFT", 30
)</f>
        <v>10</v>
      </c>
      <c r="J104" s="9" t="s">
        <v>175</v>
      </c>
      <c r="K104" s="9" t="s">
        <v>228</v>
      </c>
      <c r="L104" s="9" t="s">
        <v>302</v>
      </c>
      <c r="M104" s="9" t="s">
        <v>303</v>
      </c>
      <c r="N104" s="9" t="s">
        <v>305</v>
      </c>
      <c r="O104" s="10" t="s">
        <v>302</v>
      </c>
    </row>
    <row r="105" spans="1:15" x14ac:dyDescent="0.3">
      <c r="A105" s="8" t="s">
        <v>117</v>
      </c>
      <c r="B105" s="9" t="s">
        <v>412</v>
      </c>
      <c r="C105" s="9" t="s">
        <v>166</v>
      </c>
      <c r="D105" s="9">
        <v>99946</v>
      </c>
      <c r="E105" s="9">
        <f t="shared" si="2"/>
        <v>9994.6</v>
      </c>
      <c r="F105" s="9">
        <f t="shared" si="3"/>
        <v>89951.4</v>
      </c>
      <c r="G105" s="9">
        <f>IF(Table1[[#This Row],[TerminationStatus]]="Terminated", 0, Table1[[#This Row],[NetSalary]])</f>
        <v>0</v>
      </c>
      <c r="H105" s="9" t="s">
        <v>172</v>
      </c>
      <c r="I105" s="9" cm="1">
        <f t="array" ref="I105">_xlfn.IFS(
  H105="UPI", 5,
  H105="GPay", 10,
  H105="Paytm", 15,
  H105="ATM", 20,
  H105="NEFT", 30
)</f>
        <v>15</v>
      </c>
      <c r="J105" s="9" t="s">
        <v>175</v>
      </c>
      <c r="K105" s="9" t="s">
        <v>266</v>
      </c>
      <c r="L105" s="9" t="s">
        <v>300</v>
      </c>
      <c r="M105" s="9" t="s">
        <v>303</v>
      </c>
      <c r="N105" s="9" t="s">
        <v>306</v>
      </c>
      <c r="O105" s="10" t="s">
        <v>308</v>
      </c>
    </row>
    <row r="106" spans="1:15" x14ac:dyDescent="0.3">
      <c r="A106" s="8" t="s">
        <v>118</v>
      </c>
      <c r="B106" s="9" t="s">
        <v>413</v>
      </c>
      <c r="C106" s="9" t="s">
        <v>166</v>
      </c>
      <c r="D106" s="9">
        <v>89923</v>
      </c>
      <c r="E106" s="9">
        <f t="shared" si="2"/>
        <v>8992.3000000000011</v>
      </c>
      <c r="F106" s="9">
        <f t="shared" si="3"/>
        <v>80930.7</v>
      </c>
      <c r="G106" s="9">
        <f>IF(Table1[[#This Row],[TerminationStatus]]="Terminated", 0, Table1[[#This Row],[NetSalary]])</f>
        <v>80930.7</v>
      </c>
      <c r="H106" s="9" t="s">
        <v>169</v>
      </c>
      <c r="I106" s="9" cm="1">
        <f t="array" ref="I106">_xlfn.IFS(
  H106="UPI", 5,
  H106="GPay", 10,
  H106="Paytm", 15,
  H106="ATM", 20,
  H106="NEFT", 30
)</f>
        <v>5</v>
      </c>
      <c r="J106" s="9" t="s">
        <v>175</v>
      </c>
      <c r="K106" s="9" t="s">
        <v>249</v>
      </c>
      <c r="L106" s="9" t="s">
        <v>302</v>
      </c>
      <c r="M106" s="9" t="s">
        <v>303</v>
      </c>
      <c r="N106" s="9" t="s">
        <v>305</v>
      </c>
      <c r="O106" s="10" t="s">
        <v>302</v>
      </c>
    </row>
    <row r="107" spans="1:15" x14ac:dyDescent="0.3">
      <c r="A107" s="8" t="s">
        <v>119</v>
      </c>
      <c r="B107" s="9" t="s">
        <v>414</v>
      </c>
      <c r="C107" s="9" t="s">
        <v>165</v>
      </c>
      <c r="D107" s="9">
        <v>27011</v>
      </c>
      <c r="E107" s="9">
        <f t="shared" si="2"/>
        <v>2701.1000000000004</v>
      </c>
      <c r="F107" s="9">
        <f t="shared" si="3"/>
        <v>24309.9</v>
      </c>
      <c r="G107" s="9">
        <f>IF(Table1[[#This Row],[TerminationStatus]]="Terminated", 0, Table1[[#This Row],[NetSalary]])</f>
        <v>0</v>
      </c>
      <c r="H107" s="9" t="s">
        <v>172</v>
      </c>
      <c r="I107" s="9" cm="1">
        <f t="array" ref="I107">_xlfn.IFS(
  H107="UPI", 5,
  H107="GPay", 10,
  H107="Paytm", 15,
  H107="ATM", 20,
  H107="NEFT", 30
)</f>
        <v>15</v>
      </c>
      <c r="J107" s="9" t="s">
        <v>175</v>
      </c>
      <c r="K107" s="9" t="s">
        <v>201</v>
      </c>
      <c r="L107" s="9" t="s">
        <v>302</v>
      </c>
      <c r="M107" s="9" t="s">
        <v>303</v>
      </c>
      <c r="N107" s="9" t="s">
        <v>306</v>
      </c>
      <c r="O107" s="10" t="s">
        <v>308</v>
      </c>
    </row>
    <row r="108" spans="1:15" x14ac:dyDescent="0.3">
      <c r="A108" s="8" t="s">
        <v>120</v>
      </c>
      <c r="B108" s="9" t="s">
        <v>415</v>
      </c>
      <c r="C108" s="9" t="s">
        <v>167</v>
      </c>
      <c r="D108" s="9">
        <v>77098</v>
      </c>
      <c r="E108" s="9">
        <f t="shared" si="2"/>
        <v>7709.8</v>
      </c>
      <c r="F108" s="9">
        <f t="shared" si="3"/>
        <v>69388.2</v>
      </c>
      <c r="G108" s="9">
        <f>IF(Table1[[#This Row],[TerminationStatus]]="Terminated", 0, Table1[[#This Row],[NetSalary]])</f>
        <v>0</v>
      </c>
      <c r="H108" s="9" t="s">
        <v>171</v>
      </c>
      <c r="I108" s="9" cm="1">
        <f t="array" ref="I108">_xlfn.IFS(
  H108="UPI", 5,
  H108="GPay", 10,
  H108="Paytm", 15,
  H108="ATM", 20,
  H108="NEFT", 30
)</f>
        <v>10</v>
      </c>
      <c r="J108" s="9" t="s">
        <v>175</v>
      </c>
      <c r="K108" s="9" t="s">
        <v>267</v>
      </c>
      <c r="L108" s="9" t="s">
        <v>300</v>
      </c>
      <c r="M108" s="9" t="s">
        <v>303</v>
      </c>
      <c r="N108" s="9" t="s">
        <v>306</v>
      </c>
      <c r="O108" s="10" t="s">
        <v>302</v>
      </c>
    </row>
    <row r="109" spans="1:15" x14ac:dyDescent="0.3">
      <c r="A109" s="8" t="s">
        <v>121</v>
      </c>
      <c r="B109" s="9" t="s">
        <v>416</v>
      </c>
      <c r="C109" s="9" t="s">
        <v>164</v>
      </c>
      <c r="D109" s="9">
        <v>33968</v>
      </c>
      <c r="E109" s="9">
        <f t="shared" si="2"/>
        <v>3396.8</v>
      </c>
      <c r="F109" s="9">
        <f t="shared" si="3"/>
        <v>30571.200000000001</v>
      </c>
      <c r="G109" s="9">
        <f>IF(Table1[[#This Row],[TerminationStatus]]="Terminated", 0, Table1[[#This Row],[NetSalary]])</f>
        <v>30571.200000000001</v>
      </c>
      <c r="H109" s="9" t="s">
        <v>171</v>
      </c>
      <c r="I109" s="9" cm="1">
        <f t="array" ref="I109">_xlfn.IFS(
  H109="UPI", 5,
  H109="GPay", 10,
  H109="Paytm", 15,
  H109="ATM", 20,
  H109="NEFT", 30
)</f>
        <v>10</v>
      </c>
      <c r="J109" s="9" t="s">
        <v>175</v>
      </c>
      <c r="K109" s="9" t="s">
        <v>189</v>
      </c>
      <c r="L109" s="9" t="s">
        <v>301</v>
      </c>
      <c r="M109" s="9" t="s">
        <v>304</v>
      </c>
      <c r="N109" s="9" t="s">
        <v>305</v>
      </c>
      <c r="O109" s="10" t="s">
        <v>308</v>
      </c>
    </row>
    <row r="110" spans="1:15" x14ac:dyDescent="0.3">
      <c r="A110" s="8" t="s">
        <v>122</v>
      </c>
      <c r="B110" s="9" t="s">
        <v>417</v>
      </c>
      <c r="C110" s="9" t="s">
        <v>166</v>
      </c>
      <c r="D110" s="9">
        <v>64251</v>
      </c>
      <c r="E110" s="9">
        <f t="shared" si="2"/>
        <v>6425.1</v>
      </c>
      <c r="F110" s="9">
        <f t="shared" si="3"/>
        <v>57825.9</v>
      </c>
      <c r="G110" s="9">
        <f>IF(Table1[[#This Row],[TerminationStatus]]="Terminated", 0, Table1[[#This Row],[NetSalary]])</f>
        <v>0</v>
      </c>
      <c r="H110" s="9" t="s">
        <v>170</v>
      </c>
      <c r="I110" s="9" cm="1">
        <f t="array" ref="I110">_xlfn.IFS(
  H110="UPI", 5,
  H110="GPay", 10,
  H110="Paytm", 15,
  H110="ATM", 20,
  H110="NEFT", 30
)</f>
        <v>30</v>
      </c>
      <c r="J110" s="9" t="s">
        <v>175</v>
      </c>
      <c r="K110" s="9" t="s">
        <v>268</v>
      </c>
      <c r="L110" s="9" t="s">
        <v>302</v>
      </c>
      <c r="M110" s="9" t="s">
        <v>303</v>
      </c>
      <c r="N110" s="9" t="s">
        <v>306</v>
      </c>
      <c r="O110" s="10" t="s">
        <v>308</v>
      </c>
    </row>
    <row r="111" spans="1:15" x14ac:dyDescent="0.3">
      <c r="A111" s="8" t="s">
        <v>123</v>
      </c>
      <c r="B111" s="9" t="s">
        <v>418</v>
      </c>
      <c r="C111" s="9" t="s">
        <v>166</v>
      </c>
      <c r="D111" s="9">
        <v>57007</v>
      </c>
      <c r="E111" s="9">
        <f t="shared" si="2"/>
        <v>5700.7000000000007</v>
      </c>
      <c r="F111" s="9">
        <f t="shared" si="3"/>
        <v>51306.3</v>
      </c>
      <c r="G111" s="9">
        <f>IF(Table1[[#This Row],[TerminationStatus]]="Terminated", 0, Table1[[#This Row],[NetSalary]])</f>
        <v>51306.3</v>
      </c>
      <c r="H111" s="9" t="s">
        <v>173</v>
      </c>
      <c r="I111" s="9" cm="1">
        <f t="array" ref="I111">_xlfn.IFS(
  H111="UPI", 5,
  H111="GPay", 10,
  H111="Paytm", 15,
  H111="ATM", 20,
  H111="NEFT", 30
)</f>
        <v>20</v>
      </c>
      <c r="J111" s="9" t="s">
        <v>175</v>
      </c>
      <c r="K111" s="9" t="s">
        <v>269</v>
      </c>
      <c r="L111" s="9" t="s">
        <v>301</v>
      </c>
      <c r="M111" s="9" t="s">
        <v>304</v>
      </c>
      <c r="N111" s="9" t="s">
        <v>305</v>
      </c>
      <c r="O111" s="10" t="s">
        <v>302</v>
      </c>
    </row>
    <row r="112" spans="1:15" x14ac:dyDescent="0.3">
      <c r="A112" s="8" t="s">
        <v>124</v>
      </c>
      <c r="B112" s="9" t="s">
        <v>419</v>
      </c>
      <c r="C112" s="9" t="s">
        <v>165</v>
      </c>
      <c r="D112" s="9">
        <v>56566</v>
      </c>
      <c r="E112" s="9">
        <f t="shared" si="2"/>
        <v>5656.6</v>
      </c>
      <c r="F112" s="9">
        <f t="shared" si="3"/>
        <v>50909.4</v>
      </c>
      <c r="G112" s="9">
        <f>IF(Table1[[#This Row],[TerminationStatus]]="Terminated", 0, Table1[[#This Row],[NetSalary]])</f>
        <v>0</v>
      </c>
      <c r="H112" s="9" t="s">
        <v>173</v>
      </c>
      <c r="I112" s="9" cm="1">
        <f t="array" ref="I112">_xlfn.IFS(
  H112="UPI", 5,
  H112="GPay", 10,
  H112="Paytm", 15,
  H112="ATM", 20,
  H112="NEFT", 30
)</f>
        <v>20</v>
      </c>
      <c r="J112" s="9" t="s">
        <v>175</v>
      </c>
      <c r="K112" s="9" t="s">
        <v>270</v>
      </c>
      <c r="L112" s="9" t="s">
        <v>300</v>
      </c>
      <c r="M112" s="9" t="s">
        <v>303</v>
      </c>
      <c r="N112" s="9" t="s">
        <v>306</v>
      </c>
      <c r="O112" s="10" t="s">
        <v>308</v>
      </c>
    </row>
    <row r="113" spans="1:15" x14ac:dyDescent="0.3">
      <c r="A113" s="8" t="s">
        <v>125</v>
      </c>
      <c r="B113" s="9" t="s">
        <v>420</v>
      </c>
      <c r="C113" s="9" t="s">
        <v>168</v>
      </c>
      <c r="D113" s="9">
        <v>26231</v>
      </c>
      <c r="E113" s="9">
        <f t="shared" si="2"/>
        <v>2623.1000000000004</v>
      </c>
      <c r="F113" s="9">
        <f t="shared" si="3"/>
        <v>23607.9</v>
      </c>
      <c r="G113" s="9">
        <f>IF(Table1[[#This Row],[TerminationStatus]]="Terminated", 0, Table1[[#This Row],[NetSalary]])</f>
        <v>23607.9</v>
      </c>
      <c r="H113" s="9" t="s">
        <v>172</v>
      </c>
      <c r="I113" s="9" cm="1">
        <f t="array" ref="I113">_xlfn.IFS(
  H113="UPI", 5,
  H113="GPay", 10,
  H113="Paytm", 15,
  H113="ATM", 20,
  H113="NEFT", 30
)</f>
        <v>15</v>
      </c>
      <c r="J113" s="9" t="s">
        <v>175</v>
      </c>
      <c r="K113" s="9" t="s">
        <v>224</v>
      </c>
      <c r="L113" s="9" t="s">
        <v>300</v>
      </c>
      <c r="M113" s="9" t="s">
        <v>303</v>
      </c>
      <c r="N113" s="9" t="s">
        <v>305</v>
      </c>
      <c r="O113" s="10" t="s">
        <v>307</v>
      </c>
    </row>
    <row r="114" spans="1:15" x14ac:dyDescent="0.3">
      <c r="A114" s="8" t="s">
        <v>126</v>
      </c>
      <c r="B114" s="9" t="s">
        <v>421</v>
      </c>
      <c r="C114" s="9" t="s">
        <v>165</v>
      </c>
      <c r="D114" s="9">
        <v>70293</v>
      </c>
      <c r="E114" s="9">
        <f t="shared" si="2"/>
        <v>7029.3</v>
      </c>
      <c r="F114" s="9">
        <f t="shared" si="3"/>
        <v>63263.7</v>
      </c>
      <c r="G114" s="9">
        <f>IF(Table1[[#This Row],[TerminationStatus]]="Terminated", 0, Table1[[#This Row],[NetSalary]])</f>
        <v>0</v>
      </c>
      <c r="H114" s="9" t="s">
        <v>171</v>
      </c>
      <c r="I114" s="9" cm="1">
        <f t="array" ref="I114">_xlfn.IFS(
  H114="UPI", 5,
  H114="GPay", 10,
  H114="Paytm", 15,
  H114="ATM", 20,
  H114="NEFT", 30
)</f>
        <v>10</v>
      </c>
      <c r="J114" s="9" t="s">
        <v>175</v>
      </c>
      <c r="K114" s="9" t="s">
        <v>271</v>
      </c>
      <c r="L114" s="9" t="s">
        <v>302</v>
      </c>
      <c r="M114" s="9" t="s">
        <v>303</v>
      </c>
      <c r="N114" s="9" t="s">
        <v>306</v>
      </c>
      <c r="O114" s="10" t="s">
        <v>308</v>
      </c>
    </row>
    <row r="115" spans="1:15" x14ac:dyDescent="0.3">
      <c r="A115" s="8" t="s">
        <v>127</v>
      </c>
      <c r="B115" s="9" t="s">
        <v>422</v>
      </c>
      <c r="C115" s="9" t="s">
        <v>166</v>
      </c>
      <c r="D115" s="9">
        <v>75422</v>
      </c>
      <c r="E115" s="9">
        <f t="shared" si="2"/>
        <v>7542.2000000000007</v>
      </c>
      <c r="F115" s="9">
        <f t="shared" si="3"/>
        <v>67879.8</v>
      </c>
      <c r="G115" s="9">
        <f>IF(Table1[[#This Row],[TerminationStatus]]="Terminated", 0, Table1[[#This Row],[NetSalary]])</f>
        <v>0</v>
      </c>
      <c r="H115" s="9" t="s">
        <v>170</v>
      </c>
      <c r="I115" s="9" cm="1">
        <f t="array" ref="I115">_xlfn.IFS(
  H115="UPI", 5,
  H115="GPay", 10,
  H115="Paytm", 15,
  H115="ATM", 20,
  H115="NEFT", 30
)</f>
        <v>30</v>
      </c>
      <c r="J115" s="9" t="s">
        <v>175</v>
      </c>
      <c r="K115" s="9" t="s">
        <v>272</v>
      </c>
      <c r="L115" s="9" t="s">
        <v>302</v>
      </c>
      <c r="M115" s="9" t="s">
        <v>303</v>
      </c>
      <c r="N115" s="9" t="s">
        <v>306</v>
      </c>
      <c r="O115" s="10" t="s">
        <v>302</v>
      </c>
    </row>
    <row r="116" spans="1:15" x14ac:dyDescent="0.3">
      <c r="A116" s="8" t="s">
        <v>128</v>
      </c>
      <c r="B116" s="9" t="s">
        <v>423</v>
      </c>
      <c r="C116" s="9" t="s">
        <v>168</v>
      </c>
      <c r="D116" s="9">
        <v>27875</v>
      </c>
      <c r="E116" s="9">
        <f t="shared" si="2"/>
        <v>2787.5</v>
      </c>
      <c r="F116" s="9">
        <f t="shared" si="3"/>
        <v>25087.5</v>
      </c>
      <c r="G116" s="9">
        <f>IF(Table1[[#This Row],[TerminationStatus]]="Terminated", 0, Table1[[#This Row],[NetSalary]])</f>
        <v>25087.5</v>
      </c>
      <c r="H116" s="9" t="s">
        <v>172</v>
      </c>
      <c r="I116" s="9" cm="1">
        <f t="array" ref="I116">_xlfn.IFS(
  H116="UPI", 5,
  H116="GPay", 10,
  H116="Paytm", 15,
  H116="ATM", 20,
  H116="NEFT", 30
)</f>
        <v>15</v>
      </c>
      <c r="J116" s="9" t="s">
        <v>175</v>
      </c>
      <c r="K116" s="9" t="s">
        <v>273</v>
      </c>
      <c r="L116" s="9" t="s">
        <v>300</v>
      </c>
      <c r="M116" s="9" t="s">
        <v>303</v>
      </c>
      <c r="N116" s="9" t="s">
        <v>305</v>
      </c>
      <c r="O116" s="10" t="s">
        <v>302</v>
      </c>
    </row>
    <row r="117" spans="1:15" x14ac:dyDescent="0.3">
      <c r="A117" s="8" t="s">
        <v>129</v>
      </c>
      <c r="B117" s="9" t="s">
        <v>424</v>
      </c>
      <c r="C117" s="9" t="s">
        <v>165</v>
      </c>
      <c r="D117" s="9">
        <v>62512</v>
      </c>
      <c r="E117" s="9">
        <f t="shared" si="2"/>
        <v>6251.2000000000007</v>
      </c>
      <c r="F117" s="9">
        <f t="shared" si="3"/>
        <v>56260.800000000003</v>
      </c>
      <c r="G117" s="9">
        <f>IF(Table1[[#This Row],[TerminationStatus]]="Terminated", 0, Table1[[#This Row],[NetSalary]])</f>
        <v>56260.800000000003</v>
      </c>
      <c r="H117" s="9" t="s">
        <v>169</v>
      </c>
      <c r="I117" s="9" cm="1">
        <f t="array" ref="I117">_xlfn.IFS(
  H117="UPI", 5,
  H117="GPay", 10,
  H117="Paytm", 15,
  H117="ATM", 20,
  H117="NEFT", 30
)</f>
        <v>5</v>
      </c>
      <c r="J117" s="9" t="s">
        <v>175</v>
      </c>
      <c r="K117" s="9" t="s">
        <v>274</v>
      </c>
      <c r="L117" s="9" t="s">
        <v>300</v>
      </c>
      <c r="M117" s="9" t="s">
        <v>303</v>
      </c>
      <c r="N117" s="9" t="s">
        <v>305</v>
      </c>
      <c r="O117" s="10" t="s">
        <v>302</v>
      </c>
    </row>
    <row r="118" spans="1:15" x14ac:dyDescent="0.3">
      <c r="A118" s="8" t="s">
        <v>130</v>
      </c>
      <c r="B118" s="9" t="s">
        <v>425</v>
      </c>
      <c r="C118" s="9" t="s">
        <v>168</v>
      </c>
      <c r="D118" s="9">
        <v>42927</v>
      </c>
      <c r="E118" s="9">
        <f t="shared" si="2"/>
        <v>4292.7</v>
      </c>
      <c r="F118" s="9">
        <f t="shared" si="3"/>
        <v>38634.300000000003</v>
      </c>
      <c r="G118" s="9">
        <f>IF(Table1[[#This Row],[TerminationStatus]]="Terminated", 0, Table1[[#This Row],[NetSalary]])</f>
        <v>0</v>
      </c>
      <c r="H118" s="9" t="s">
        <v>170</v>
      </c>
      <c r="I118" s="9" cm="1">
        <f t="array" ref="I118">_xlfn.IFS(
  H118="UPI", 5,
  H118="GPay", 10,
  H118="Paytm", 15,
  H118="ATM", 20,
  H118="NEFT", 30
)</f>
        <v>30</v>
      </c>
      <c r="J118" s="9" t="s">
        <v>175</v>
      </c>
      <c r="K118" s="9" t="s">
        <v>275</v>
      </c>
      <c r="L118" s="9" t="s">
        <v>300</v>
      </c>
      <c r="M118" s="9" t="s">
        <v>303</v>
      </c>
      <c r="N118" s="9" t="s">
        <v>306</v>
      </c>
      <c r="O118" s="10" t="s">
        <v>302</v>
      </c>
    </row>
    <row r="119" spans="1:15" x14ac:dyDescent="0.3">
      <c r="A119" s="8" t="s">
        <v>131</v>
      </c>
      <c r="B119" s="9" t="s">
        <v>426</v>
      </c>
      <c r="C119" s="9" t="s">
        <v>166</v>
      </c>
      <c r="D119" s="9">
        <v>36813</v>
      </c>
      <c r="E119" s="9">
        <f t="shared" si="2"/>
        <v>3681.3</v>
      </c>
      <c r="F119" s="9">
        <f t="shared" si="3"/>
        <v>33131.699999999997</v>
      </c>
      <c r="G119" s="9">
        <f>IF(Table1[[#This Row],[TerminationStatus]]="Terminated", 0, Table1[[#This Row],[NetSalary]])</f>
        <v>33131.699999999997</v>
      </c>
      <c r="H119" s="9" t="s">
        <v>171</v>
      </c>
      <c r="I119" s="9" cm="1">
        <f t="array" ref="I119">_xlfn.IFS(
  H119="UPI", 5,
  H119="GPay", 10,
  H119="Paytm", 15,
  H119="ATM", 20,
  H119="NEFT", 30
)</f>
        <v>10</v>
      </c>
      <c r="J119" s="9" t="s">
        <v>175</v>
      </c>
      <c r="K119" s="9" t="s">
        <v>276</v>
      </c>
      <c r="L119" s="9" t="s">
        <v>301</v>
      </c>
      <c r="M119" s="9" t="s">
        <v>304</v>
      </c>
      <c r="N119" s="9" t="s">
        <v>305</v>
      </c>
      <c r="O119" s="10" t="s">
        <v>302</v>
      </c>
    </row>
    <row r="120" spans="1:15" x14ac:dyDescent="0.3">
      <c r="A120" s="8" t="s">
        <v>132</v>
      </c>
      <c r="B120" s="9" t="s">
        <v>427</v>
      </c>
      <c r="C120" s="9" t="s">
        <v>168</v>
      </c>
      <c r="D120" s="9">
        <v>94579</v>
      </c>
      <c r="E120" s="9">
        <f t="shared" si="2"/>
        <v>9457.9</v>
      </c>
      <c r="F120" s="9">
        <f t="shared" si="3"/>
        <v>85121.1</v>
      </c>
      <c r="G120" s="9">
        <f>IF(Table1[[#This Row],[TerminationStatus]]="Terminated", 0, Table1[[#This Row],[NetSalary]])</f>
        <v>0</v>
      </c>
      <c r="H120" s="9" t="s">
        <v>171</v>
      </c>
      <c r="I120" s="9" cm="1">
        <f t="array" ref="I120">_xlfn.IFS(
  H120="UPI", 5,
  H120="GPay", 10,
  H120="Paytm", 15,
  H120="ATM", 20,
  H120="NEFT", 30
)</f>
        <v>10</v>
      </c>
      <c r="J120" s="9" t="s">
        <v>175</v>
      </c>
      <c r="K120" s="9" t="s">
        <v>277</v>
      </c>
      <c r="L120" s="9" t="s">
        <v>302</v>
      </c>
      <c r="M120" s="9" t="s">
        <v>303</v>
      </c>
      <c r="N120" s="9" t="s">
        <v>306</v>
      </c>
      <c r="O120" s="10" t="s">
        <v>302</v>
      </c>
    </row>
    <row r="121" spans="1:15" x14ac:dyDescent="0.3">
      <c r="A121" s="8" t="s">
        <v>133</v>
      </c>
      <c r="B121" s="9" t="s">
        <v>428</v>
      </c>
      <c r="C121" s="9" t="s">
        <v>168</v>
      </c>
      <c r="D121" s="9">
        <v>40095</v>
      </c>
      <c r="E121" s="9">
        <f t="shared" si="2"/>
        <v>4009.5</v>
      </c>
      <c r="F121" s="9">
        <f t="shared" si="3"/>
        <v>36085.5</v>
      </c>
      <c r="G121" s="9">
        <f>IF(Table1[[#This Row],[TerminationStatus]]="Terminated", 0, Table1[[#This Row],[NetSalary]])</f>
        <v>0</v>
      </c>
      <c r="H121" s="9" t="s">
        <v>170</v>
      </c>
      <c r="I121" s="9" cm="1">
        <f t="array" ref="I121">_xlfn.IFS(
  H121="UPI", 5,
  H121="GPay", 10,
  H121="Paytm", 15,
  H121="ATM", 20,
  H121="NEFT", 30
)</f>
        <v>30</v>
      </c>
      <c r="J121" s="9" t="s">
        <v>175</v>
      </c>
      <c r="K121" s="9" t="s">
        <v>224</v>
      </c>
      <c r="L121" s="9" t="s">
        <v>300</v>
      </c>
      <c r="M121" s="9" t="s">
        <v>303</v>
      </c>
      <c r="N121" s="9" t="s">
        <v>306</v>
      </c>
      <c r="O121" s="10" t="s">
        <v>302</v>
      </c>
    </row>
    <row r="122" spans="1:15" x14ac:dyDescent="0.3">
      <c r="A122" s="8" t="s">
        <v>134</v>
      </c>
      <c r="B122" s="9" t="s">
        <v>429</v>
      </c>
      <c r="C122" s="9" t="s">
        <v>168</v>
      </c>
      <c r="D122" s="9">
        <v>36836</v>
      </c>
      <c r="E122" s="9">
        <f t="shared" si="2"/>
        <v>3683.6000000000004</v>
      </c>
      <c r="F122" s="9">
        <f t="shared" si="3"/>
        <v>33152.400000000001</v>
      </c>
      <c r="G122" s="9">
        <f>IF(Table1[[#This Row],[TerminationStatus]]="Terminated", 0, Table1[[#This Row],[NetSalary]])</f>
        <v>0</v>
      </c>
      <c r="H122" s="9" t="s">
        <v>170</v>
      </c>
      <c r="I122" s="9" cm="1">
        <f t="array" ref="I122">_xlfn.IFS(
  H122="UPI", 5,
  H122="GPay", 10,
  H122="Paytm", 15,
  H122="ATM", 20,
  H122="NEFT", 30
)</f>
        <v>30</v>
      </c>
      <c r="J122" s="9" t="s">
        <v>175</v>
      </c>
      <c r="K122" s="9" t="s">
        <v>278</v>
      </c>
      <c r="L122" s="9" t="s">
        <v>302</v>
      </c>
      <c r="M122" s="9" t="s">
        <v>303</v>
      </c>
      <c r="N122" s="9" t="s">
        <v>306</v>
      </c>
      <c r="O122" s="10" t="s">
        <v>302</v>
      </c>
    </row>
    <row r="123" spans="1:15" x14ac:dyDescent="0.3">
      <c r="A123" s="8" t="s">
        <v>135</v>
      </c>
      <c r="B123" s="9" t="s">
        <v>430</v>
      </c>
      <c r="C123" s="9" t="s">
        <v>165</v>
      </c>
      <c r="D123" s="9">
        <v>73689</v>
      </c>
      <c r="E123" s="9">
        <f t="shared" si="2"/>
        <v>7368.9000000000005</v>
      </c>
      <c r="F123" s="9">
        <f t="shared" si="3"/>
        <v>66320.100000000006</v>
      </c>
      <c r="G123" s="9">
        <f>IF(Table1[[#This Row],[TerminationStatus]]="Terminated", 0, Table1[[#This Row],[NetSalary]])</f>
        <v>0</v>
      </c>
      <c r="H123" s="9" t="s">
        <v>169</v>
      </c>
      <c r="I123" s="9" cm="1">
        <f t="array" ref="I123">_xlfn.IFS(
  H123="UPI", 5,
  H123="GPay", 10,
  H123="Paytm", 15,
  H123="ATM", 20,
  H123="NEFT", 30
)</f>
        <v>5</v>
      </c>
      <c r="J123" s="9" t="s">
        <v>175</v>
      </c>
      <c r="K123" s="9" t="s">
        <v>279</v>
      </c>
      <c r="L123" s="9" t="s">
        <v>300</v>
      </c>
      <c r="M123" s="9" t="s">
        <v>303</v>
      </c>
      <c r="N123" s="9" t="s">
        <v>306</v>
      </c>
      <c r="O123" s="10" t="s">
        <v>302</v>
      </c>
    </row>
    <row r="124" spans="1:15" x14ac:dyDescent="0.3">
      <c r="A124" s="8" t="s">
        <v>136</v>
      </c>
      <c r="B124" s="9" t="s">
        <v>431</v>
      </c>
      <c r="C124" s="9" t="s">
        <v>166</v>
      </c>
      <c r="D124" s="9">
        <v>33285</v>
      </c>
      <c r="E124" s="9">
        <f t="shared" si="2"/>
        <v>3328.5</v>
      </c>
      <c r="F124" s="9">
        <f t="shared" si="3"/>
        <v>29956.5</v>
      </c>
      <c r="G124" s="9">
        <f>IF(Table1[[#This Row],[TerminationStatus]]="Terminated", 0, Table1[[#This Row],[NetSalary]])</f>
        <v>29956.5</v>
      </c>
      <c r="H124" s="9" t="s">
        <v>172</v>
      </c>
      <c r="I124" s="9" cm="1">
        <f t="array" ref="I124">_xlfn.IFS(
  H124="UPI", 5,
  H124="GPay", 10,
  H124="Paytm", 15,
  H124="ATM", 20,
  H124="NEFT", 30
)</f>
        <v>15</v>
      </c>
      <c r="J124" s="9" t="s">
        <v>175</v>
      </c>
      <c r="K124" s="9" t="s">
        <v>280</v>
      </c>
      <c r="L124" s="9" t="s">
        <v>302</v>
      </c>
      <c r="M124" s="9" t="s">
        <v>303</v>
      </c>
      <c r="N124" s="9" t="s">
        <v>305</v>
      </c>
      <c r="O124" s="10" t="s">
        <v>307</v>
      </c>
    </row>
    <row r="125" spans="1:15" x14ac:dyDescent="0.3">
      <c r="A125" s="8" t="s">
        <v>137</v>
      </c>
      <c r="B125" s="9" t="s">
        <v>432</v>
      </c>
      <c r="C125" s="9" t="s">
        <v>164</v>
      </c>
      <c r="D125" s="9">
        <v>29877</v>
      </c>
      <c r="E125" s="9">
        <f t="shared" si="2"/>
        <v>2987.7000000000003</v>
      </c>
      <c r="F125" s="9">
        <f t="shared" si="3"/>
        <v>26889.3</v>
      </c>
      <c r="G125" s="9">
        <f>IF(Table1[[#This Row],[TerminationStatus]]="Terminated", 0, Table1[[#This Row],[NetSalary]])</f>
        <v>26889.3</v>
      </c>
      <c r="H125" s="9" t="s">
        <v>172</v>
      </c>
      <c r="I125" s="9" cm="1">
        <f t="array" ref="I125">_xlfn.IFS(
  H125="UPI", 5,
  H125="GPay", 10,
  H125="Paytm", 15,
  H125="ATM", 20,
  H125="NEFT", 30
)</f>
        <v>15</v>
      </c>
      <c r="J125" s="9" t="s">
        <v>175</v>
      </c>
      <c r="K125" s="9" t="s">
        <v>281</v>
      </c>
      <c r="L125" s="9" t="s">
        <v>300</v>
      </c>
      <c r="M125" s="9" t="s">
        <v>303</v>
      </c>
      <c r="N125" s="9" t="s">
        <v>305</v>
      </c>
      <c r="O125" s="10" t="s">
        <v>308</v>
      </c>
    </row>
    <row r="126" spans="1:15" x14ac:dyDescent="0.3">
      <c r="A126" s="8" t="s">
        <v>138</v>
      </c>
      <c r="B126" s="9" t="s">
        <v>433</v>
      </c>
      <c r="C126" s="9" t="s">
        <v>165</v>
      </c>
      <c r="D126" s="9">
        <v>73629</v>
      </c>
      <c r="E126" s="9">
        <f t="shared" si="2"/>
        <v>7362.9000000000005</v>
      </c>
      <c r="F126" s="9">
        <f t="shared" si="3"/>
        <v>66266.100000000006</v>
      </c>
      <c r="G126" s="9">
        <f>IF(Table1[[#This Row],[TerminationStatus]]="Terminated", 0, Table1[[#This Row],[NetSalary]])</f>
        <v>66266.100000000006</v>
      </c>
      <c r="H126" s="9" t="s">
        <v>173</v>
      </c>
      <c r="I126" s="9" cm="1">
        <f t="array" ref="I126">_xlfn.IFS(
  H126="UPI", 5,
  H126="GPay", 10,
  H126="Paytm", 15,
  H126="ATM", 20,
  H126="NEFT", 30
)</f>
        <v>20</v>
      </c>
      <c r="J126" s="9" t="s">
        <v>175</v>
      </c>
      <c r="K126" s="9" t="s">
        <v>263</v>
      </c>
      <c r="L126" s="9" t="s">
        <v>300</v>
      </c>
      <c r="M126" s="9" t="s">
        <v>303</v>
      </c>
      <c r="N126" s="9" t="s">
        <v>305</v>
      </c>
      <c r="O126" s="10" t="s">
        <v>308</v>
      </c>
    </row>
    <row r="127" spans="1:15" x14ac:dyDescent="0.3">
      <c r="A127" s="8" t="s">
        <v>139</v>
      </c>
      <c r="B127" s="9" t="s">
        <v>434</v>
      </c>
      <c r="C127" s="9" t="s">
        <v>167</v>
      </c>
      <c r="D127" s="9">
        <v>78492</v>
      </c>
      <c r="E127" s="9">
        <f t="shared" si="2"/>
        <v>7849.2000000000007</v>
      </c>
      <c r="F127" s="9">
        <f t="shared" si="3"/>
        <v>70642.8</v>
      </c>
      <c r="G127" s="9">
        <f>IF(Table1[[#This Row],[TerminationStatus]]="Terminated", 0, Table1[[#This Row],[NetSalary]])</f>
        <v>0</v>
      </c>
      <c r="H127" s="9" t="s">
        <v>171</v>
      </c>
      <c r="I127" s="9" cm="1">
        <f t="array" ref="I127">_xlfn.IFS(
  H127="UPI", 5,
  H127="GPay", 10,
  H127="Paytm", 15,
  H127="ATM", 20,
  H127="NEFT", 30
)</f>
        <v>10</v>
      </c>
      <c r="J127" s="9" t="s">
        <v>175</v>
      </c>
      <c r="K127" s="9" t="s">
        <v>282</v>
      </c>
      <c r="L127" s="9" t="s">
        <v>302</v>
      </c>
      <c r="M127" s="9" t="s">
        <v>303</v>
      </c>
      <c r="N127" s="9" t="s">
        <v>306</v>
      </c>
      <c r="O127" s="10" t="s">
        <v>307</v>
      </c>
    </row>
    <row r="128" spans="1:15" x14ac:dyDescent="0.3">
      <c r="A128" s="8" t="s">
        <v>140</v>
      </c>
      <c r="B128" s="9" t="s">
        <v>435</v>
      </c>
      <c r="C128" s="9" t="s">
        <v>168</v>
      </c>
      <c r="D128" s="9">
        <v>38022</v>
      </c>
      <c r="E128" s="9">
        <f t="shared" si="2"/>
        <v>3802.2000000000003</v>
      </c>
      <c r="F128" s="9">
        <f t="shared" si="3"/>
        <v>34219.800000000003</v>
      </c>
      <c r="G128" s="9">
        <f>IF(Table1[[#This Row],[TerminationStatus]]="Terminated", 0, Table1[[#This Row],[NetSalary]])</f>
        <v>0</v>
      </c>
      <c r="H128" s="9" t="s">
        <v>171</v>
      </c>
      <c r="I128" s="9" cm="1">
        <f t="array" ref="I128">_xlfn.IFS(
  H128="UPI", 5,
  H128="GPay", 10,
  H128="Paytm", 15,
  H128="ATM", 20,
  H128="NEFT", 30
)</f>
        <v>10</v>
      </c>
      <c r="J128" s="9" t="s">
        <v>175</v>
      </c>
      <c r="K128" s="9" t="s">
        <v>283</v>
      </c>
      <c r="L128" s="9" t="s">
        <v>302</v>
      </c>
      <c r="M128" s="9" t="s">
        <v>303</v>
      </c>
      <c r="N128" s="9" t="s">
        <v>306</v>
      </c>
      <c r="O128" s="10" t="s">
        <v>307</v>
      </c>
    </row>
    <row r="129" spans="1:15" x14ac:dyDescent="0.3">
      <c r="A129" s="8" t="s">
        <v>141</v>
      </c>
      <c r="B129" s="9" t="s">
        <v>436</v>
      </c>
      <c r="C129" s="9" t="s">
        <v>164</v>
      </c>
      <c r="D129" s="9">
        <v>84600</v>
      </c>
      <c r="E129" s="9">
        <f t="shared" si="2"/>
        <v>8460</v>
      </c>
      <c r="F129" s="9">
        <f t="shared" si="3"/>
        <v>76140</v>
      </c>
      <c r="G129" s="9">
        <f>IF(Table1[[#This Row],[TerminationStatus]]="Terminated", 0, Table1[[#This Row],[NetSalary]])</f>
        <v>76140</v>
      </c>
      <c r="H129" s="9" t="s">
        <v>169</v>
      </c>
      <c r="I129" s="9" cm="1">
        <f t="array" ref="I129">_xlfn.IFS(
  H129="UPI", 5,
  H129="GPay", 10,
  H129="Paytm", 15,
  H129="ATM", 20,
  H129="NEFT", 30
)</f>
        <v>5</v>
      </c>
      <c r="J129" s="9" t="s">
        <v>175</v>
      </c>
      <c r="K129" s="9" t="s">
        <v>284</v>
      </c>
      <c r="L129" s="9" t="s">
        <v>302</v>
      </c>
      <c r="M129" s="9" t="s">
        <v>303</v>
      </c>
      <c r="N129" s="9" t="s">
        <v>305</v>
      </c>
      <c r="O129" s="10" t="s">
        <v>307</v>
      </c>
    </row>
    <row r="130" spans="1:15" x14ac:dyDescent="0.3">
      <c r="A130" s="8" t="s">
        <v>142</v>
      </c>
      <c r="B130" s="9" t="s">
        <v>437</v>
      </c>
      <c r="C130" s="9" t="s">
        <v>167</v>
      </c>
      <c r="D130" s="9">
        <v>51896</v>
      </c>
      <c r="E130" s="9">
        <f t="shared" si="2"/>
        <v>5189.6000000000004</v>
      </c>
      <c r="F130" s="9">
        <f t="shared" si="3"/>
        <v>46706.400000000001</v>
      </c>
      <c r="G130" s="9">
        <f>IF(Table1[[#This Row],[TerminationStatus]]="Terminated", 0, Table1[[#This Row],[NetSalary]])</f>
        <v>46706.400000000001</v>
      </c>
      <c r="H130" s="9" t="s">
        <v>173</v>
      </c>
      <c r="I130" s="9" cm="1">
        <f t="array" ref="I130">_xlfn.IFS(
  H130="UPI", 5,
  H130="GPay", 10,
  H130="Paytm", 15,
  H130="ATM", 20,
  H130="NEFT", 30
)</f>
        <v>20</v>
      </c>
      <c r="J130" s="9" t="s">
        <v>175</v>
      </c>
      <c r="K130" s="9" t="s">
        <v>285</v>
      </c>
      <c r="L130" s="9" t="s">
        <v>302</v>
      </c>
      <c r="M130" s="9" t="s">
        <v>303</v>
      </c>
      <c r="N130" s="9" t="s">
        <v>305</v>
      </c>
      <c r="O130" s="10" t="s">
        <v>302</v>
      </c>
    </row>
    <row r="131" spans="1:15" x14ac:dyDescent="0.3">
      <c r="A131" s="8" t="s">
        <v>143</v>
      </c>
      <c r="B131" s="9" t="s">
        <v>438</v>
      </c>
      <c r="C131" s="9" t="s">
        <v>164</v>
      </c>
      <c r="D131" s="9">
        <v>61342</v>
      </c>
      <c r="E131" s="9">
        <f t="shared" ref="E131:E151" si="4">D131*0.1</f>
        <v>6134.2000000000007</v>
      </c>
      <c r="F131" s="9">
        <f t="shared" ref="F131:F151" si="5">D131-E131</f>
        <v>55207.8</v>
      </c>
      <c r="G131" s="9">
        <f>IF(Table1[[#This Row],[TerminationStatus]]="Terminated", 0, Table1[[#This Row],[NetSalary]])</f>
        <v>55207.8</v>
      </c>
      <c r="H131" s="9" t="s">
        <v>169</v>
      </c>
      <c r="I131" s="9" cm="1">
        <f t="array" ref="I131">_xlfn.IFS(
  H131="UPI", 5,
  H131="GPay", 10,
  H131="Paytm", 15,
  H131="ATM", 20,
  H131="NEFT", 30
)</f>
        <v>5</v>
      </c>
      <c r="J131" s="9" t="s">
        <v>175</v>
      </c>
      <c r="K131" s="9" t="s">
        <v>276</v>
      </c>
      <c r="L131" s="9" t="s">
        <v>301</v>
      </c>
      <c r="M131" s="9" t="s">
        <v>304</v>
      </c>
      <c r="N131" s="9" t="s">
        <v>305</v>
      </c>
      <c r="O131" s="10" t="s">
        <v>307</v>
      </c>
    </row>
    <row r="132" spans="1:15" x14ac:dyDescent="0.3">
      <c r="A132" s="8" t="s">
        <v>144</v>
      </c>
      <c r="B132" s="9" t="s">
        <v>439</v>
      </c>
      <c r="C132" s="9" t="s">
        <v>164</v>
      </c>
      <c r="D132" s="9">
        <v>71955</v>
      </c>
      <c r="E132" s="9">
        <f t="shared" si="4"/>
        <v>7195.5</v>
      </c>
      <c r="F132" s="9">
        <f t="shared" si="5"/>
        <v>64759.5</v>
      </c>
      <c r="G132" s="9">
        <f>IF(Table1[[#This Row],[TerminationStatus]]="Terminated", 0, Table1[[#This Row],[NetSalary]])</f>
        <v>0</v>
      </c>
      <c r="H132" s="9" t="s">
        <v>169</v>
      </c>
      <c r="I132" s="9" cm="1">
        <f t="array" ref="I132">_xlfn.IFS(
  H132="UPI", 5,
  H132="GPay", 10,
  H132="Paytm", 15,
  H132="ATM", 20,
  H132="NEFT", 30
)</f>
        <v>5</v>
      </c>
      <c r="J132" s="9" t="s">
        <v>175</v>
      </c>
      <c r="K132" s="9" t="s">
        <v>286</v>
      </c>
      <c r="L132" s="9" t="s">
        <v>301</v>
      </c>
      <c r="M132" s="9" t="s">
        <v>304</v>
      </c>
      <c r="N132" s="9" t="s">
        <v>306</v>
      </c>
      <c r="O132" s="10" t="s">
        <v>307</v>
      </c>
    </row>
    <row r="133" spans="1:15" x14ac:dyDescent="0.3">
      <c r="A133" s="8" t="s">
        <v>145</v>
      </c>
      <c r="B133" s="9" t="s">
        <v>440</v>
      </c>
      <c r="C133" s="9" t="s">
        <v>166</v>
      </c>
      <c r="D133" s="9">
        <v>80176</v>
      </c>
      <c r="E133" s="9">
        <f t="shared" si="4"/>
        <v>8017.6</v>
      </c>
      <c r="F133" s="9">
        <f t="shared" si="5"/>
        <v>72158.399999999994</v>
      </c>
      <c r="G133" s="9">
        <f>IF(Table1[[#This Row],[TerminationStatus]]="Terminated", 0, Table1[[#This Row],[NetSalary]])</f>
        <v>72158.399999999994</v>
      </c>
      <c r="H133" s="9" t="s">
        <v>170</v>
      </c>
      <c r="I133" s="9" cm="1">
        <f t="array" ref="I133">_xlfn.IFS(
  H133="UPI", 5,
  H133="GPay", 10,
  H133="Paytm", 15,
  H133="ATM", 20,
  H133="NEFT", 30
)</f>
        <v>30</v>
      </c>
      <c r="J133" s="9" t="s">
        <v>175</v>
      </c>
      <c r="K133" s="9" t="s">
        <v>187</v>
      </c>
      <c r="L133" s="9" t="s">
        <v>300</v>
      </c>
      <c r="M133" s="9" t="s">
        <v>303</v>
      </c>
      <c r="N133" s="9" t="s">
        <v>305</v>
      </c>
      <c r="O133" s="10" t="s">
        <v>308</v>
      </c>
    </row>
    <row r="134" spans="1:15" x14ac:dyDescent="0.3">
      <c r="A134" s="8" t="s">
        <v>146</v>
      </c>
      <c r="B134" s="9" t="s">
        <v>441</v>
      </c>
      <c r="C134" s="9" t="s">
        <v>167</v>
      </c>
      <c r="D134" s="9">
        <v>54038</v>
      </c>
      <c r="E134" s="9">
        <f t="shared" si="4"/>
        <v>5403.8</v>
      </c>
      <c r="F134" s="9">
        <f t="shared" si="5"/>
        <v>48634.2</v>
      </c>
      <c r="G134" s="9">
        <f>IF(Table1[[#This Row],[TerminationStatus]]="Terminated", 0, Table1[[#This Row],[NetSalary]])</f>
        <v>48634.2</v>
      </c>
      <c r="H134" s="9" t="s">
        <v>170</v>
      </c>
      <c r="I134" s="9" cm="1">
        <f t="array" ref="I134">_xlfn.IFS(
  H134="UPI", 5,
  H134="GPay", 10,
  H134="Paytm", 15,
  H134="ATM", 20,
  H134="NEFT", 30
)</f>
        <v>30</v>
      </c>
      <c r="J134" s="9" t="s">
        <v>175</v>
      </c>
      <c r="K134" s="9" t="s">
        <v>287</v>
      </c>
      <c r="L134" s="9" t="s">
        <v>300</v>
      </c>
      <c r="M134" s="9" t="s">
        <v>303</v>
      </c>
      <c r="N134" s="9" t="s">
        <v>305</v>
      </c>
      <c r="O134" s="10" t="s">
        <v>307</v>
      </c>
    </row>
    <row r="135" spans="1:15" x14ac:dyDescent="0.3">
      <c r="A135" s="8" t="s">
        <v>147</v>
      </c>
      <c r="B135" s="9" t="s">
        <v>442</v>
      </c>
      <c r="C135" s="9" t="s">
        <v>165</v>
      </c>
      <c r="D135" s="9">
        <v>77640</v>
      </c>
      <c r="E135" s="9">
        <f t="shared" si="4"/>
        <v>7764</v>
      </c>
      <c r="F135" s="9">
        <f t="shared" si="5"/>
        <v>69876</v>
      </c>
      <c r="G135" s="9">
        <f>IF(Table1[[#This Row],[TerminationStatus]]="Terminated", 0, Table1[[#This Row],[NetSalary]])</f>
        <v>0</v>
      </c>
      <c r="H135" s="9" t="s">
        <v>170</v>
      </c>
      <c r="I135" s="9" cm="1">
        <f t="array" ref="I135">_xlfn.IFS(
  H135="UPI", 5,
  H135="GPay", 10,
  H135="Paytm", 15,
  H135="ATM", 20,
  H135="NEFT", 30
)</f>
        <v>30</v>
      </c>
      <c r="J135" s="9" t="s">
        <v>175</v>
      </c>
      <c r="K135" s="9" t="s">
        <v>208</v>
      </c>
      <c r="L135" s="9" t="s">
        <v>301</v>
      </c>
      <c r="M135" s="9" t="s">
        <v>304</v>
      </c>
      <c r="N135" s="9" t="s">
        <v>306</v>
      </c>
      <c r="O135" s="10" t="s">
        <v>302</v>
      </c>
    </row>
    <row r="136" spans="1:15" x14ac:dyDescent="0.3">
      <c r="A136" s="8" t="s">
        <v>148</v>
      </c>
      <c r="B136" s="9" t="s">
        <v>443</v>
      </c>
      <c r="C136" s="9" t="s">
        <v>166</v>
      </c>
      <c r="D136" s="9">
        <v>33609</v>
      </c>
      <c r="E136" s="9">
        <f t="shared" si="4"/>
        <v>3360.9</v>
      </c>
      <c r="F136" s="9">
        <f t="shared" si="5"/>
        <v>30248.1</v>
      </c>
      <c r="G136" s="9">
        <f>IF(Table1[[#This Row],[TerminationStatus]]="Terminated", 0, Table1[[#This Row],[NetSalary]])</f>
        <v>0</v>
      </c>
      <c r="H136" s="9" t="s">
        <v>173</v>
      </c>
      <c r="I136" s="9" cm="1">
        <f t="array" ref="I136">_xlfn.IFS(
  H136="UPI", 5,
  H136="GPay", 10,
  H136="Paytm", 15,
  H136="ATM", 20,
  H136="NEFT", 30
)</f>
        <v>20</v>
      </c>
      <c r="J136" s="9" t="s">
        <v>175</v>
      </c>
      <c r="K136" s="9" t="s">
        <v>288</v>
      </c>
      <c r="L136" s="9" t="s">
        <v>300</v>
      </c>
      <c r="M136" s="9" t="s">
        <v>303</v>
      </c>
      <c r="N136" s="9" t="s">
        <v>306</v>
      </c>
      <c r="O136" s="10" t="s">
        <v>308</v>
      </c>
    </row>
    <row r="137" spans="1:15" x14ac:dyDescent="0.3">
      <c r="A137" s="8" t="s">
        <v>149</v>
      </c>
      <c r="B137" s="9" t="s">
        <v>444</v>
      </c>
      <c r="C137" s="9" t="s">
        <v>167</v>
      </c>
      <c r="D137" s="9">
        <v>81387</v>
      </c>
      <c r="E137" s="9">
        <f t="shared" si="4"/>
        <v>8138.7000000000007</v>
      </c>
      <c r="F137" s="9">
        <f t="shared" si="5"/>
        <v>73248.3</v>
      </c>
      <c r="G137" s="9">
        <f>IF(Table1[[#This Row],[TerminationStatus]]="Terminated", 0, Table1[[#This Row],[NetSalary]])</f>
        <v>73248.3</v>
      </c>
      <c r="H137" s="9" t="s">
        <v>170</v>
      </c>
      <c r="I137" s="9" cm="1">
        <f t="array" ref="I137">_xlfn.IFS(
  H137="UPI", 5,
  H137="GPay", 10,
  H137="Paytm", 15,
  H137="ATM", 20,
  H137="NEFT", 30
)</f>
        <v>30</v>
      </c>
      <c r="J137" s="9" t="s">
        <v>175</v>
      </c>
      <c r="K137" s="9" t="s">
        <v>214</v>
      </c>
      <c r="L137" s="9" t="s">
        <v>302</v>
      </c>
      <c r="M137" s="9" t="s">
        <v>303</v>
      </c>
      <c r="N137" s="9" t="s">
        <v>305</v>
      </c>
      <c r="O137" s="10" t="s">
        <v>308</v>
      </c>
    </row>
    <row r="138" spans="1:15" x14ac:dyDescent="0.3">
      <c r="A138" s="8" t="s">
        <v>150</v>
      </c>
      <c r="B138" s="9" t="s">
        <v>445</v>
      </c>
      <c r="C138" s="9" t="s">
        <v>168</v>
      </c>
      <c r="D138" s="9">
        <v>84441</v>
      </c>
      <c r="E138" s="9">
        <f t="shared" si="4"/>
        <v>8444.1</v>
      </c>
      <c r="F138" s="9">
        <f t="shared" si="5"/>
        <v>75996.899999999994</v>
      </c>
      <c r="G138" s="9">
        <f>IF(Table1[[#This Row],[TerminationStatus]]="Terminated", 0, Table1[[#This Row],[NetSalary]])</f>
        <v>0</v>
      </c>
      <c r="H138" s="9" t="s">
        <v>170</v>
      </c>
      <c r="I138" s="9" cm="1">
        <f t="array" ref="I138">_xlfn.IFS(
  H138="UPI", 5,
  H138="GPay", 10,
  H138="Paytm", 15,
  H138="ATM", 20,
  H138="NEFT", 30
)</f>
        <v>30</v>
      </c>
      <c r="J138" s="9" t="s">
        <v>175</v>
      </c>
      <c r="K138" s="9" t="s">
        <v>204</v>
      </c>
      <c r="L138" s="9" t="s">
        <v>300</v>
      </c>
      <c r="M138" s="9" t="s">
        <v>303</v>
      </c>
      <c r="N138" s="9" t="s">
        <v>306</v>
      </c>
      <c r="O138" s="10" t="s">
        <v>308</v>
      </c>
    </row>
    <row r="139" spans="1:15" x14ac:dyDescent="0.3">
      <c r="A139" s="8" t="s">
        <v>151</v>
      </c>
      <c r="B139" s="9" t="s">
        <v>446</v>
      </c>
      <c r="C139" s="9" t="s">
        <v>166</v>
      </c>
      <c r="D139" s="9">
        <v>87163</v>
      </c>
      <c r="E139" s="9">
        <f t="shared" si="4"/>
        <v>8716.3000000000011</v>
      </c>
      <c r="F139" s="9">
        <f t="shared" si="5"/>
        <v>78446.7</v>
      </c>
      <c r="G139" s="9">
        <f>IF(Table1[[#This Row],[TerminationStatus]]="Terminated", 0, Table1[[#This Row],[NetSalary]])</f>
        <v>0</v>
      </c>
      <c r="H139" s="9" t="s">
        <v>170</v>
      </c>
      <c r="I139" s="9" cm="1">
        <f t="array" ref="I139">_xlfn.IFS(
  H139="UPI", 5,
  H139="GPay", 10,
  H139="Paytm", 15,
  H139="ATM", 20,
  H139="NEFT", 30
)</f>
        <v>30</v>
      </c>
      <c r="J139" s="9" t="s">
        <v>175</v>
      </c>
      <c r="K139" s="9" t="s">
        <v>289</v>
      </c>
      <c r="L139" s="9" t="s">
        <v>300</v>
      </c>
      <c r="M139" s="9" t="s">
        <v>303</v>
      </c>
      <c r="N139" s="9" t="s">
        <v>306</v>
      </c>
      <c r="O139" s="10" t="s">
        <v>307</v>
      </c>
    </row>
    <row r="140" spans="1:15" x14ac:dyDescent="0.3">
      <c r="A140" s="8" t="s">
        <v>152</v>
      </c>
      <c r="B140" s="9" t="s">
        <v>447</v>
      </c>
      <c r="C140" s="9" t="s">
        <v>167</v>
      </c>
      <c r="D140" s="9">
        <v>32861</v>
      </c>
      <c r="E140" s="9">
        <f t="shared" si="4"/>
        <v>3286.1000000000004</v>
      </c>
      <c r="F140" s="9">
        <f t="shared" si="5"/>
        <v>29574.9</v>
      </c>
      <c r="G140" s="9">
        <f>IF(Table1[[#This Row],[TerminationStatus]]="Terminated", 0, Table1[[#This Row],[NetSalary]])</f>
        <v>0</v>
      </c>
      <c r="H140" s="9" t="s">
        <v>173</v>
      </c>
      <c r="I140" s="9" cm="1">
        <f t="array" ref="I140">_xlfn.IFS(
  H140="UPI", 5,
  H140="GPay", 10,
  H140="Paytm", 15,
  H140="ATM", 20,
  H140="NEFT", 30
)</f>
        <v>20</v>
      </c>
      <c r="J140" s="9" t="s">
        <v>175</v>
      </c>
      <c r="K140" s="9" t="s">
        <v>290</v>
      </c>
      <c r="L140" s="9" t="s">
        <v>301</v>
      </c>
      <c r="M140" s="9" t="s">
        <v>304</v>
      </c>
      <c r="N140" s="9" t="s">
        <v>306</v>
      </c>
      <c r="O140" s="10" t="s">
        <v>308</v>
      </c>
    </row>
    <row r="141" spans="1:15" x14ac:dyDescent="0.3">
      <c r="A141" s="8" t="s">
        <v>153</v>
      </c>
      <c r="B141" s="9" t="s">
        <v>448</v>
      </c>
      <c r="C141" s="9" t="s">
        <v>165</v>
      </c>
      <c r="D141" s="9">
        <v>31743</v>
      </c>
      <c r="E141" s="9">
        <f t="shared" si="4"/>
        <v>3174.3</v>
      </c>
      <c r="F141" s="9">
        <f t="shared" si="5"/>
        <v>28568.7</v>
      </c>
      <c r="G141" s="9">
        <f>IF(Table1[[#This Row],[TerminationStatus]]="Terminated", 0, Table1[[#This Row],[NetSalary]])</f>
        <v>28568.7</v>
      </c>
      <c r="H141" s="9" t="s">
        <v>173</v>
      </c>
      <c r="I141" s="9" cm="1">
        <f t="array" ref="I141">_xlfn.IFS(
  H141="UPI", 5,
  H141="GPay", 10,
  H141="Paytm", 15,
  H141="ATM", 20,
  H141="NEFT", 30
)</f>
        <v>20</v>
      </c>
      <c r="J141" s="9" t="s">
        <v>175</v>
      </c>
      <c r="K141" s="9" t="s">
        <v>291</v>
      </c>
      <c r="L141" s="9" t="s">
        <v>300</v>
      </c>
      <c r="M141" s="9" t="s">
        <v>303</v>
      </c>
      <c r="N141" s="9" t="s">
        <v>305</v>
      </c>
      <c r="O141" s="10" t="s">
        <v>307</v>
      </c>
    </row>
    <row r="142" spans="1:15" x14ac:dyDescent="0.3">
      <c r="A142" s="8" t="s">
        <v>154</v>
      </c>
      <c r="B142" s="9" t="s">
        <v>449</v>
      </c>
      <c r="C142" s="9" t="s">
        <v>165</v>
      </c>
      <c r="D142" s="9">
        <v>54392</v>
      </c>
      <c r="E142" s="9">
        <f t="shared" si="4"/>
        <v>5439.2000000000007</v>
      </c>
      <c r="F142" s="9">
        <f t="shared" si="5"/>
        <v>48952.800000000003</v>
      </c>
      <c r="G142" s="9">
        <f>IF(Table1[[#This Row],[TerminationStatus]]="Terminated", 0, Table1[[#This Row],[NetSalary]])</f>
        <v>48952.800000000003</v>
      </c>
      <c r="H142" s="9" t="s">
        <v>171</v>
      </c>
      <c r="I142" s="9" cm="1">
        <f t="array" ref="I142">_xlfn.IFS(
  H142="UPI", 5,
  H142="GPay", 10,
  H142="Paytm", 15,
  H142="ATM", 20,
  H142="NEFT", 30
)</f>
        <v>10</v>
      </c>
      <c r="J142" s="9" t="s">
        <v>175</v>
      </c>
      <c r="K142" s="9" t="s">
        <v>292</v>
      </c>
      <c r="L142" s="9" t="s">
        <v>302</v>
      </c>
      <c r="M142" s="9" t="s">
        <v>303</v>
      </c>
      <c r="N142" s="9" t="s">
        <v>305</v>
      </c>
      <c r="O142" s="10" t="s">
        <v>308</v>
      </c>
    </row>
    <row r="143" spans="1:15" x14ac:dyDescent="0.3">
      <c r="A143" s="8" t="s">
        <v>155</v>
      </c>
      <c r="B143" s="9" t="s">
        <v>450</v>
      </c>
      <c r="C143" s="9" t="s">
        <v>167</v>
      </c>
      <c r="D143" s="9">
        <v>97972</v>
      </c>
      <c r="E143" s="9">
        <f t="shared" si="4"/>
        <v>9797.2000000000007</v>
      </c>
      <c r="F143" s="9">
        <f t="shared" si="5"/>
        <v>88174.8</v>
      </c>
      <c r="G143" s="9">
        <f>IF(Table1[[#This Row],[TerminationStatus]]="Terminated", 0, Table1[[#This Row],[NetSalary]])</f>
        <v>0</v>
      </c>
      <c r="H143" s="9" t="s">
        <v>171</v>
      </c>
      <c r="I143" s="9" cm="1">
        <f t="array" ref="I143">_xlfn.IFS(
  H143="UPI", 5,
  H143="GPay", 10,
  H143="Paytm", 15,
  H143="ATM", 20,
  H143="NEFT", 30
)</f>
        <v>10</v>
      </c>
      <c r="J143" s="9" t="s">
        <v>175</v>
      </c>
      <c r="K143" s="9" t="s">
        <v>293</v>
      </c>
      <c r="L143" s="9" t="s">
        <v>300</v>
      </c>
      <c r="M143" s="9" t="s">
        <v>303</v>
      </c>
      <c r="N143" s="9" t="s">
        <v>306</v>
      </c>
      <c r="O143" s="10" t="s">
        <v>308</v>
      </c>
    </row>
    <row r="144" spans="1:15" x14ac:dyDescent="0.3">
      <c r="A144" s="8" t="s">
        <v>156</v>
      </c>
      <c r="B144" s="9" t="s">
        <v>451</v>
      </c>
      <c r="C144" s="9" t="s">
        <v>168</v>
      </c>
      <c r="D144" s="9">
        <v>25800</v>
      </c>
      <c r="E144" s="9">
        <f t="shared" si="4"/>
        <v>2580</v>
      </c>
      <c r="F144" s="9">
        <f t="shared" si="5"/>
        <v>23220</v>
      </c>
      <c r="G144" s="9">
        <f>IF(Table1[[#This Row],[TerminationStatus]]="Terminated", 0, Table1[[#This Row],[NetSalary]])</f>
        <v>23220</v>
      </c>
      <c r="H144" s="9" t="s">
        <v>169</v>
      </c>
      <c r="I144" s="9" cm="1">
        <f t="array" ref="I144">_xlfn.IFS(
  H144="UPI", 5,
  H144="GPay", 10,
  H144="Paytm", 15,
  H144="ATM", 20,
  H144="NEFT", 30
)</f>
        <v>5</v>
      </c>
      <c r="J144" s="9" t="s">
        <v>175</v>
      </c>
      <c r="K144" s="9" t="s">
        <v>264</v>
      </c>
      <c r="L144" s="9" t="s">
        <v>301</v>
      </c>
      <c r="M144" s="9" t="s">
        <v>304</v>
      </c>
      <c r="N144" s="9" t="s">
        <v>305</v>
      </c>
      <c r="O144" s="10" t="s">
        <v>307</v>
      </c>
    </row>
    <row r="145" spans="1:15" x14ac:dyDescent="0.3">
      <c r="A145" s="8" t="s">
        <v>157</v>
      </c>
      <c r="B145" s="9" t="s">
        <v>452</v>
      </c>
      <c r="C145" s="9" t="s">
        <v>167</v>
      </c>
      <c r="D145" s="9">
        <v>53197</v>
      </c>
      <c r="E145" s="9">
        <f t="shared" si="4"/>
        <v>5319.7000000000007</v>
      </c>
      <c r="F145" s="9">
        <f t="shared" si="5"/>
        <v>47877.3</v>
      </c>
      <c r="G145" s="9">
        <f>IF(Table1[[#This Row],[TerminationStatus]]="Terminated", 0, Table1[[#This Row],[NetSalary]])</f>
        <v>0</v>
      </c>
      <c r="H145" s="9" t="s">
        <v>172</v>
      </c>
      <c r="I145" s="9" cm="1">
        <f t="array" ref="I145">_xlfn.IFS(
  H145="UPI", 5,
  H145="GPay", 10,
  H145="Paytm", 15,
  H145="ATM", 20,
  H145="NEFT", 30
)</f>
        <v>15</v>
      </c>
      <c r="J145" s="9" t="s">
        <v>175</v>
      </c>
      <c r="K145" s="9" t="s">
        <v>294</v>
      </c>
      <c r="L145" s="9" t="s">
        <v>302</v>
      </c>
      <c r="M145" s="9" t="s">
        <v>303</v>
      </c>
      <c r="N145" s="9" t="s">
        <v>306</v>
      </c>
      <c r="O145" s="10" t="s">
        <v>302</v>
      </c>
    </row>
    <row r="146" spans="1:15" x14ac:dyDescent="0.3">
      <c r="A146" s="8" t="s">
        <v>158</v>
      </c>
      <c r="B146" s="9" t="s">
        <v>453</v>
      </c>
      <c r="C146" s="9" t="s">
        <v>167</v>
      </c>
      <c r="D146" s="9">
        <v>36135</v>
      </c>
      <c r="E146" s="9">
        <f t="shared" si="4"/>
        <v>3613.5</v>
      </c>
      <c r="F146" s="9">
        <f t="shared" si="5"/>
        <v>32521.5</v>
      </c>
      <c r="G146" s="9">
        <f>IF(Table1[[#This Row],[TerminationStatus]]="Terminated", 0, Table1[[#This Row],[NetSalary]])</f>
        <v>0</v>
      </c>
      <c r="H146" s="9" t="s">
        <v>169</v>
      </c>
      <c r="I146" s="9" cm="1">
        <f t="array" ref="I146">_xlfn.IFS(
  H146="UPI", 5,
  H146="GPay", 10,
  H146="Paytm", 15,
  H146="ATM", 20,
  H146="NEFT", 30
)</f>
        <v>5</v>
      </c>
      <c r="J146" s="9" t="s">
        <v>175</v>
      </c>
      <c r="K146" s="9" t="s">
        <v>295</v>
      </c>
      <c r="L146" s="9" t="s">
        <v>301</v>
      </c>
      <c r="M146" s="9" t="s">
        <v>304</v>
      </c>
      <c r="N146" s="9" t="s">
        <v>306</v>
      </c>
      <c r="O146" s="10" t="s">
        <v>308</v>
      </c>
    </row>
    <row r="147" spans="1:15" x14ac:dyDescent="0.3">
      <c r="A147" s="8" t="s">
        <v>159</v>
      </c>
      <c r="B147" s="9" t="s">
        <v>454</v>
      </c>
      <c r="C147" s="9" t="s">
        <v>165</v>
      </c>
      <c r="D147" s="9">
        <v>88656</v>
      </c>
      <c r="E147" s="9">
        <f t="shared" si="4"/>
        <v>8865.6</v>
      </c>
      <c r="F147" s="9">
        <f t="shared" si="5"/>
        <v>79790.399999999994</v>
      </c>
      <c r="G147" s="9">
        <f>IF(Table1[[#This Row],[TerminationStatus]]="Terminated", 0, Table1[[#This Row],[NetSalary]])</f>
        <v>0</v>
      </c>
      <c r="H147" s="9" t="s">
        <v>172</v>
      </c>
      <c r="I147" s="9" cm="1">
        <f t="array" ref="I147">_xlfn.IFS(
  H147="UPI", 5,
  H147="GPay", 10,
  H147="Paytm", 15,
  H147="ATM", 20,
  H147="NEFT", 30
)</f>
        <v>15</v>
      </c>
      <c r="J147" s="9" t="s">
        <v>175</v>
      </c>
      <c r="K147" s="9" t="s">
        <v>296</v>
      </c>
      <c r="L147" s="9" t="s">
        <v>301</v>
      </c>
      <c r="M147" s="9" t="s">
        <v>304</v>
      </c>
      <c r="N147" s="9" t="s">
        <v>306</v>
      </c>
      <c r="O147" s="10" t="s">
        <v>308</v>
      </c>
    </row>
    <row r="148" spans="1:15" x14ac:dyDescent="0.3">
      <c r="A148" s="8" t="s">
        <v>160</v>
      </c>
      <c r="B148" s="9" t="s">
        <v>455</v>
      </c>
      <c r="C148" s="9" t="s">
        <v>164</v>
      </c>
      <c r="D148" s="9">
        <v>62125</v>
      </c>
      <c r="E148" s="9">
        <f t="shared" si="4"/>
        <v>6212.5</v>
      </c>
      <c r="F148" s="9">
        <f t="shared" si="5"/>
        <v>55912.5</v>
      </c>
      <c r="G148" s="9">
        <f>IF(Table1[[#This Row],[TerminationStatus]]="Terminated", 0, Table1[[#This Row],[NetSalary]])</f>
        <v>0</v>
      </c>
      <c r="H148" s="9" t="s">
        <v>173</v>
      </c>
      <c r="I148" s="9" cm="1">
        <f t="array" ref="I148">_xlfn.IFS(
  H148="UPI", 5,
  H148="GPay", 10,
  H148="Paytm", 15,
  H148="ATM", 20,
  H148="NEFT", 30
)</f>
        <v>20</v>
      </c>
      <c r="J148" s="9" t="s">
        <v>175</v>
      </c>
      <c r="K148" s="9" t="s">
        <v>250</v>
      </c>
      <c r="L148" s="9" t="s">
        <v>301</v>
      </c>
      <c r="M148" s="9" t="s">
        <v>304</v>
      </c>
      <c r="N148" s="9" t="s">
        <v>306</v>
      </c>
      <c r="O148" s="10" t="s">
        <v>302</v>
      </c>
    </row>
    <row r="149" spans="1:15" x14ac:dyDescent="0.3">
      <c r="A149" s="8" t="s">
        <v>161</v>
      </c>
      <c r="B149" s="9" t="s">
        <v>456</v>
      </c>
      <c r="C149" s="9" t="s">
        <v>164</v>
      </c>
      <c r="D149" s="9">
        <v>26007</v>
      </c>
      <c r="E149" s="9">
        <f t="shared" si="4"/>
        <v>2600.7000000000003</v>
      </c>
      <c r="F149" s="9">
        <f t="shared" si="5"/>
        <v>23406.3</v>
      </c>
      <c r="G149" s="9">
        <f>IF(Table1[[#This Row],[TerminationStatus]]="Terminated", 0, Table1[[#This Row],[NetSalary]])</f>
        <v>0</v>
      </c>
      <c r="H149" s="9" t="s">
        <v>169</v>
      </c>
      <c r="I149" s="9" cm="1">
        <f t="array" ref="I149">_xlfn.IFS(
  H149="UPI", 5,
  H149="GPay", 10,
  H149="Paytm", 15,
  H149="ATM", 20,
  H149="NEFT", 30
)</f>
        <v>5</v>
      </c>
      <c r="J149" s="9" t="s">
        <v>175</v>
      </c>
      <c r="K149" s="9" t="s">
        <v>297</v>
      </c>
      <c r="L149" s="9" t="s">
        <v>302</v>
      </c>
      <c r="M149" s="9" t="s">
        <v>303</v>
      </c>
      <c r="N149" s="9" t="s">
        <v>306</v>
      </c>
      <c r="O149" s="10" t="s">
        <v>307</v>
      </c>
    </row>
    <row r="150" spans="1:15" x14ac:dyDescent="0.3">
      <c r="A150" s="8" t="s">
        <v>162</v>
      </c>
      <c r="B150" s="9" t="s">
        <v>457</v>
      </c>
      <c r="C150" s="9" t="s">
        <v>164</v>
      </c>
      <c r="D150" s="9">
        <v>90193</v>
      </c>
      <c r="E150" s="9">
        <f t="shared" si="4"/>
        <v>9019.3000000000011</v>
      </c>
      <c r="F150" s="9">
        <f t="shared" si="5"/>
        <v>81173.7</v>
      </c>
      <c r="G150" s="9">
        <f>IF(Table1[[#This Row],[TerminationStatus]]="Terminated", 0, Table1[[#This Row],[NetSalary]])</f>
        <v>81173.7</v>
      </c>
      <c r="H150" s="9" t="s">
        <v>169</v>
      </c>
      <c r="I150" s="9" cm="1">
        <f t="array" ref="I150">_xlfn.IFS(
  H150="UPI", 5,
  H150="GPay", 10,
  H150="Paytm", 15,
  H150="ATM", 20,
  H150="NEFT", 30
)</f>
        <v>5</v>
      </c>
      <c r="J150" s="9" t="s">
        <v>175</v>
      </c>
      <c r="K150" s="9" t="s">
        <v>298</v>
      </c>
      <c r="L150" s="9" t="s">
        <v>300</v>
      </c>
      <c r="M150" s="9" t="s">
        <v>303</v>
      </c>
      <c r="N150" s="9" t="s">
        <v>305</v>
      </c>
      <c r="O150" s="10" t="s">
        <v>302</v>
      </c>
    </row>
    <row r="151" spans="1:15" x14ac:dyDescent="0.3">
      <c r="A151" s="11" t="s">
        <v>163</v>
      </c>
      <c r="B151" s="12" t="s">
        <v>458</v>
      </c>
      <c r="C151" s="12" t="s">
        <v>167</v>
      </c>
      <c r="D151" s="12">
        <v>71421</v>
      </c>
      <c r="E151" s="12">
        <f t="shared" si="4"/>
        <v>7142.1</v>
      </c>
      <c r="F151" s="12">
        <f t="shared" si="5"/>
        <v>64278.9</v>
      </c>
      <c r="G151" s="12">
        <f>IF(Table1[[#This Row],[TerminationStatus]]="Terminated", 0, Table1[[#This Row],[NetSalary]])</f>
        <v>0</v>
      </c>
      <c r="H151" s="12" t="s">
        <v>170</v>
      </c>
      <c r="I151" s="12" cm="1">
        <f t="array" ref="I151">_xlfn.IFS(
  H151="UPI", 5,
  H151="GPay", 10,
  H151="Paytm", 15,
  H151="ATM", 20,
  H151="NEFT", 30
)</f>
        <v>30</v>
      </c>
      <c r="J151" s="12" t="s">
        <v>175</v>
      </c>
      <c r="K151" s="12" t="s">
        <v>299</v>
      </c>
      <c r="L151" s="12" t="s">
        <v>301</v>
      </c>
      <c r="M151" s="12" t="s">
        <v>304</v>
      </c>
      <c r="N151" s="12" t="s">
        <v>306</v>
      </c>
      <c r="O151" s="13" t="s">
        <v>302</v>
      </c>
    </row>
  </sheetData>
  <phoneticPr fontId="3" type="noConversion"/>
  <conditionalFormatting sqref="N1:N1048576">
    <cfRule type="containsText" dxfId="20" priority="1" operator="containsText" text="Terminated">
      <formula>NOT(ISERROR(SEARCH("Terminated",N1)))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83F40-9383-446E-9AA9-6EF3B95184D5}">
  <dimension ref="A1:N151"/>
  <sheetViews>
    <sheetView topLeftCell="A124" workbookViewId="0">
      <selection activeCell="I1" sqref="I1"/>
    </sheetView>
  </sheetViews>
  <sheetFormatPr defaultRowHeight="14.4" x14ac:dyDescent="0.3"/>
  <cols>
    <col min="1" max="1" width="11.109375" bestFit="1" customWidth="1"/>
    <col min="2" max="2" width="19.44140625" bestFit="1" customWidth="1"/>
    <col min="3" max="3" width="11.109375" bestFit="1" customWidth="1"/>
    <col min="4" max="4" width="10.6640625" bestFit="1" customWidth="1"/>
    <col min="5" max="5" width="12.5546875" bestFit="1" customWidth="1"/>
    <col min="6" max="6" width="9.109375" bestFit="1" customWidth="1"/>
    <col min="7" max="7" width="13.6640625" bestFit="1" customWidth="1"/>
    <col min="8" max="8" width="14.109375" bestFit="1" customWidth="1"/>
    <col min="9" max="9" width="17.6640625" bestFit="1" customWidth="1"/>
    <col min="10" max="10" width="10.33203125" bestFit="1" customWidth="1"/>
    <col min="11" max="11" width="16.6640625" bestFit="1" customWidth="1"/>
    <col min="12" max="12" width="16.33203125" bestFit="1" customWidth="1"/>
    <col min="13" max="13" width="16.5546875" bestFit="1" customWidth="1"/>
    <col min="14" max="14" width="11.109375" bestFit="1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A2" s="1" t="s">
        <v>14</v>
      </c>
      <c r="B2" s="1" t="s">
        <v>309</v>
      </c>
      <c r="C2" s="1" t="s">
        <v>164</v>
      </c>
      <c r="D2" s="1">
        <v>28278</v>
      </c>
      <c r="E2" s="1">
        <v>4559.33</v>
      </c>
      <c r="F2" s="1">
        <v>23718.67</v>
      </c>
      <c r="G2" s="1" t="s">
        <v>169</v>
      </c>
      <c r="H2" s="1">
        <v>29</v>
      </c>
      <c r="I2" s="1" t="s">
        <v>174</v>
      </c>
      <c r="J2" s="1" t="s">
        <v>178</v>
      </c>
      <c r="K2" s="1" t="s">
        <v>300</v>
      </c>
      <c r="L2" s="1" t="s">
        <v>303</v>
      </c>
      <c r="M2" s="1" t="s">
        <v>305</v>
      </c>
      <c r="N2" s="1" t="s">
        <v>302</v>
      </c>
    </row>
    <row r="3" spans="1:14" x14ac:dyDescent="0.3">
      <c r="A3" s="1" t="s">
        <v>15</v>
      </c>
      <c r="B3" s="1" t="s">
        <v>310</v>
      </c>
      <c r="C3" s="1" t="s">
        <v>165</v>
      </c>
      <c r="D3" s="1">
        <v>29165</v>
      </c>
      <c r="E3" s="1">
        <v>1588.61</v>
      </c>
      <c r="F3" s="1">
        <v>27576.39</v>
      </c>
      <c r="G3" s="1" t="s">
        <v>169</v>
      </c>
      <c r="H3" s="1">
        <v>30</v>
      </c>
      <c r="I3" s="1" t="s">
        <v>175</v>
      </c>
      <c r="J3" s="1" t="s">
        <v>179</v>
      </c>
      <c r="K3" s="1" t="s">
        <v>301</v>
      </c>
      <c r="L3" s="1" t="s">
        <v>304</v>
      </c>
      <c r="M3" s="1" t="s">
        <v>306</v>
      </c>
      <c r="N3" s="1" t="s">
        <v>307</v>
      </c>
    </row>
    <row r="4" spans="1:14" x14ac:dyDescent="0.3">
      <c r="A4" s="1" t="s">
        <v>16</v>
      </c>
      <c r="B4" s="1" t="s">
        <v>311</v>
      </c>
      <c r="C4" s="1" t="s">
        <v>165</v>
      </c>
      <c r="D4" s="1">
        <v>61463</v>
      </c>
      <c r="E4" s="1">
        <v>10535.65</v>
      </c>
      <c r="F4" s="1">
        <v>50927.35</v>
      </c>
      <c r="G4" s="1" t="s">
        <v>170</v>
      </c>
      <c r="H4" s="1">
        <v>98</v>
      </c>
      <c r="I4" s="1" t="s">
        <v>174</v>
      </c>
      <c r="J4" s="1" t="s">
        <v>180</v>
      </c>
      <c r="K4" s="1" t="s">
        <v>302</v>
      </c>
      <c r="L4" s="1" t="s">
        <v>303</v>
      </c>
      <c r="M4" s="1" t="s">
        <v>306</v>
      </c>
      <c r="N4" s="1" t="s">
        <v>308</v>
      </c>
    </row>
    <row r="5" spans="1:14" x14ac:dyDescent="0.3">
      <c r="A5" s="1" t="s">
        <v>17</v>
      </c>
      <c r="B5" s="1" t="s">
        <v>312</v>
      </c>
      <c r="C5" s="1" t="s">
        <v>166</v>
      </c>
      <c r="D5" s="1">
        <v>53221</v>
      </c>
      <c r="E5" s="1">
        <v>10302.629999999999</v>
      </c>
      <c r="F5" s="1">
        <v>42918.37</v>
      </c>
      <c r="G5" s="1" t="s">
        <v>171</v>
      </c>
      <c r="H5" s="1">
        <v>14</v>
      </c>
      <c r="I5" s="1" t="s">
        <v>175</v>
      </c>
      <c r="J5" s="1" t="s">
        <v>181</v>
      </c>
      <c r="K5" s="1" t="s">
        <v>301</v>
      </c>
      <c r="L5" s="1" t="s">
        <v>304</v>
      </c>
      <c r="M5" s="1" t="s">
        <v>306</v>
      </c>
      <c r="N5" s="1" t="s">
        <v>308</v>
      </c>
    </row>
    <row r="6" spans="1:14" x14ac:dyDescent="0.3">
      <c r="A6" s="1" t="s">
        <v>18</v>
      </c>
      <c r="B6" s="1" t="s">
        <v>313</v>
      </c>
      <c r="C6" s="1" t="s">
        <v>167</v>
      </c>
      <c r="D6" s="1">
        <v>59671</v>
      </c>
      <c r="E6" s="1">
        <v>10207.870000000001</v>
      </c>
      <c r="F6" s="1">
        <v>49463.13</v>
      </c>
      <c r="G6" s="1" t="s">
        <v>172</v>
      </c>
      <c r="H6" s="1">
        <v>69</v>
      </c>
      <c r="I6" s="1" t="s">
        <v>175</v>
      </c>
      <c r="J6" s="1" t="s">
        <v>182</v>
      </c>
      <c r="K6" s="1" t="s">
        <v>301</v>
      </c>
      <c r="L6" s="1" t="s">
        <v>304</v>
      </c>
      <c r="M6" s="1" t="s">
        <v>306</v>
      </c>
      <c r="N6" s="1" t="s">
        <v>302</v>
      </c>
    </row>
    <row r="7" spans="1:14" x14ac:dyDescent="0.3">
      <c r="A7" s="1" t="s">
        <v>19</v>
      </c>
      <c r="B7" s="1" t="s">
        <v>314</v>
      </c>
      <c r="C7" s="1" t="s">
        <v>167</v>
      </c>
      <c r="D7" s="1">
        <v>72400</v>
      </c>
      <c r="E7" s="1">
        <v>9890.0400000000009</v>
      </c>
      <c r="F7" s="1">
        <v>62509.96</v>
      </c>
      <c r="G7" s="1" t="s">
        <v>170</v>
      </c>
      <c r="H7" s="1">
        <v>116</v>
      </c>
      <c r="I7" s="1" t="s">
        <v>174</v>
      </c>
      <c r="J7" s="1" t="s">
        <v>183</v>
      </c>
      <c r="K7" s="1" t="s">
        <v>301</v>
      </c>
      <c r="L7" s="1" t="s">
        <v>304</v>
      </c>
      <c r="M7" s="1" t="s">
        <v>305</v>
      </c>
      <c r="N7" s="1"/>
    </row>
    <row r="8" spans="1:14" x14ac:dyDescent="0.3">
      <c r="A8" s="1" t="s">
        <v>20</v>
      </c>
      <c r="B8" s="1" t="s">
        <v>315</v>
      </c>
      <c r="C8" s="1" t="s">
        <v>165</v>
      </c>
      <c r="D8" s="1">
        <v>61434</v>
      </c>
      <c r="E8" s="1">
        <v>7249.92</v>
      </c>
      <c r="F8" s="1">
        <v>54184.08</v>
      </c>
      <c r="G8" s="1" t="s">
        <v>171</v>
      </c>
      <c r="H8" s="1">
        <v>21</v>
      </c>
      <c r="I8" s="1" t="s">
        <v>176</v>
      </c>
      <c r="J8" s="1" t="s">
        <v>184</v>
      </c>
      <c r="K8" s="1" t="s">
        <v>301</v>
      </c>
      <c r="L8" s="1" t="s">
        <v>304</v>
      </c>
      <c r="M8" s="1" t="s">
        <v>306</v>
      </c>
      <c r="N8" s="1" t="s">
        <v>302</v>
      </c>
    </row>
    <row r="9" spans="1:14" x14ac:dyDescent="0.3">
      <c r="A9" s="1" t="s">
        <v>21</v>
      </c>
      <c r="B9" s="1" t="s">
        <v>316</v>
      </c>
      <c r="C9" s="1" t="s">
        <v>164</v>
      </c>
      <c r="D9" s="1">
        <v>47431</v>
      </c>
      <c r="E9" s="1" t="s">
        <v>459</v>
      </c>
      <c r="F9" s="1">
        <v>41259.230000000003</v>
      </c>
      <c r="G9" s="1" t="s">
        <v>169</v>
      </c>
      <c r="H9" s="1">
        <v>21</v>
      </c>
      <c r="I9" s="1" t="s">
        <v>177</v>
      </c>
      <c r="J9" s="1" t="s">
        <v>181</v>
      </c>
      <c r="K9" s="1" t="s">
        <v>302</v>
      </c>
      <c r="L9" s="1" t="s">
        <v>303</v>
      </c>
      <c r="M9" s="1" t="s">
        <v>305</v>
      </c>
      <c r="N9" s="1" t="s">
        <v>302</v>
      </c>
    </row>
    <row r="10" spans="1:14" x14ac:dyDescent="0.3">
      <c r="A10" s="1" t="s">
        <v>22</v>
      </c>
      <c r="B10" s="1" t="s">
        <v>317</v>
      </c>
      <c r="C10" s="1" t="s">
        <v>168</v>
      </c>
      <c r="D10" s="1">
        <v>32331</v>
      </c>
      <c r="E10" s="1">
        <v>2727.35</v>
      </c>
      <c r="F10" s="1">
        <v>29603.65</v>
      </c>
      <c r="G10" s="1" t="s">
        <v>170</v>
      </c>
      <c r="H10" s="1">
        <v>104</v>
      </c>
      <c r="I10" s="1" t="s">
        <v>176</v>
      </c>
      <c r="J10" s="1" t="s">
        <v>185</v>
      </c>
      <c r="K10" s="1" t="s">
        <v>302</v>
      </c>
      <c r="L10" s="1" t="s">
        <v>303</v>
      </c>
      <c r="M10" s="1" t="s">
        <v>305</v>
      </c>
      <c r="N10" s="1" t="s">
        <v>307</v>
      </c>
    </row>
    <row r="11" spans="1:14" x14ac:dyDescent="0.3">
      <c r="A11" s="1" t="s">
        <v>23</v>
      </c>
      <c r="B11" s="1" t="s">
        <v>318</v>
      </c>
      <c r="C11" s="1" t="s">
        <v>167</v>
      </c>
      <c r="D11" s="1">
        <v>66245</v>
      </c>
      <c r="E11" s="1">
        <v>5425.07</v>
      </c>
      <c r="F11" s="1">
        <v>60819.93</v>
      </c>
      <c r="G11" s="1" t="s">
        <v>172</v>
      </c>
      <c r="H11" s="1">
        <v>51</v>
      </c>
      <c r="I11" s="1" t="s">
        <v>177</v>
      </c>
      <c r="J11" s="1" t="s">
        <v>186</v>
      </c>
      <c r="K11" s="1" t="s">
        <v>302</v>
      </c>
      <c r="L11" s="1" t="s">
        <v>303</v>
      </c>
      <c r="M11" s="1" t="s">
        <v>305</v>
      </c>
      <c r="N11" s="1" t="s">
        <v>307</v>
      </c>
    </row>
    <row r="12" spans="1:14" x14ac:dyDescent="0.3">
      <c r="A12" s="1" t="s">
        <v>24</v>
      </c>
      <c r="B12" s="1" t="s">
        <v>319</v>
      </c>
      <c r="C12" s="1" t="s">
        <v>167</v>
      </c>
      <c r="D12" s="1">
        <v>95644</v>
      </c>
      <c r="E12" s="1">
        <v>8551.65</v>
      </c>
      <c r="F12" s="1">
        <v>87092.35</v>
      </c>
      <c r="G12" s="1" t="s">
        <v>173</v>
      </c>
      <c r="H12" s="1">
        <v>55</v>
      </c>
      <c r="I12" s="1" t="s">
        <v>177</v>
      </c>
      <c r="J12" s="1" t="s">
        <v>187</v>
      </c>
      <c r="K12" s="1" t="s">
        <v>301</v>
      </c>
      <c r="L12" s="1" t="s">
        <v>304</v>
      </c>
      <c r="M12" s="1" t="s">
        <v>305</v>
      </c>
      <c r="N12" s="1" t="s">
        <v>302</v>
      </c>
    </row>
    <row r="13" spans="1:14" x14ac:dyDescent="0.3">
      <c r="A13" s="1" t="s">
        <v>25</v>
      </c>
      <c r="B13" s="1" t="s">
        <v>320</v>
      </c>
      <c r="C13" s="1" t="s">
        <v>165</v>
      </c>
      <c r="D13" s="1">
        <v>36915</v>
      </c>
      <c r="E13" s="1">
        <v>6030.7</v>
      </c>
      <c r="F13" s="1">
        <v>30884.3</v>
      </c>
      <c r="G13" s="1" t="s">
        <v>170</v>
      </c>
      <c r="H13" s="1">
        <v>20</v>
      </c>
      <c r="I13" s="1" t="s">
        <v>174</v>
      </c>
      <c r="J13" s="1" t="s">
        <v>188</v>
      </c>
      <c r="K13" s="1" t="s">
        <v>302</v>
      </c>
      <c r="L13" s="1" t="s">
        <v>303</v>
      </c>
      <c r="M13" s="1" t="s">
        <v>305</v>
      </c>
      <c r="N13" s="1" t="s">
        <v>308</v>
      </c>
    </row>
    <row r="14" spans="1:14" x14ac:dyDescent="0.3">
      <c r="A14" s="1" t="s">
        <v>26</v>
      </c>
      <c r="B14" s="1" t="s">
        <v>321</v>
      </c>
      <c r="C14" s="1" t="s">
        <v>165</v>
      </c>
      <c r="D14" s="1">
        <v>86348</v>
      </c>
      <c r="E14" s="1">
        <v>11170.59</v>
      </c>
      <c r="F14" s="1">
        <v>75177.41</v>
      </c>
      <c r="G14" s="1" t="s">
        <v>173</v>
      </c>
      <c r="H14" s="1">
        <v>111</v>
      </c>
      <c r="I14" s="1" t="s">
        <v>175</v>
      </c>
      <c r="J14" s="1" t="s">
        <v>188</v>
      </c>
      <c r="K14" s="1" t="s">
        <v>300</v>
      </c>
      <c r="L14" s="1" t="s">
        <v>303</v>
      </c>
      <c r="M14" s="1" t="s">
        <v>305</v>
      </c>
      <c r="N14" s="1" t="s">
        <v>302</v>
      </c>
    </row>
    <row r="15" spans="1:14" x14ac:dyDescent="0.3">
      <c r="A15" s="1" t="s">
        <v>27</v>
      </c>
      <c r="B15" s="1" t="s">
        <v>322</v>
      </c>
      <c r="C15" s="1" t="s">
        <v>167</v>
      </c>
      <c r="D15" s="1">
        <v>59973</v>
      </c>
      <c r="E15" s="1">
        <v>9912.93</v>
      </c>
      <c r="F15" s="1">
        <v>50060.07</v>
      </c>
      <c r="G15" s="1" t="s">
        <v>171</v>
      </c>
      <c r="H15" s="1">
        <v>15</v>
      </c>
      <c r="I15" s="1" t="s">
        <v>176</v>
      </c>
      <c r="J15" s="1" t="s">
        <v>189</v>
      </c>
      <c r="K15" s="1" t="s">
        <v>301</v>
      </c>
      <c r="L15" s="1" t="s">
        <v>304</v>
      </c>
      <c r="M15" s="1" t="s">
        <v>306</v>
      </c>
      <c r="N15" s="1" t="s">
        <v>307</v>
      </c>
    </row>
    <row r="16" spans="1:14" x14ac:dyDescent="0.3">
      <c r="A16" s="1" t="s">
        <v>28</v>
      </c>
      <c r="B16" s="1" t="s">
        <v>323</v>
      </c>
      <c r="C16" s="1" t="s">
        <v>168</v>
      </c>
      <c r="D16" s="1">
        <v>90612</v>
      </c>
      <c r="E16" s="1">
        <v>14887.04</v>
      </c>
      <c r="F16" s="1">
        <v>75724.959999999992</v>
      </c>
      <c r="G16" s="1" t="s">
        <v>173</v>
      </c>
      <c r="H16" s="1">
        <v>117</v>
      </c>
      <c r="I16" s="1" t="s">
        <v>175</v>
      </c>
      <c r="J16" s="1" t="s">
        <v>190</v>
      </c>
      <c r="K16" s="1" t="s">
        <v>302</v>
      </c>
      <c r="L16" s="1" t="s">
        <v>303</v>
      </c>
      <c r="M16" s="1" t="s">
        <v>305</v>
      </c>
      <c r="N16" s="1" t="s">
        <v>307</v>
      </c>
    </row>
    <row r="17" spans="1:14" x14ac:dyDescent="0.3">
      <c r="A17" s="1" t="s">
        <v>29</v>
      </c>
      <c r="B17" s="1" t="s">
        <v>324</v>
      </c>
      <c r="C17" s="1" t="s">
        <v>168</v>
      </c>
      <c r="D17" s="1">
        <v>46174</v>
      </c>
      <c r="E17" s="1">
        <v>6044.49</v>
      </c>
      <c r="F17" s="1">
        <v>40129.51</v>
      </c>
      <c r="G17" s="1" t="s">
        <v>173</v>
      </c>
      <c r="H17" s="1">
        <v>118</v>
      </c>
      <c r="I17" s="1" t="s">
        <v>175</v>
      </c>
      <c r="J17" s="1" t="s">
        <v>191</v>
      </c>
      <c r="K17" s="1" t="s">
        <v>302</v>
      </c>
      <c r="L17" s="1" t="s">
        <v>303</v>
      </c>
      <c r="M17" s="1" t="s">
        <v>306</v>
      </c>
      <c r="N17" s="1" t="s">
        <v>307</v>
      </c>
    </row>
    <row r="18" spans="1:14" x14ac:dyDescent="0.3">
      <c r="A18" s="1" t="s">
        <v>30</v>
      </c>
      <c r="B18" s="1" t="s">
        <v>325</v>
      </c>
      <c r="C18" s="1" t="s">
        <v>164</v>
      </c>
      <c r="D18" s="1">
        <v>72576</v>
      </c>
      <c r="E18" s="1">
        <v>13194.92</v>
      </c>
      <c r="F18" s="1">
        <v>59381.08</v>
      </c>
      <c r="G18" s="1" t="s">
        <v>171</v>
      </c>
      <c r="H18" s="1">
        <v>31</v>
      </c>
      <c r="I18" s="1" t="s">
        <v>175</v>
      </c>
      <c r="J18" s="1" t="s">
        <v>192</v>
      </c>
      <c r="K18" s="1" t="s">
        <v>300</v>
      </c>
      <c r="L18" s="1" t="s">
        <v>303</v>
      </c>
      <c r="M18" s="1" t="s">
        <v>305</v>
      </c>
      <c r="N18" s="1" t="s">
        <v>307</v>
      </c>
    </row>
    <row r="19" spans="1:14" x14ac:dyDescent="0.3">
      <c r="A19" s="1" t="s">
        <v>31</v>
      </c>
      <c r="B19" s="1" t="s">
        <v>326</v>
      </c>
      <c r="C19" s="1" t="s">
        <v>165</v>
      </c>
      <c r="D19" s="1">
        <v>34071</v>
      </c>
      <c r="E19" s="1">
        <v>6701.69</v>
      </c>
      <c r="F19" s="1">
        <v>27369.31</v>
      </c>
      <c r="G19" s="1" t="s">
        <v>173</v>
      </c>
      <c r="H19" s="1">
        <v>99</v>
      </c>
      <c r="I19" s="1" t="s">
        <v>174</v>
      </c>
      <c r="J19" s="1" t="s">
        <v>193</v>
      </c>
      <c r="K19" s="1" t="s">
        <v>300</v>
      </c>
      <c r="L19" s="1" t="s">
        <v>303</v>
      </c>
      <c r="M19" s="1" t="s">
        <v>306</v>
      </c>
      <c r="N19" s="1" t="s">
        <v>302</v>
      </c>
    </row>
    <row r="20" spans="1:14" x14ac:dyDescent="0.3">
      <c r="A20" s="1" t="s">
        <v>32</v>
      </c>
      <c r="B20" s="1" t="s">
        <v>327</v>
      </c>
      <c r="C20" s="1" t="s">
        <v>166</v>
      </c>
      <c r="D20" s="1">
        <v>59741</v>
      </c>
      <c r="E20" s="1">
        <v>7715.61</v>
      </c>
      <c r="F20" s="1">
        <v>52025.39</v>
      </c>
      <c r="G20" s="1" t="s">
        <v>173</v>
      </c>
      <c r="H20" s="1">
        <v>55</v>
      </c>
      <c r="I20" s="1" t="s">
        <v>174</v>
      </c>
      <c r="J20" s="1" t="s">
        <v>194</v>
      </c>
      <c r="K20" s="1" t="s">
        <v>300</v>
      </c>
      <c r="L20" s="1" t="s">
        <v>303</v>
      </c>
      <c r="M20" s="1" t="s">
        <v>305</v>
      </c>
      <c r="N20" s="1"/>
    </row>
    <row r="21" spans="1:14" x14ac:dyDescent="0.3">
      <c r="A21" s="1" t="s">
        <v>33</v>
      </c>
      <c r="B21" s="1" t="s">
        <v>328</v>
      </c>
      <c r="C21" s="1" t="s">
        <v>168</v>
      </c>
      <c r="D21" s="1">
        <v>77296</v>
      </c>
      <c r="E21" s="1">
        <v>15402.96</v>
      </c>
      <c r="F21" s="1">
        <v>61893.04</v>
      </c>
      <c r="G21" s="1" t="s">
        <v>171</v>
      </c>
      <c r="H21" s="1">
        <v>57</v>
      </c>
      <c r="I21" s="1" t="s">
        <v>177</v>
      </c>
      <c r="J21" s="1" t="s">
        <v>195</v>
      </c>
      <c r="K21" s="1" t="s">
        <v>301</v>
      </c>
      <c r="L21" s="1" t="s">
        <v>304</v>
      </c>
      <c r="M21" s="1" t="s">
        <v>305</v>
      </c>
      <c r="N21" s="1" t="s">
        <v>307</v>
      </c>
    </row>
    <row r="22" spans="1:14" x14ac:dyDescent="0.3">
      <c r="A22" s="1" t="s">
        <v>34</v>
      </c>
      <c r="B22" s="1" t="s">
        <v>329</v>
      </c>
      <c r="C22" s="1" t="s">
        <v>168</v>
      </c>
      <c r="D22" s="1">
        <v>27757</v>
      </c>
      <c r="E22" s="1">
        <v>3837.3</v>
      </c>
      <c r="F22" s="1">
        <v>23919.7</v>
      </c>
      <c r="G22" s="1" t="s">
        <v>169</v>
      </c>
      <c r="H22" s="1">
        <v>76</v>
      </c>
      <c r="I22" s="1" t="s">
        <v>174</v>
      </c>
      <c r="J22" s="1" t="s">
        <v>196</v>
      </c>
      <c r="K22" s="1" t="s">
        <v>301</v>
      </c>
      <c r="L22" s="1" t="s">
        <v>304</v>
      </c>
      <c r="M22" s="1" t="s">
        <v>305</v>
      </c>
      <c r="N22" s="1" t="s">
        <v>307</v>
      </c>
    </row>
    <row r="23" spans="1:14" x14ac:dyDescent="0.3">
      <c r="A23" s="1" t="s">
        <v>35</v>
      </c>
      <c r="B23" s="1" t="s">
        <v>330</v>
      </c>
      <c r="C23" s="1" t="s">
        <v>164</v>
      </c>
      <c r="D23" s="1">
        <v>29117</v>
      </c>
      <c r="E23" s="1">
        <v>5210.3500000000004</v>
      </c>
      <c r="F23" s="1">
        <v>23906.65</v>
      </c>
      <c r="G23" s="1" t="s">
        <v>170</v>
      </c>
      <c r="H23" s="1">
        <v>99</v>
      </c>
      <c r="I23" s="1" t="s">
        <v>174</v>
      </c>
      <c r="J23" s="1" t="s">
        <v>197</v>
      </c>
      <c r="K23" s="1" t="s">
        <v>300</v>
      </c>
      <c r="L23" s="1" t="s">
        <v>303</v>
      </c>
      <c r="M23" s="1" t="s">
        <v>306</v>
      </c>
      <c r="N23" s="1" t="s">
        <v>307</v>
      </c>
    </row>
    <row r="24" spans="1:14" x14ac:dyDescent="0.3">
      <c r="A24" s="1" t="s">
        <v>36</v>
      </c>
      <c r="B24" s="1" t="s">
        <v>331</v>
      </c>
      <c r="C24" s="1" t="s">
        <v>167</v>
      </c>
      <c r="D24" s="1">
        <v>42342</v>
      </c>
      <c r="E24" s="1" t="s">
        <v>459</v>
      </c>
      <c r="F24" s="1">
        <v>35630.67</v>
      </c>
      <c r="G24" s="1" t="s">
        <v>173</v>
      </c>
      <c r="H24" s="1">
        <v>74</v>
      </c>
      <c r="I24" s="1" t="s">
        <v>177</v>
      </c>
      <c r="J24" s="1" t="s">
        <v>198</v>
      </c>
      <c r="K24" s="1" t="s">
        <v>302</v>
      </c>
      <c r="L24" s="1" t="s">
        <v>303</v>
      </c>
      <c r="M24" s="1" t="s">
        <v>306</v>
      </c>
      <c r="N24" s="1" t="s">
        <v>307</v>
      </c>
    </row>
    <row r="25" spans="1:14" x14ac:dyDescent="0.3">
      <c r="A25" s="1" t="s">
        <v>37</v>
      </c>
      <c r="B25" s="1" t="s">
        <v>332</v>
      </c>
      <c r="C25" s="1" t="s">
        <v>164</v>
      </c>
      <c r="D25" s="1">
        <v>37704</v>
      </c>
      <c r="E25" s="1">
        <v>5612.14</v>
      </c>
      <c r="F25" s="1">
        <v>32091.86</v>
      </c>
      <c r="G25" s="1" t="s">
        <v>171</v>
      </c>
      <c r="H25" s="1">
        <v>55</v>
      </c>
      <c r="I25" s="1" t="s">
        <v>177</v>
      </c>
      <c r="J25" s="1" t="s">
        <v>199</v>
      </c>
      <c r="K25" s="1" t="s">
        <v>300</v>
      </c>
      <c r="L25" s="1" t="s">
        <v>303</v>
      </c>
      <c r="M25" s="1" t="s">
        <v>305</v>
      </c>
      <c r="N25" s="1" t="s">
        <v>302</v>
      </c>
    </row>
    <row r="26" spans="1:14" x14ac:dyDescent="0.3">
      <c r="A26" s="1" t="s">
        <v>38</v>
      </c>
      <c r="B26" s="1" t="s">
        <v>333</v>
      </c>
      <c r="C26" s="1" t="s">
        <v>164</v>
      </c>
      <c r="D26" s="1">
        <v>32944</v>
      </c>
      <c r="E26" s="1">
        <v>3636.79</v>
      </c>
      <c r="F26" s="1">
        <v>29307.21</v>
      </c>
      <c r="G26" s="1" t="s">
        <v>171</v>
      </c>
      <c r="H26" s="1">
        <v>103</v>
      </c>
      <c r="I26" s="1" t="s">
        <v>175</v>
      </c>
      <c r="J26" s="1" t="s">
        <v>200</v>
      </c>
      <c r="K26" s="1" t="s">
        <v>301</v>
      </c>
      <c r="L26" s="1" t="s">
        <v>304</v>
      </c>
      <c r="M26" s="1" t="s">
        <v>305</v>
      </c>
      <c r="N26" s="1" t="s">
        <v>302</v>
      </c>
    </row>
    <row r="27" spans="1:14" x14ac:dyDescent="0.3">
      <c r="A27" s="1" t="s">
        <v>39</v>
      </c>
      <c r="B27" s="1" t="s">
        <v>334</v>
      </c>
      <c r="C27" s="1" t="s">
        <v>165</v>
      </c>
      <c r="D27" s="1">
        <v>43373</v>
      </c>
      <c r="E27" s="1">
        <v>4913.3900000000003</v>
      </c>
      <c r="F27" s="1">
        <v>38459.61</v>
      </c>
      <c r="G27" s="1" t="s">
        <v>171</v>
      </c>
      <c r="H27" s="1">
        <v>60</v>
      </c>
      <c r="I27" s="1" t="s">
        <v>174</v>
      </c>
      <c r="J27" s="1" t="s">
        <v>201</v>
      </c>
      <c r="K27" s="1" t="s">
        <v>302</v>
      </c>
      <c r="L27" s="1" t="s">
        <v>303</v>
      </c>
      <c r="M27" s="1" t="s">
        <v>305</v>
      </c>
      <c r="N27" s="1" t="s">
        <v>307</v>
      </c>
    </row>
    <row r="28" spans="1:14" x14ac:dyDescent="0.3">
      <c r="A28" s="1" t="s">
        <v>40</v>
      </c>
      <c r="B28" s="1" t="s">
        <v>335</v>
      </c>
      <c r="C28" s="1" t="s">
        <v>167</v>
      </c>
      <c r="D28" s="1">
        <v>26934</v>
      </c>
      <c r="E28" s="1">
        <v>5261.54</v>
      </c>
      <c r="F28" s="1">
        <v>21672.46</v>
      </c>
      <c r="G28" s="1" t="s">
        <v>169</v>
      </c>
      <c r="H28" s="1">
        <v>22</v>
      </c>
      <c r="I28" s="1" t="s">
        <v>177</v>
      </c>
      <c r="J28" s="1" t="s">
        <v>202</v>
      </c>
      <c r="K28" s="1" t="s">
        <v>302</v>
      </c>
      <c r="L28" s="1" t="s">
        <v>303</v>
      </c>
      <c r="M28" s="1" t="s">
        <v>305</v>
      </c>
      <c r="N28" s="1" t="s">
        <v>308</v>
      </c>
    </row>
    <row r="29" spans="1:14" x14ac:dyDescent="0.3">
      <c r="A29" s="1" t="s">
        <v>41</v>
      </c>
      <c r="B29" s="1" t="s">
        <v>336</v>
      </c>
      <c r="C29" s="1" t="s">
        <v>164</v>
      </c>
      <c r="D29" s="1">
        <v>46579</v>
      </c>
      <c r="E29" s="1">
        <v>4976.78</v>
      </c>
      <c r="F29" s="1">
        <v>41602.22</v>
      </c>
      <c r="G29" s="1" t="s">
        <v>172</v>
      </c>
      <c r="H29" s="1">
        <v>34</v>
      </c>
      <c r="I29" s="1" t="s">
        <v>177</v>
      </c>
      <c r="J29" s="1" t="s">
        <v>203</v>
      </c>
      <c r="K29" s="1" t="s">
        <v>302</v>
      </c>
      <c r="L29" s="1" t="s">
        <v>303</v>
      </c>
      <c r="M29" s="1" t="s">
        <v>306</v>
      </c>
      <c r="N29" s="1"/>
    </row>
    <row r="30" spans="1:14" x14ac:dyDescent="0.3">
      <c r="A30" s="1" t="s">
        <v>42</v>
      </c>
      <c r="B30" s="1" t="s">
        <v>337</v>
      </c>
      <c r="C30" s="1" t="s">
        <v>166</v>
      </c>
      <c r="D30" s="1">
        <v>63890</v>
      </c>
      <c r="E30" s="1">
        <v>5280.84</v>
      </c>
      <c r="F30" s="1">
        <v>58609.16</v>
      </c>
      <c r="G30" s="1" t="s">
        <v>170</v>
      </c>
      <c r="H30" s="1">
        <v>75</v>
      </c>
      <c r="I30" s="1" t="s">
        <v>175</v>
      </c>
      <c r="J30" s="1" t="s">
        <v>204</v>
      </c>
      <c r="K30" s="1" t="s">
        <v>301</v>
      </c>
      <c r="L30" s="1" t="s">
        <v>304</v>
      </c>
      <c r="M30" s="1" t="s">
        <v>305</v>
      </c>
      <c r="N30" s="1" t="s">
        <v>302</v>
      </c>
    </row>
    <row r="31" spans="1:14" x14ac:dyDescent="0.3">
      <c r="A31" s="1" t="s">
        <v>43</v>
      </c>
      <c r="B31" s="1" t="s">
        <v>338</v>
      </c>
      <c r="C31" s="1" t="s">
        <v>165</v>
      </c>
      <c r="D31" s="1">
        <v>90909</v>
      </c>
      <c r="E31" s="1">
        <v>17082.53</v>
      </c>
      <c r="F31" s="1">
        <v>73826.47</v>
      </c>
      <c r="G31" s="1" t="s">
        <v>173</v>
      </c>
      <c r="H31" s="1">
        <v>21</v>
      </c>
      <c r="I31" s="1" t="s">
        <v>175</v>
      </c>
      <c r="J31" s="1" t="s">
        <v>205</v>
      </c>
      <c r="K31" s="1" t="s">
        <v>301</v>
      </c>
      <c r="L31" s="1" t="s">
        <v>304</v>
      </c>
      <c r="M31" s="1" t="s">
        <v>305</v>
      </c>
      <c r="N31" s="1" t="s">
        <v>307</v>
      </c>
    </row>
    <row r="32" spans="1:14" x14ac:dyDescent="0.3">
      <c r="A32" s="1" t="s">
        <v>44</v>
      </c>
      <c r="B32" s="1" t="s">
        <v>339</v>
      </c>
      <c r="C32" s="1" t="s">
        <v>167</v>
      </c>
      <c r="D32" s="1">
        <v>33907</v>
      </c>
      <c r="E32" s="1">
        <v>5129.51</v>
      </c>
      <c r="F32" s="1">
        <v>28777.49</v>
      </c>
      <c r="G32" s="1" t="s">
        <v>169</v>
      </c>
      <c r="H32" s="1">
        <v>52</v>
      </c>
      <c r="I32" s="1" t="s">
        <v>175</v>
      </c>
      <c r="J32" s="1" t="s">
        <v>206</v>
      </c>
      <c r="K32" s="1" t="s">
        <v>301</v>
      </c>
      <c r="L32" s="1" t="s">
        <v>304</v>
      </c>
      <c r="M32" s="1" t="s">
        <v>305</v>
      </c>
      <c r="N32" s="1" t="s">
        <v>302</v>
      </c>
    </row>
    <row r="33" spans="1:14" x14ac:dyDescent="0.3">
      <c r="A33" s="1" t="s">
        <v>45</v>
      </c>
      <c r="B33" s="1" t="s">
        <v>340</v>
      </c>
      <c r="C33" s="1" t="s">
        <v>164</v>
      </c>
      <c r="D33" s="1">
        <v>79948</v>
      </c>
      <c r="E33" s="1" t="s">
        <v>459</v>
      </c>
      <c r="F33" s="1">
        <v>68067.25</v>
      </c>
      <c r="G33" s="1" t="s">
        <v>173</v>
      </c>
      <c r="H33" s="1">
        <v>67</v>
      </c>
      <c r="I33" s="1" t="s">
        <v>176</v>
      </c>
      <c r="J33" s="1" t="s">
        <v>207</v>
      </c>
      <c r="K33" s="1" t="s">
        <v>301</v>
      </c>
      <c r="L33" s="1" t="s">
        <v>304</v>
      </c>
      <c r="M33" s="1" t="s">
        <v>306</v>
      </c>
      <c r="N33" s="1" t="s">
        <v>307</v>
      </c>
    </row>
    <row r="34" spans="1:14" x14ac:dyDescent="0.3">
      <c r="A34" s="1" t="s">
        <v>46</v>
      </c>
      <c r="B34" s="1" t="s">
        <v>341</v>
      </c>
      <c r="C34" s="1" t="s">
        <v>168</v>
      </c>
      <c r="D34" s="1">
        <v>76876</v>
      </c>
      <c r="E34" s="1">
        <v>5353.01</v>
      </c>
      <c r="F34" s="1">
        <v>71522.990000000005</v>
      </c>
      <c r="G34" s="1" t="s">
        <v>171</v>
      </c>
      <c r="H34" s="1">
        <v>59</v>
      </c>
      <c r="I34" s="1" t="s">
        <v>176</v>
      </c>
      <c r="J34" s="1" t="s">
        <v>208</v>
      </c>
      <c r="K34" s="1" t="s">
        <v>301</v>
      </c>
      <c r="L34" s="1" t="s">
        <v>304</v>
      </c>
      <c r="M34" s="1" t="s">
        <v>306</v>
      </c>
      <c r="N34" s="1" t="s">
        <v>302</v>
      </c>
    </row>
    <row r="35" spans="1:14" x14ac:dyDescent="0.3">
      <c r="A35" s="1" t="s">
        <v>47</v>
      </c>
      <c r="B35" s="1" t="s">
        <v>342</v>
      </c>
      <c r="C35" s="1" t="s">
        <v>167</v>
      </c>
      <c r="D35" s="1">
        <v>38104</v>
      </c>
      <c r="E35" s="1">
        <v>2323.9299999999998</v>
      </c>
      <c r="F35" s="1">
        <v>35780.07</v>
      </c>
      <c r="G35" s="1" t="s">
        <v>169</v>
      </c>
      <c r="H35" s="1">
        <v>65</v>
      </c>
      <c r="I35" s="1" t="s">
        <v>176</v>
      </c>
      <c r="J35" s="1" t="s">
        <v>209</v>
      </c>
      <c r="K35" s="1" t="s">
        <v>302</v>
      </c>
      <c r="L35" s="1" t="s">
        <v>303</v>
      </c>
      <c r="M35" s="1" t="s">
        <v>305</v>
      </c>
      <c r="N35" s="1" t="s">
        <v>307</v>
      </c>
    </row>
    <row r="36" spans="1:14" x14ac:dyDescent="0.3">
      <c r="A36" s="1" t="s">
        <v>48</v>
      </c>
      <c r="B36" s="1" t="s">
        <v>343</v>
      </c>
      <c r="C36" s="1" t="s">
        <v>168</v>
      </c>
      <c r="D36" s="1">
        <v>62353</v>
      </c>
      <c r="E36" s="1">
        <v>4593.05</v>
      </c>
      <c r="F36" s="1">
        <v>57759.95</v>
      </c>
      <c r="G36" s="1" t="s">
        <v>173</v>
      </c>
      <c r="H36" s="1">
        <v>91</v>
      </c>
      <c r="I36" s="1" t="s">
        <v>176</v>
      </c>
      <c r="J36" s="1" t="s">
        <v>210</v>
      </c>
      <c r="K36" s="1" t="s">
        <v>300</v>
      </c>
      <c r="L36" s="1" t="s">
        <v>303</v>
      </c>
      <c r="M36" s="1" t="s">
        <v>305</v>
      </c>
      <c r="N36" s="1" t="s">
        <v>302</v>
      </c>
    </row>
    <row r="37" spans="1:14" x14ac:dyDescent="0.3">
      <c r="A37" s="1" t="s">
        <v>49</v>
      </c>
      <c r="B37" s="1" t="s">
        <v>344</v>
      </c>
      <c r="C37" s="1" t="s">
        <v>167</v>
      </c>
      <c r="D37" s="1">
        <v>64240</v>
      </c>
      <c r="E37" s="1">
        <v>12190.4</v>
      </c>
      <c r="F37" s="1">
        <v>52049.599999999999</v>
      </c>
      <c r="G37" s="1" t="s">
        <v>170</v>
      </c>
      <c r="H37" s="1">
        <v>113</v>
      </c>
      <c r="I37" s="1" t="s">
        <v>174</v>
      </c>
      <c r="J37" s="1" t="s">
        <v>211</v>
      </c>
      <c r="K37" s="1" t="s">
        <v>301</v>
      </c>
      <c r="L37" s="1" t="s">
        <v>304</v>
      </c>
      <c r="M37" s="1" t="s">
        <v>305</v>
      </c>
      <c r="N37" s="1" t="s">
        <v>302</v>
      </c>
    </row>
    <row r="38" spans="1:14" x14ac:dyDescent="0.3">
      <c r="A38" s="1" t="s">
        <v>50</v>
      </c>
      <c r="B38" s="1" t="s">
        <v>345</v>
      </c>
      <c r="C38" s="1" t="s">
        <v>167</v>
      </c>
      <c r="D38" s="1">
        <v>45374</v>
      </c>
      <c r="E38" s="1">
        <v>4122.33</v>
      </c>
      <c r="F38" s="1">
        <v>41251.67</v>
      </c>
      <c r="G38" s="1" t="s">
        <v>173</v>
      </c>
      <c r="H38" s="1">
        <v>27</v>
      </c>
      <c r="I38" s="1" t="s">
        <v>176</v>
      </c>
      <c r="J38" s="1" t="s">
        <v>212</v>
      </c>
      <c r="K38" s="1" t="s">
        <v>300</v>
      </c>
      <c r="L38" s="1" t="s">
        <v>303</v>
      </c>
      <c r="M38" s="1" t="s">
        <v>306</v>
      </c>
      <c r="N38" s="1" t="s">
        <v>302</v>
      </c>
    </row>
    <row r="39" spans="1:14" x14ac:dyDescent="0.3">
      <c r="A39" s="1" t="s">
        <v>51</v>
      </c>
      <c r="B39" s="1" t="s">
        <v>346</v>
      </c>
      <c r="C39" s="1" t="s">
        <v>165</v>
      </c>
      <c r="D39" s="1">
        <v>57914</v>
      </c>
      <c r="E39" s="1">
        <v>10760.45</v>
      </c>
      <c r="F39" s="1">
        <v>47153.55</v>
      </c>
      <c r="G39" s="1" t="s">
        <v>170</v>
      </c>
      <c r="H39" s="1">
        <v>112</v>
      </c>
      <c r="I39" s="1" t="s">
        <v>177</v>
      </c>
      <c r="J39" s="1" t="s">
        <v>213</v>
      </c>
      <c r="K39" s="1" t="s">
        <v>301</v>
      </c>
      <c r="L39" s="1" t="s">
        <v>304</v>
      </c>
      <c r="M39" s="1" t="s">
        <v>305</v>
      </c>
      <c r="N39" s="1" t="s">
        <v>308</v>
      </c>
    </row>
    <row r="40" spans="1:14" x14ac:dyDescent="0.3">
      <c r="A40" s="1" t="s">
        <v>52</v>
      </c>
      <c r="B40" s="1" t="s">
        <v>347</v>
      </c>
      <c r="C40" s="1" t="s">
        <v>166</v>
      </c>
      <c r="D40" s="1">
        <v>59335</v>
      </c>
      <c r="E40" s="1">
        <v>4404.87</v>
      </c>
      <c r="F40" s="1">
        <v>54930.13</v>
      </c>
      <c r="G40" s="1" t="s">
        <v>172</v>
      </c>
      <c r="H40" s="1">
        <v>71</v>
      </c>
      <c r="I40" s="1" t="s">
        <v>177</v>
      </c>
      <c r="J40" s="1" t="s">
        <v>179</v>
      </c>
      <c r="K40" s="1" t="s">
        <v>301</v>
      </c>
      <c r="L40" s="1" t="s">
        <v>304</v>
      </c>
      <c r="M40" s="1" t="s">
        <v>305</v>
      </c>
      <c r="N40" s="1" t="s">
        <v>307</v>
      </c>
    </row>
    <row r="41" spans="1:14" x14ac:dyDescent="0.3">
      <c r="A41" s="1" t="s">
        <v>53</v>
      </c>
      <c r="B41" s="1" t="s">
        <v>348</v>
      </c>
      <c r="C41" s="1" t="s">
        <v>166</v>
      </c>
      <c r="D41" s="1">
        <v>96511</v>
      </c>
      <c r="E41" s="1">
        <v>5347.12</v>
      </c>
      <c r="F41" s="1">
        <v>91163.88</v>
      </c>
      <c r="G41" s="1" t="s">
        <v>171</v>
      </c>
      <c r="H41" s="1">
        <v>75</v>
      </c>
      <c r="I41" s="1" t="s">
        <v>174</v>
      </c>
      <c r="J41" s="1" t="s">
        <v>214</v>
      </c>
      <c r="K41" s="1" t="s">
        <v>301</v>
      </c>
      <c r="L41" s="1" t="s">
        <v>304</v>
      </c>
      <c r="M41" s="1" t="s">
        <v>305</v>
      </c>
      <c r="N41" s="1" t="s">
        <v>308</v>
      </c>
    </row>
    <row r="42" spans="1:14" x14ac:dyDescent="0.3">
      <c r="A42" s="1" t="s">
        <v>54</v>
      </c>
      <c r="B42" s="1" t="s">
        <v>349</v>
      </c>
      <c r="C42" s="1" t="s">
        <v>168</v>
      </c>
      <c r="D42" s="1">
        <v>30229</v>
      </c>
      <c r="E42" s="1">
        <v>5587.49</v>
      </c>
      <c r="F42" s="1">
        <v>24641.51</v>
      </c>
      <c r="G42" s="1" t="s">
        <v>169</v>
      </c>
      <c r="H42" s="1">
        <v>88</v>
      </c>
      <c r="I42" s="1" t="s">
        <v>174</v>
      </c>
      <c r="J42" s="1" t="s">
        <v>215</v>
      </c>
      <c r="K42" s="1" t="s">
        <v>301</v>
      </c>
      <c r="L42" s="1" t="s">
        <v>304</v>
      </c>
      <c r="M42" s="1" t="s">
        <v>306</v>
      </c>
      <c r="N42" s="1" t="s">
        <v>302</v>
      </c>
    </row>
    <row r="43" spans="1:14" x14ac:dyDescent="0.3">
      <c r="A43" s="1" t="s">
        <v>55</v>
      </c>
      <c r="B43" s="1" t="s">
        <v>350</v>
      </c>
      <c r="C43" s="1" t="s">
        <v>165</v>
      </c>
      <c r="D43" s="1">
        <v>45257</v>
      </c>
      <c r="E43" s="1">
        <v>8547.44</v>
      </c>
      <c r="F43" s="1">
        <v>36709.56</v>
      </c>
      <c r="G43" s="1" t="s">
        <v>169</v>
      </c>
      <c r="H43" s="1">
        <v>111</v>
      </c>
      <c r="I43" s="1" t="s">
        <v>174</v>
      </c>
      <c r="J43" s="1" t="s">
        <v>216</v>
      </c>
      <c r="K43" s="1" t="s">
        <v>302</v>
      </c>
      <c r="L43" s="1" t="s">
        <v>303</v>
      </c>
      <c r="M43" s="1" t="s">
        <v>305</v>
      </c>
      <c r="N43" s="1" t="s">
        <v>307</v>
      </c>
    </row>
    <row r="44" spans="1:14" x14ac:dyDescent="0.3">
      <c r="A44" s="1" t="s">
        <v>56</v>
      </c>
      <c r="B44" s="1" t="s">
        <v>351</v>
      </c>
      <c r="C44" s="1" t="s">
        <v>168</v>
      </c>
      <c r="D44" s="1">
        <v>78964</v>
      </c>
      <c r="E44" s="1">
        <v>13450.35</v>
      </c>
      <c r="F44" s="1">
        <v>65513.65</v>
      </c>
      <c r="G44" s="1" t="s">
        <v>169</v>
      </c>
      <c r="H44" s="1">
        <v>119</v>
      </c>
      <c r="I44" s="1" t="s">
        <v>174</v>
      </c>
      <c r="J44" s="1" t="s">
        <v>217</v>
      </c>
      <c r="K44" s="1" t="s">
        <v>301</v>
      </c>
      <c r="L44" s="1" t="s">
        <v>304</v>
      </c>
      <c r="M44" s="1" t="s">
        <v>306</v>
      </c>
      <c r="N44" s="1" t="s">
        <v>307</v>
      </c>
    </row>
    <row r="45" spans="1:14" x14ac:dyDescent="0.3">
      <c r="A45" s="1" t="s">
        <v>57</v>
      </c>
      <c r="B45" s="1" t="s">
        <v>352</v>
      </c>
      <c r="C45" s="1" t="s">
        <v>165</v>
      </c>
      <c r="D45" s="1">
        <v>54154</v>
      </c>
      <c r="E45" s="1">
        <v>4328.8500000000004</v>
      </c>
      <c r="F45" s="1">
        <v>49825.15</v>
      </c>
      <c r="G45" s="1" t="s">
        <v>172</v>
      </c>
      <c r="H45" s="1">
        <v>45</v>
      </c>
      <c r="I45" s="1" t="s">
        <v>176</v>
      </c>
      <c r="J45" s="1" t="s">
        <v>218</v>
      </c>
      <c r="K45" s="1" t="s">
        <v>301</v>
      </c>
      <c r="L45" s="1" t="s">
        <v>304</v>
      </c>
      <c r="M45" s="1" t="s">
        <v>305</v>
      </c>
      <c r="N45" s="1" t="s">
        <v>302</v>
      </c>
    </row>
    <row r="46" spans="1:14" x14ac:dyDescent="0.3">
      <c r="A46" s="1" t="s">
        <v>58</v>
      </c>
      <c r="B46" s="1" t="s">
        <v>353</v>
      </c>
      <c r="C46" s="1" t="s">
        <v>166</v>
      </c>
      <c r="D46" s="1">
        <v>77227</v>
      </c>
      <c r="E46" s="1">
        <v>7663.95</v>
      </c>
      <c r="F46" s="1">
        <v>69563.05</v>
      </c>
      <c r="G46" s="1" t="s">
        <v>170</v>
      </c>
      <c r="H46" s="1">
        <v>99</v>
      </c>
      <c r="I46" s="1" t="s">
        <v>176</v>
      </c>
      <c r="J46" s="1" t="s">
        <v>219</v>
      </c>
      <c r="K46" s="1" t="s">
        <v>300</v>
      </c>
      <c r="L46" s="1" t="s">
        <v>303</v>
      </c>
      <c r="M46" s="1" t="s">
        <v>306</v>
      </c>
      <c r="N46" s="1" t="s">
        <v>302</v>
      </c>
    </row>
    <row r="47" spans="1:14" x14ac:dyDescent="0.3">
      <c r="A47" s="1" t="s">
        <v>59</v>
      </c>
      <c r="B47" s="1" t="s">
        <v>354</v>
      </c>
      <c r="C47" s="1" t="s">
        <v>167</v>
      </c>
      <c r="D47" s="1">
        <v>68404</v>
      </c>
      <c r="E47" s="1">
        <v>13057.34</v>
      </c>
      <c r="F47" s="1">
        <v>55346.66</v>
      </c>
      <c r="G47" s="1" t="s">
        <v>170</v>
      </c>
      <c r="H47" s="1">
        <v>113</v>
      </c>
      <c r="I47" s="1" t="s">
        <v>176</v>
      </c>
      <c r="J47" s="1" t="s">
        <v>220</v>
      </c>
      <c r="K47" s="1" t="s">
        <v>300</v>
      </c>
      <c r="L47" s="1" t="s">
        <v>303</v>
      </c>
      <c r="M47" s="1" t="s">
        <v>306</v>
      </c>
      <c r="N47" s="1" t="s">
        <v>307</v>
      </c>
    </row>
    <row r="48" spans="1:14" x14ac:dyDescent="0.3">
      <c r="A48" s="1" t="s">
        <v>60</v>
      </c>
      <c r="B48" s="1" t="s">
        <v>355</v>
      </c>
      <c r="C48" s="1" t="s">
        <v>164</v>
      </c>
      <c r="D48" s="1">
        <v>81959</v>
      </c>
      <c r="E48" s="1">
        <v>8347.7800000000007</v>
      </c>
      <c r="F48" s="1">
        <v>73611.22</v>
      </c>
      <c r="G48" s="1" t="s">
        <v>171</v>
      </c>
      <c r="H48" s="1">
        <v>56</v>
      </c>
      <c r="I48" s="1" t="s">
        <v>175</v>
      </c>
      <c r="J48" s="1" t="s">
        <v>221</v>
      </c>
      <c r="K48" s="1" t="s">
        <v>300</v>
      </c>
      <c r="L48" s="1" t="s">
        <v>303</v>
      </c>
      <c r="M48" s="1" t="s">
        <v>305</v>
      </c>
      <c r="N48" s="1" t="s">
        <v>308</v>
      </c>
    </row>
    <row r="49" spans="1:14" x14ac:dyDescent="0.3">
      <c r="A49" s="1" t="s">
        <v>61</v>
      </c>
      <c r="B49" s="1" t="s">
        <v>356</v>
      </c>
      <c r="C49" s="1" t="s">
        <v>164</v>
      </c>
      <c r="D49" s="1">
        <v>82154</v>
      </c>
      <c r="E49" s="1">
        <v>4128.54</v>
      </c>
      <c r="F49" s="1">
        <v>78025.460000000006</v>
      </c>
      <c r="G49" s="1" t="s">
        <v>173</v>
      </c>
      <c r="H49" s="1">
        <v>88</v>
      </c>
      <c r="I49" s="1" t="s">
        <v>174</v>
      </c>
      <c r="J49" s="1" t="s">
        <v>222</v>
      </c>
      <c r="K49" s="1" t="s">
        <v>302</v>
      </c>
      <c r="L49" s="1" t="s">
        <v>303</v>
      </c>
      <c r="M49" s="1" t="s">
        <v>305</v>
      </c>
      <c r="N49" s="1" t="s">
        <v>302</v>
      </c>
    </row>
    <row r="50" spans="1:14" x14ac:dyDescent="0.3">
      <c r="A50" s="1" t="s">
        <v>62</v>
      </c>
      <c r="B50" s="1" t="s">
        <v>357</v>
      </c>
      <c r="C50" s="1" t="s">
        <v>168</v>
      </c>
      <c r="D50" s="1">
        <v>66145</v>
      </c>
      <c r="E50" s="1" t="s">
        <v>459</v>
      </c>
      <c r="F50" s="1">
        <v>56255.79</v>
      </c>
      <c r="G50" s="1" t="s">
        <v>170</v>
      </c>
      <c r="H50" s="1">
        <v>93</v>
      </c>
      <c r="I50" s="1" t="s">
        <v>176</v>
      </c>
      <c r="J50" s="1" t="s">
        <v>223</v>
      </c>
      <c r="K50" s="1" t="s">
        <v>302</v>
      </c>
      <c r="L50" s="1" t="s">
        <v>303</v>
      </c>
      <c r="M50" s="1" t="s">
        <v>306</v>
      </c>
      <c r="N50" s="1" t="s">
        <v>308</v>
      </c>
    </row>
    <row r="51" spans="1:14" x14ac:dyDescent="0.3">
      <c r="A51" s="1" t="s">
        <v>63</v>
      </c>
      <c r="B51" s="1" t="s">
        <v>358</v>
      </c>
      <c r="C51" s="1" t="s">
        <v>165</v>
      </c>
      <c r="D51" s="1">
        <v>63752</v>
      </c>
      <c r="E51" s="1">
        <v>8489.34</v>
      </c>
      <c r="F51" s="1">
        <v>55262.66</v>
      </c>
      <c r="G51" s="1" t="s">
        <v>169</v>
      </c>
      <c r="H51" s="1">
        <v>54</v>
      </c>
      <c r="I51" s="1" t="s">
        <v>177</v>
      </c>
      <c r="J51" s="1" t="s">
        <v>224</v>
      </c>
      <c r="K51" s="1" t="s">
        <v>300</v>
      </c>
      <c r="L51" s="1" t="s">
        <v>303</v>
      </c>
      <c r="M51" s="1" t="s">
        <v>305</v>
      </c>
      <c r="N51" s="1" t="s">
        <v>302</v>
      </c>
    </row>
    <row r="52" spans="1:14" x14ac:dyDescent="0.3">
      <c r="A52" s="1" t="s">
        <v>64</v>
      </c>
      <c r="B52" s="1" t="s">
        <v>359</v>
      </c>
      <c r="C52" s="1" t="s">
        <v>167</v>
      </c>
      <c r="D52" s="1">
        <v>64446</v>
      </c>
      <c r="E52" s="1">
        <v>7147.79</v>
      </c>
      <c r="F52" s="1">
        <v>57298.21</v>
      </c>
      <c r="G52" s="1" t="s">
        <v>170</v>
      </c>
      <c r="H52" s="1">
        <v>39</v>
      </c>
      <c r="I52" s="1" t="s">
        <v>176</v>
      </c>
      <c r="J52" s="1" t="s">
        <v>225</v>
      </c>
      <c r="K52" s="1" t="s">
        <v>302</v>
      </c>
      <c r="L52" s="1" t="s">
        <v>303</v>
      </c>
      <c r="M52" s="1" t="s">
        <v>306</v>
      </c>
      <c r="N52" s="1" t="s">
        <v>308</v>
      </c>
    </row>
    <row r="53" spans="1:14" x14ac:dyDescent="0.3">
      <c r="A53" s="1" t="s">
        <v>65</v>
      </c>
      <c r="B53" s="1" t="s">
        <v>360</v>
      </c>
      <c r="C53" s="1" t="s">
        <v>165</v>
      </c>
      <c r="D53" s="1">
        <v>82954</v>
      </c>
      <c r="E53" s="1">
        <v>12554.6</v>
      </c>
      <c r="F53" s="1">
        <v>70399.399999999994</v>
      </c>
      <c r="G53" s="1" t="s">
        <v>173</v>
      </c>
      <c r="H53" s="1">
        <v>61</v>
      </c>
      <c r="I53" s="1" t="s">
        <v>174</v>
      </c>
      <c r="J53" s="1" t="s">
        <v>226</v>
      </c>
      <c r="K53" s="1" t="s">
        <v>301</v>
      </c>
      <c r="L53" s="1" t="s">
        <v>304</v>
      </c>
      <c r="M53" s="1" t="s">
        <v>306</v>
      </c>
      <c r="N53" s="1" t="s">
        <v>302</v>
      </c>
    </row>
    <row r="54" spans="1:14" x14ac:dyDescent="0.3">
      <c r="A54" s="1" t="s">
        <v>66</v>
      </c>
      <c r="B54" s="1" t="s">
        <v>361</v>
      </c>
      <c r="C54" s="1" t="s">
        <v>167</v>
      </c>
      <c r="D54" s="1">
        <v>68933</v>
      </c>
      <c r="E54" s="1">
        <v>4412.2700000000004</v>
      </c>
      <c r="F54" s="1">
        <v>64520.73</v>
      </c>
      <c r="G54" s="1" t="s">
        <v>169</v>
      </c>
      <c r="H54" s="1">
        <v>87</v>
      </c>
      <c r="I54" s="1" t="s">
        <v>176</v>
      </c>
      <c r="J54" s="1" t="s">
        <v>227</v>
      </c>
      <c r="K54" s="1" t="s">
        <v>301</v>
      </c>
      <c r="L54" s="1" t="s">
        <v>304</v>
      </c>
      <c r="M54" s="1" t="s">
        <v>305</v>
      </c>
      <c r="N54" s="1" t="s">
        <v>307</v>
      </c>
    </row>
    <row r="55" spans="1:14" x14ac:dyDescent="0.3">
      <c r="A55" s="1" t="s">
        <v>67</v>
      </c>
      <c r="B55" s="1" t="s">
        <v>362</v>
      </c>
      <c r="C55" s="1" t="s">
        <v>164</v>
      </c>
      <c r="D55" s="1">
        <v>57092</v>
      </c>
      <c r="E55" s="1">
        <v>11280.83</v>
      </c>
      <c r="F55" s="1">
        <v>45811.17</v>
      </c>
      <c r="G55" s="1" t="s">
        <v>173</v>
      </c>
      <c r="H55" s="1">
        <v>109</v>
      </c>
      <c r="I55" s="1" t="s">
        <v>175</v>
      </c>
      <c r="J55" s="1" t="s">
        <v>228</v>
      </c>
      <c r="K55" s="1" t="s">
        <v>302</v>
      </c>
      <c r="L55" s="1" t="s">
        <v>303</v>
      </c>
      <c r="M55" s="1" t="s">
        <v>305</v>
      </c>
      <c r="N55" s="1" t="s">
        <v>302</v>
      </c>
    </row>
    <row r="56" spans="1:14" x14ac:dyDescent="0.3">
      <c r="A56" s="1" t="s">
        <v>68</v>
      </c>
      <c r="B56" s="1" t="s">
        <v>363</v>
      </c>
      <c r="C56" s="1" t="s">
        <v>165</v>
      </c>
      <c r="D56" s="1">
        <v>89799</v>
      </c>
      <c r="E56" s="1">
        <v>9873.2099999999991</v>
      </c>
      <c r="F56" s="1">
        <v>79925.790000000008</v>
      </c>
      <c r="G56" s="1" t="s">
        <v>169</v>
      </c>
      <c r="H56" s="1">
        <v>84</v>
      </c>
      <c r="I56" s="1" t="s">
        <v>175</v>
      </c>
      <c r="J56" s="1" t="s">
        <v>229</v>
      </c>
      <c r="K56" s="1" t="s">
        <v>302</v>
      </c>
      <c r="L56" s="1" t="s">
        <v>303</v>
      </c>
      <c r="M56" s="1" t="s">
        <v>305</v>
      </c>
      <c r="N56" s="1" t="s">
        <v>307</v>
      </c>
    </row>
    <row r="57" spans="1:14" x14ac:dyDescent="0.3">
      <c r="A57" s="1" t="s">
        <v>69</v>
      </c>
      <c r="B57" s="1" t="s">
        <v>364</v>
      </c>
      <c r="C57" s="1" t="s">
        <v>167</v>
      </c>
      <c r="D57" s="1">
        <v>85889</v>
      </c>
      <c r="E57" s="1">
        <v>4941.43</v>
      </c>
      <c r="F57" s="1">
        <v>80947.570000000007</v>
      </c>
      <c r="G57" s="1" t="s">
        <v>169</v>
      </c>
      <c r="H57" s="1">
        <v>118</v>
      </c>
      <c r="I57" s="1" t="s">
        <v>175</v>
      </c>
      <c r="J57" s="1" t="s">
        <v>228</v>
      </c>
      <c r="K57" s="1" t="s">
        <v>301</v>
      </c>
      <c r="L57" s="1" t="s">
        <v>304</v>
      </c>
      <c r="M57" s="1" t="s">
        <v>306</v>
      </c>
      <c r="N57" s="1" t="s">
        <v>302</v>
      </c>
    </row>
    <row r="58" spans="1:14" x14ac:dyDescent="0.3">
      <c r="A58" s="1" t="s">
        <v>70</v>
      </c>
      <c r="B58" s="1" t="s">
        <v>365</v>
      </c>
      <c r="C58" s="1" t="s">
        <v>167</v>
      </c>
      <c r="D58" s="1">
        <v>98259</v>
      </c>
      <c r="E58" s="1">
        <v>13689.23</v>
      </c>
      <c r="F58" s="1">
        <v>84569.77</v>
      </c>
      <c r="G58" s="1" t="s">
        <v>172</v>
      </c>
      <c r="H58" s="1">
        <v>79</v>
      </c>
      <c r="I58" s="1" t="s">
        <v>177</v>
      </c>
      <c r="J58" s="1" t="s">
        <v>230</v>
      </c>
      <c r="K58" s="1" t="s">
        <v>302</v>
      </c>
      <c r="L58" s="1" t="s">
        <v>303</v>
      </c>
      <c r="M58" s="1" t="s">
        <v>305</v>
      </c>
      <c r="N58" s="1" t="s">
        <v>302</v>
      </c>
    </row>
    <row r="59" spans="1:14" x14ac:dyDescent="0.3">
      <c r="A59" s="1" t="s">
        <v>71</v>
      </c>
      <c r="B59" s="1" t="s">
        <v>366</v>
      </c>
      <c r="C59" s="1" t="s">
        <v>165</v>
      </c>
      <c r="D59" s="1">
        <v>83991</v>
      </c>
      <c r="E59" s="1">
        <v>7465.01</v>
      </c>
      <c r="F59" s="1">
        <v>76525.990000000005</v>
      </c>
      <c r="G59" s="1" t="s">
        <v>169</v>
      </c>
      <c r="H59" s="1">
        <v>108</v>
      </c>
      <c r="I59" s="1" t="s">
        <v>176</v>
      </c>
      <c r="J59" s="1" t="s">
        <v>231</v>
      </c>
      <c r="K59" s="1" t="s">
        <v>302</v>
      </c>
      <c r="L59" s="1" t="s">
        <v>303</v>
      </c>
      <c r="M59" s="1" t="s">
        <v>305</v>
      </c>
      <c r="N59" s="1" t="s">
        <v>308</v>
      </c>
    </row>
    <row r="60" spans="1:14" x14ac:dyDescent="0.3">
      <c r="A60" s="1" t="s">
        <v>72</v>
      </c>
      <c r="B60" s="1" t="s">
        <v>367</v>
      </c>
      <c r="C60" s="1" t="s">
        <v>165</v>
      </c>
      <c r="D60" s="1">
        <v>35155</v>
      </c>
      <c r="E60" s="1">
        <v>5520.45</v>
      </c>
      <c r="F60" s="1">
        <v>29634.55</v>
      </c>
      <c r="G60" s="1" t="s">
        <v>169</v>
      </c>
      <c r="H60" s="1">
        <v>35</v>
      </c>
      <c r="I60" s="1" t="s">
        <v>176</v>
      </c>
      <c r="J60" s="1" t="s">
        <v>232</v>
      </c>
      <c r="K60" s="1" t="s">
        <v>300</v>
      </c>
      <c r="L60" s="1" t="s">
        <v>303</v>
      </c>
      <c r="M60" s="1" t="s">
        <v>305</v>
      </c>
      <c r="N60" s="1" t="s">
        <v>307</v>
      </c>
    </row>
    <row r="61" spans="1:14" x14ac:dyDescent="0.3">
      <c r="A61" s="1" t="s">
        <v>73</v>
      </c>
      <c r="B61" s="1" t="s">
        <v>368</v>
      </c>
      <c r="C61" s="1" t="s">
        <v>166</v>
      </c>
      <c r="D61" s="1">
        <v>55311</v>
      </c>
      <c r="E61" s="1">
        <v>5943.46</v>
      </c>
      <c r="F61" s="1">
        <v>49367.54</v>
      </c>
      <c r="G61" s="1" t="s">
        <v>169</v>
      </c>
      <c r="H61" s="1">
        <v>91</v>
      </c>
      <c r="I61" s="1" t="s">
        <v>174</v>
      </c>
      <c r="J61" s="1" t="s">
        <v>233</v>
      </c>
      <c r="K61" s="1" t="s">
        <v>302</v>
      </c>
      <c r="L61" s="1" t="s">
        <v>303</v>
      </c>
      <c r="M61" s="1" t="s">
        <v>306</v>
      </c>
      <c r="N61" s="1" t="s">
        <v>308</v>
      </c>
    </row>
    <row r="62" spans="1:14" x14ac:dyDescent="0.3">
      <c r="A62" s="1" t="s">
        <v>74</v>
      </c>
      <c r="B62" s="1" t="s">
        <v>369</v>
      </c>
      <c r="C62" s="1" t="s">
        <v>167</v>
      </c>
      <c r="D62" s="1">
        <v>86069</v>
      </c>
      <c r="E62" s="1" t="s">
        <v>459</v>
      </c>
      <c r="F62" s="1">
        <v>76397.759999999995</v>
      </c>
      <c r="G62" s="1" t="s">
        <v>169</v>
      </c>
      <c r="H62" s="1">
        <v>107</v>
      </c>
      <c r="I62" s="1" t="s">
        <v>177</v>
      </c>
      <c r="J62" s="1" t="s">
        <v>234</v>
      </c>
      <c r="K62" s="1" t="s">
        <v>300</v>
      </c>
      <c r="L62" s="1" t="s">
        <v>303</v>
      </c>
      <c r="M62" s="1" t="s">
        <v>305</v>
      </c>
      <c r="N62" s="1" t="s">
        <v>302</v>
      </c>
    </row>
    <row r="63" spans="1:14" x14ac:dyDescent="0.3">
      <c r="A63" s="1" t="s">
        <v>75</v>
      </c>
      <c r="B63" s="1" t="s">
        <v>370</v>
      </c>
      <c r="C63" s="1" t="s">
        <v>165</v>
      </c>
      <c r="D63" s="1">
        <v>87518</v>
      </c>
      <c r="E63" s="1">
        <v>4453.3</v>
      </c>
      <c r="F63" s="1">
        <v>83064.7</v>
      </c>
      <c r="G63" s="1" t="s">
        <v>171</v>
      </c>
      <c r="H63" s="1">
        <v>39</v>
      </c>
      <c r="I63" s="1" t="s">
        <v>177</v>
      </c>
      <c r="J63" s="1" t="s">
        <v>235</v>
      </c>
      <c r="K63" s="1" t="s">
        <v>300</v>
      </c>
      <c r="L63" s="1" t="s">
        <v>303</v>
      </c>
      <c r="M63" s="1" t="s">
        <v>305</v>
      </c>
      <c r="N63" s="1" t="s">
        <v>308</v>
      </c>
    </row>
    <row r="64" spans="1:14" x14ac:dyDescent="0.3">
      <c r="A64" s="1" t="s">
        <v>76</v>
      </c>
      <c r="B64" s="1" t="s">
        <v>371</v>
      </c>
      <c r="C64" s="1" t="s">
        <v>166</v>
      </c>
      <c r="D64" s="1">
        <v>60774</v>
      </c>
      <c r="E64" s="1">
        <v>7011.82</v>
      </c>
      <c r="F64" s="1">
        <v>53762.18</v>
      </c>
      <c r="G64" s="1" t="s">
        <v>170</v>
      </c>
      <c r="H64" s="1">
        <v>50</v>
      </c>
      <c r="I64" s="1" t="s">
        <v>176</v>
      </c>
      <c r="J64" s="1" t="s">
        <v>236</v>
      </c>
      <c r="K64" s="1" t="s">
        <v>300</v>
      </c>
      <c r="L64" s="1" t="s">
        <v>303</v>
      </c>
      <c r="M64" s="1" t="s">
        <v>306</v>
      </c>
      <c r="N64" s="1" t="s">
        <v>302</v>
      </c>
    </row>
    <row r="65" spans="1:14" x14ac:dyDescent="0.3">
      <c r="A65" s="1" t="s">
        <v>77</v>
      </c>
      <c r="B65" s="1" t="s">
        <v>372</v>
      </c>
      <c r="C65" s="1" t="s">
        <v>166</v>
      </c>
      <c r="D65" s="1">
        <v>86261</v>
      </c>
      <c r="E65" s="1">
        <v>16211.14</v>
      </c>
      <c r="F65" s="1">
        <v>70049.86</v>
      </c>
      <c r="G65" s="1" t="s">
        <v>173</v>
      </c>
      <c r="H65" s="1">
        <v>69</v>
      </c>
      <c r="I65" s="1" t="s">
        <v>175</v>
      </c>
      <c r="J65" s="1" t="s">
        <v>237</v>
      </c>
      <c r="K65" s="1" t="s">
        <v>300</v>
      </c>
      <c r="L65" s="1" t="s">
        <v>303</v>
      </c>
      <c r="M65" s="1" t="s">
        <v>305</v>
      </c>
      <c r="N65" s="1" t="s">
        <v>307</v>
      </c>
    </row>
    <row r="66" spans="1:14" x14ac:dyDescent="0.3">
      <c r="A66" s="1" t="s">
        <v>78</v>
      </c>
      <c r="B66" s="1" t="s">
        <v>373</v>
      </c>
      <c r="C66" s="1" t="s">
        <v>165</v>
      </c>
      <c r="D66" s="1">
        <v>42786</v>
      </c>
      <c r="E66" s="1">
        <v>7702.67</v>
      </c>
      <c r="F66" s="1">
        <v>35083.33</v>
      </c>
      <c r="G66" s="1" t="s">
        <v>169</v>
      </c>
      <c r="H66" s="1">
        <v>109</v>
      </c>
      <c r="I66" s="1" t="s">
        <v>176</v>
      </c>
      <c r="J66" s="1" t="s">
        <v>181</v>
      </c>
      <c r="K66" s="1" t="s">
        <v>302</v>
      </c>
      <c r="L66" s="1" t="s">
        <v>303</v>
      </c>
      <c r="M66" s="1" t="s">
        <v>305</v>
      </c>
      <c r="N66" s="1"/>
    </row>
    <row r="67" spans="1:14" x14ac:dyDescent="0.3">
      <c r="A67" s="1" t="s">
        <v>79</v>
      </c>
      <c r="B67" s="1" t="s">
        <v>374</v>
      </c>
      <c r="C67" s="1" t="s">
        <v>168</v>
      </c>
      <c r="D67" s="1">
        <v>69236</v>
      </c>
      <c r="E67" s="1">
        <v>11367.48</v>
      </c>
      <c r="F67" s="1">
        <v>57868.52</v>
      </c>
      <c r="G67" s="1" t="s">
        <v>172</v>
      </c>
      <c r="H67" s="1">
        <v>36</v>
      </c>
      <c r="I67" s="1" t="s">
        <v>177</v>
      </c>
      <c r="J67" s="1" t="s">
        <v>238</v>
      </c>
      <c r="K67" s="1" t="s">
        <v>301</v>
      </c>
      <c r="L67" s="1" t="s">
        <v>304</v>
      </c>
      <c r="M67" s="1" t="s">
        <v>306</v>
      </c>
      <c r="N67" s="1" t="s">
        <v>307</v>
      </c>
    </row>
    <row r="68" spans="1:14" x14ac:dyDescent="0.3">
      <c r="A68" s="1" t="s">
        <v>80</v>
      </c>
      <c r="B68" s="1" t="s">
        <v>375</v>
      </c>
      <c r="C68" s="1" t="s">
        <v>167</v>
      </c>
      <c r="D68" s="1">
        <v>31826</v>
      </c>
      <c r="E68" s="1">
        <v>6364.76</v>
      </c>
      <c r="F68" s="1">
        <v>25461.24</v>
      </c>
      <c r="G68" s="1" t="s">
        <v>171</v>
      </c>
      <c r="H68" s="1">
        <v>29</v>
      </c>
      <c r="I68" s="1" t="s">
        <v>175</v>
      </c>
      <c r="J68" s="1" t="s">
        <v>239</v>
      </c>
      <c r="K68" s="1" t="s">
        <v>301</v>
      </c>
      <c r="L68" s="1" t="s">
        <v>304</v>
      </c>
      <c r="M68" s="1" t="s">
        <v>305</v>
      </c>
      <c r="N68" s="1" t="s">
        <v>307</v>
      </c>
    </row>
    <row r="69" spans="1:14" x14ac:dyDescent="0.3">
      <c r="A69" s="1" t="s">
        <v>81</v>
      </c>
      <c r="B69" s="1" t="s">
        <v>376</v>
      </c>
      <c r="C69" s="1" t="s">
        <v>166</v>
      </c>
      <c r="D69" s="1">
        <v>27671</v>
      </c>
      <c r="E69" s="1">
        <v>3962.5</v>
      </c>
      <c r="F69" s="1">
        <v>23708.5</v>
      </c>
      <c r="G69" s="1" t="s">
        <v>169</v>
      </c>
      <c r="H69" s="1">
        <v>17</v>
      </c>
      <c r="I69" s="1" t="s">
        <v>177</v>
      </c>
      <c r="J69" s="1" t="s">
        <v>236</v>
      </c>
      <c r="K69" s="1" t="s">
        <v>301</v>
      </c>
      <c r="L69" s="1" t="s">
        <v>304</v>
      </c>
      <c r="M69" s="1" t="s">
        <v>305</v>
      </c>
      <c r="N69" s="1" t="s">
        <v>308</v>
      </c>
    </row>
    <row r="70" spans="1:14" x14ac:dyDescent="0.3">
      <c r="A70" s="1" t="s">
        <v>82</v>
      </c>
      <c r="B70" s="1" t="s">
        <v>377</v>
      </c>
      <c r="C70" s="1" t="s">
        <v>168</v>
      </c>
      <c r="D70" s="1">
        <v>73351</v>
      </c>
      <c r="E70" s="1">
        <v>5513.68</v>
      </c>
      <c r="F70" s="1">
        <v>67837.320000000007</v>
      </c>
      <c r="G70" s="1" t="s">
        <v>173</v>
      </c>
      <c r="H70" s="1">
        <v>96</v>
      </c>
      <c r="I70" s="1" t="s">
        <v>175</v>
      </c>
      <c r="J70" s="1" t="s">
        <v>240</v>
      </c>
      <c r="K70" s="1" t="s">
        <v>302</v>
      </c>
      <c r="L70" s="1" t="s">
        <v>303</v>
      </c>
      <c r="M70" s="1" t="s">
        <v>305</v>
      </c>
      <c r="N70" s="1" t="s">
        <v>302</v>
      </c>
    </row>
    <row r="71" spans="1:14" x14ac:dyDescent="0.3">
      <c r="A71" s="1" t="s">
        <v>83</v>
      </c>
      <c r="B71" s="1" t="s">
        <v>378</v>
      </c>
      <c r="C71" s="1" t="s">
        <v>164</v>
      </c>
      <c r="D71" s="1">
        <v>65888</v>
      </c>
      <c r="E71" s="1">
        <v>8985.11</v>
      </c>
      <c r="F71" s="1">
        <v>56902.89</v>
      </c>
      <c r="G71" s="1" t="s">
        <v>172</v>
      </c>
      <c r="H71" s="1">
        <v>51</v>
      </c>
      <c r="I71" s="1" t="s">
        <v>174</v>
      </c>
      <c r="J71" s="1" t="s">
        <v>201</v>
      </c>
      <c r="K71" s="1" t="s">
        <v>300</v>
      </c>
      <c r="L71" s="1" t="s">
        <v>303</v>
      </c>
      <c r="M71" s="1" t="s">
        <v>305</v>
      </c>
      <c r="N71" s="1" t="s">
        <v>307</v>
      </c>
    </row>
    <row r="72" spans="1:14" x14ac:dyDescent="0.3">
      <c r="A72" s="1" t="s">
        <v>84</v>
      </c>
      <c r="B72" s="1" t="s">
        <v>379</v>
      </c>
      <c r="C72" s="1" t="s">
        <v>168</v>
      </c>
      <c r="D72" s="1">
        <v>40866</v>
      </c>
      <c r="E72" s="1">
        <v>6924.09</v>
      </c>
      <c r="F72" s="1">
        <v>33941.910000000003</v>
      </c>
      <c r="G72" s="1" t="s">
        <v>173</v>
      </c>
      <c r="H72" s="1">
        <v>101</v>
      </c>
      <c r="I72" s="1" t="s">
        <v>175</v>
      </c>
      <c r="J72" s="1" t="s">
        <v>241</v>
      </c>
      <c r="K72" s="1" t="s">
        <v>300</v>
      </c>
      <c r="L72" s="1" t="s">
        <v>303</v>
      </c>
      <c r="M72" s="1" t="s">
        <v>306</v>
      </c>
      <c r="N72" s="1" t="s">
        <v>302</v>
      </c>
    </row>
    <row r="73" spans="1:14" x14ac:dyDescent="0.3">
      <c r="A73" s="1" t="s">
        <v>85</v>
      </c>
      <c r="B73" s="1" t="s">
        <v>380</v>
      </c>
      <c r="C73" s="1" t="s">
        <v>168</v>
      </c>
      <c r="D73" s="1">
        <v>34038</v>
      </c>
      <c r="E73" s="1">
        <v>4285.18</v>
      </c>
      <c r="F73" s="1">
        <v>29752.82</v>
      </c>
      <c r="G73" s="1" t="s">
        <v>171</v>
      </c>
      <c r="H73" s="1">
        <v>110</v>
      </c>
      <c r="I73" s="1" t="s">
        <v>177</v>
      </c>
      <c r="J73" s="1" t="s">
        <v>242</v>
      </c>
      <c r="K73" s="1" t="s">
        <v>301</v>
      </c>
      <c r="L73" s="1" t="s">
        <v>304</v>
      </c>
      <c r="M73" s="1" t="s">
        <v>306</v>
      </c>
      <c r="N73" s="1" t="s">
        <v>308</v>
      </c>
    </row>
    <row r="74" spans="1:14" x14ac:dyDescent="0.3">
      <c r="A74" s="1" t="s">
        <v>86</v>
      </c>
      <c r="B74" s="1" t="s">
        <v>381</v>
      </c>
      <c r="C74" s="1" t="s">
        <v>165</v>
      </c>
      <c r="D74" s="1">
        <v>45052</v>
      </c>
      <c r="E74" s="1">
        <v>5195.54</v>
      </c>
      <c r="F74" s="1">
        <v>39856.46</v>
      </c>
      <c r="G74" s="1" t="s">
        <v>173</v>
      </c>
      <c r="H74" s="1">
        <v>84</v>
      </c>
      <c r="I74" s="1" t="s">
        <v>176</v>
      </c>
      <c r="J74" s="1" t="s">
        <v>243</v>
      </c>
      <c r="K74" s="1" t="s">
        <v>300</v>
      </c>
      <c r="L74" s="1" t="s">
        <v>303</v>
      </c>
      <c r="M74" s="1" t="s">
        <v>306</v>
      </c>
      <c r="N74" s="1" t="s">
        <v>308</v>
      </c>
    </row>
    <row r="75" spans="1:14" x14ac:dyDescent="0.3">
      <c r="A75" s="1" t="s">
        <v>87</v>
      </c>
      <c r="B75" s="1" t="s">
        <v>382</v>
      </c>
      <c r="C75" s="1" t="s">
        <v>165</v>
      </c>
      <c r="D75" s="1">
        <v>60179</v>
      </c>
      <c r="E75" s="1">
        <v>5918.35</v>
      </c>
      <c r="F75" s="1">
        <v>54260.65</v>
      </c>
      <c r="G75" s="1" t="s">
        <v>169</v>
      </c>
      <c r="H75" s="1">
        <v>107</v>
      </c>
      <c r="I75" s="1" t="s">
        <v>175</v>
      </c>
      <c r="J75" s="1" t="s">
        <v>197</v>
      </c>
      <c r="K75" s="1" t="s">
        <v>302</v>
      </c>
      <c r="L75" s="1" t="s">
        <v>303</v>
      </c>
      <c r="M75" s="1" t="s">
        <v>305</v>
      </c>
      <c r="N75" s="1" t="s">
        <v>308</v>
      </c>
    </row>
    <row r="76" spans="1:14" x14ac:dyDescent="0.3">
      <c r="A76" s="1" t="s">
        <v>88</v>
      </c>
      <c r="B76" s="1" t="s">
        <v>383</v>
      </c>
      <c r="C76" s="1" t="s">
        <v>167</v>
      </c>
      <c r="D76" s="1">
        <v>74674</v>
      </c>
      <c r="E76" s="1">
        <v>7501.71</v>
      </c>
      <c r="F76" s="1">
        <v>67172.289999999994</v>
      </c>
      <c r="G76" s="1" t="s">
        <v>172</v>
      </c>
      <c r="H76" s="1">
        <v>109</v>
      </c>
      <c r="I76" s="1" t="s">
        <v>176</v>
      </c>
      <c r="J76" s="1" t="s">
        <v>244</v>
      </c>
      <c r="K76" s="1" t="s">
        <v>302</v>
      </c>
      <c r="L76" s="1" t="s">
        <v>303</v>
      </c>
      <c r="M76" s="1" t="s">
        <v>305</v>
      </c>
      <c r="N76" s="1" t="s">
        <v>308</v>
      </c>
    </row>
    <row r="77" spans="1:14" x14ac:dyDescent="0.3">
      <c r="A77" s="1" t="s">
        <v>89</v>
      </c>
      <c r="B77" s="1" t="s">
        <v>384</v>
      </c>
      <c r="C77" s="1" t="s">
        <v>168</v>
      </c>
      <c r="D77" s="1">
        <v>69608</v>
      </c>
      <c r="E77" s="1" t="s">
        <v>459</v>
      </c>
      <c r="F77" s="1">
        <v>63207.63</v>
      </c>
      <c r="G77" s="1" t="s">
        <v>173</v>
      </c>
      <c r="H77" s="1">
        <v>90</v>
      </c>
      <c r="I77" s="1" t="s">
        <v>176</v>
      </c>
      <c r="J77" s="1" t="s">
        <v>245</v>
      </c>
      <c r="K77" s="1" t="s">
        <v>301</v>
      </c>
      <c r="L77" s="1" t="s">
        <v>304</v>
      </c>
      <c r="M77" s="1" t="s">
        <v>305</v>
      </c>
      <c r="N77" s="1" t="s">
        <v>307</v>
      </c>
    </row>
    <row r="78" spans="1:14" x14ac:dyDescent="0.3">
      <c r="A78" s="1" t="s">
        <v>90</v>
      </c>
      <c r="B78" s="1" t="s">
        <v>385</v>
      </c>
      <c r="C78" s="1" t="s">
        <v>166</v>
      </c>
      <c r="D78" s="1">
        <v>78271</v>
      </c>
      <c r="E78" s="1">
        <v>9649.77</v>
      </c>
      <c r="F78" s="1">
        <v>68621.23</v>
      </c>
      <c r="G78" s="1" t="s">
        <v>169</v>
      </c>
      <c r="H78" s="1">
        <v>89</v>
      </c>
      <c r="I78" s="1" t="s">
        <v>177</v>
      </c>
      <c r="J78" s="1" t="s">
        <v>246</v>
      </c>
      <c r="K78" s="1" t="s">
        <v>300</v>
      </c>
      <c r="L78" s="1" t="s">
        <v>303</v>
      </c>
      <c r="M78" s="1" t="s">
        <v>306</v>
      </c>
      <c r="N78" s="1" t="s">
        <v>308</v>
      </c>
    </row>
    <row r="79" spans="1:14" x14ac:dyDescent="0.3">
      <c r="A79" s="1" t="s">
        <v>91</v>
      </c>
      <c r="B79" s="1" t="s">
        <v>386</v>
      </c>
      <c r="C79" s="1" t="s">
        <v>164</v>
      </c>
      <c r="D79" s="1">
        <v>37196</v>
      </c>
      <c r="E79" s="1">
        <v>3501.46</v>
      </c>
      <c r="F79" s="1">
        <v>33694.54</v>
      </c>
      <c r="G79" s="1" t="s">
        <v>172</v>
      </c>
      <c r="H79" s="1">
        <v>89</v>
      </c>
      <c r="I79" s="1" t="s">
        <v>174</v>
      </c>
      <c r="J79" s="1" t="s">
        <v>247</v>
      </c>
      <c r="K79" s="1" t="s">
        <v>300</v>
      </c>
      <c r="L79" s="1" t="s">
        <v>303</v>
      </c>
      <c r="M79" s="1" t="s">
        <v>306</v>
      </c>
      <c r="N79" s="1" t="s">
        <v>308</v>
      </c>
    </row>
    <row r="80" spans="1:14" x14ac:dyDescent="0.3">
      <c r="A80" s="1" t="s">
        <v>92</v>
      </c>
      <c r="B80" s="1" t="s">
        <v>387</v>
      </c>
      <c r="C80" s="1" t="s">
        <v>167</v>
      </c>
      <c r="D80" s="1">
        <v>94588</v>
      </c>
      <c r="E80" s="1">
        <v>9606.7000000000007</v>
      </c>
      <c r="F80" s="1">
        <v>84981.3</v>
      </c>
      <c r="G80" s="1" t="s">
        <v>173</v>
      </c>
      <c r="H80" s="1">
        <v>43</v>
      </c>
      <c r="I80" s="1" t="s">
        <v>176</v>
      </c>
      <c r="J80" s="1" t="s">
        <v>217</v>
      </c>
      <c r="K80" s="1" t="s">
        <v>302</v>
      </c>
      <c r="L80" s="1" t="s">
        <v>303</v>
      </c>
      <c r="M80" s="1" t="s">
        <v>306</v>
      </c>
      <c r="N80" s="1" t="s">
        <v>308</v>
      </c>
    </row>
    <row r="81" spans="1:14" x14ac:dyDescent="0.3">
      <c r="A81" s="1" t="s">
        <v>93</v>
      </c>
      <c r="B81" s="1" t="s">
        <v>388</v>
      </c>
      <c r="C81" s="1" t="s">
        <v>168</v>
      </c>
      <c r="D81" s="1">
        <v>55217</v>
      </c>
      <c r="E81" s="1">
        <v>3760.19</v>
      </c>
      <c r="F81" s="1">
        <v>51456.81</v>
      </c>
      <c r="G81" s="1" t="s">
        <v>169</v>
      </c>
      <c r="H81" s="1">
        <v>41</v>
      </c>
      <c r="I81" s="1" t="s">
        <v>175</v>
      </c>
      <c r="J81" s="1" t="s">
        <v>248</v>
      </c>
      <c r="K81" s="1" t="s">
        <v>300</v>
      </c>
      <c r="L81" s="1" t="s">
        <v>303</v>
      </c>
      <c r="M81" s="1" t="s">
        <v>305</v>
      </c>
      <c r="N81" s="1" t="s">
        <v>307</v>
      </c>
    </row>
    <row r="82" spans="1:14" x14ac:dyDescent="0.3">
      <c r="A82" s="1" t="s">
        <v>94</v>
      </c>
      <c r="B82" s="1" t="s">
        <v>389</v>
      </c>
      <c r="C82" s="1" t="s">
        <v>166</v>
      </c>
      <c r="D82" s="1">
        <v>88464</v>
      </c>
      <c r="E82" s="1">
        <v>8092.24</v>
      </c>
      <c r="F82" s="1">
        <v>80371.759999999995</v>
      </c>
      <c r="G82" s="1" t="s">
        <v>173</v>
      </c>
      <c r="H82" s="1">
        <v>98</v>
      </c>
      <c r="I82" s="1" t="s">
        <v>176</v>
      </c>
      <c r="J82" s="1" t="s">
        <v>249</v>
      </c>
      <c r="K82" s="1" t="s">
        <v>301</v>
      </c>
      <c r="L82" s="1" t="s">
        <v>304</v>
      </c>
      <c r="M82" s="1" t="s">
        <v>306</v>
      </c>
      <c r="N82" s="1" t="s">
        <v>307</v>
      </c>
    </row>
    <row r="83" spans="1:14" x14ac:dyDescent="0.3">
      <c r="A83" s="1" t="s">
        <v>95</v>
      </c>
      <c r="B83" s="1" t="s">
        <v>390</v>
      </c>
      <c r="C83" s="1" t="s">
        <v>168</v>
      </c>
      <c r="D83" s="1">
        <v>48519</v>
      </c>
      <c r="E83" s="1">
        <v>4625.8100000000004</v>
      </c>
      <c r="F83" s="1">
        <v>43893.19</v>
      </c>
      <c r="G83" s="1" t="s">
        <v>173</v>
      </c>
      <c r="H83" s="1">
        <v>97</v>
      </c>
      <c r="I83" s="1" t="s">
        <v>176</v>
      </c>
      <c r="J83" s="1" t="s">
        <v>250</v>
      </c>
      <c r="K83" s="1" t="s">
        <v>301</v>
      </c>
      <c r="L83" s="1" t="s">
        <v>304</v>
      </c>
      <c r="M83" s="1" t="s">
        <v>306</v>
      </c>
      <c r="N83" s="1" t="s">
        <v>302</v>
      </c>
    </row>
    <row r="84" spans="1:14" x14ac:dyDescent="0.3">
      <c r="A84" s="1" t="s">
        <v>96</v>
      </c>
      <c r="B84" s="1" t="s">
        <v>391</v>
      </c>
      <c r="C84" s="1" t="s">
        <v>166</v>
      </c>
      <c r="D84" s="1">
        <v>89340</v>
      </c>
      <c r="E84" s="1">
        <v>5841.78</v>
      </c>
      <c r="F84" s="1">
        <v>83498.22</v>
      </c>
      <c r="G84" s="1" t="s">
        <v>170</v>
      </c>
      <c r="H84" s="1">
        <v>74</v>
      </c>
      <c r="I84" s="1" t="s">
        <v>176</v>
      </c>
      <c r="J84" s="1" t="s">
        <v>251</v>
      </c>
      <c r="K84" s="1" t="s">
        <v>302</v>
      </c>
      <c r="L84" s="1" t="s">
        <v>303</v>
      </c>
      <c r="M84" s="1" t="s">
        <v>306</v>
      </c>
      <c r="N84" s="1" t="s">
        <v>308</v>
      </c>
    </row>
    <row r="85" spans="1:14" x14ac:dyDescent="0.3">
      <c r="A85" s="1" t="s">
        <v>97</v>
      </c>
      <c r="B85" s="1" t="s">
        <v>392</v>
      </c>
      <c r="C85" s="1" t="s">
        <v>166</v>
      </c>
      <c r="D85" s="1">
        <v>31734</v>
      </c>
      <c r="E85" s="1">
        <v>2788.52</v>
      </c>
      <c r="F85" s="1">
        <v>28945.48</v>
      </c>
      <c r="G85" s="1" t="s">
        <v>172</v>
      </c>
      <c r="H85" s="1">
        <v>15</v>
      </c>
      <c r="I85" s="1" t="s">
        <v>175</v>
      </c>
      <c r="J85" s="1" t="s">
        <v>185</v>
      </c>
      <c r="K85" s="1" t="s">
        <v>302</v>
      </c>
      <c r="L85" s="1" t="s">
        <v>303</v>
      </c>
      <c r="M85" s="1" t="s">
        <v>305</v>
      </c>
      <c r="N85" s="1" t="s">
        <v>302</v>
      </c>
    </row>
    <row r="86" spans="1:14" x14ac:dyDescent="0.3">
      <c r="A86" s="1" t="s">
        <v>98</v>
      </c>
      <c r="B86" s="1" t="s">
        <v>393</v>
      </c>
      <c r="C86" s="1" t="s">
        <v>164</v>
      </c>
      <c r="D86" s="1">
        <v>44887</v>
      </c>
      <c r="E86" s="1">
        <v>3248.9</v>
      </c>
      <c r="F86" s="1">
        <v>41638.1</v>
      </c>
      <c r="G86" s="1" t="s">
        <v>173</v>
      </c>
      <c r="H86" s="1">
        <v>39</v>
      </c>
      <c r="I86" s="1" t="s">
        <v>175</v>
      </c>
      <c r="J86" s="1" t="s">
        <v>200</v>
      </c>
      <c r="K86" s="1" t="s">
        <v>301</v>
      </c>
      <c r="L86" s="1" t="s">
        <v>304</v>
      </c>
      <c r="M86" s="1" t="s">
        <v>306</v>
      </c>
      <c r="N86" s="1" t="s">
        <v>302</v>
      </c>
    </row>
    <row r="87" spans="1:14" x14ac:dyDescent="0.3">
      <c r="A87" s="1" t="s">
        <v>99</v>
      </c>
      <c r="B87" s="1" t="s">
        <v>394</v>
      </c>
      <c r="C87" s="1" t="s">
        <v>167</v>
      </c>
      <c r="D87" s="1">
        <v>54581</v>
      </c>
      <c r="E87" s="1">
        <v>9079.77</v>
      </c>
      <c r="F87" s="1">
        <v>45501.23</v>
      </c>
      <c r="G87" s="1" t="s">
        <v>172</v>
      </c>
      <c r="H87" s="1">
        <v>58</v>
      </c>
      <c r="I87" s="1" t="s">
        <v>177</v>
      </c>
      <c r="J87" s="1" t="s">
        <v>252</v>
      </c>
      <c r="K87" s="1" t="s">
        <v>300</v>
      </c>
      <c r="L87" s="1" t="s">
        <v>303</v>
      </c>
      <c r="M87" s="1" t="s">
        <v>306</v>
      </c>
      <c r="N87" s="1" t="s">
        <v>308</v>
      </c>
    </row>
    <row r="88" spans="1:14" x14ac:dyDescent="0.3">
      <c r="A88" s="1" t="s">
        <v>100</v>
      </c>
      <c r="B88" s="1" t="s">
        <v>395</v>
      </c>
      <c r="C88" s="1" t="s">
        <v>167</v>
      </c>
      <c r="D88" s="1">
        <v>32894</v>
      </c>
      <c r="E88" s="1">
        <v>4652.68</v>
      </c>
      <c r="F88" s="1">
        <v>28241.32</v>
      </c>
      <c r="G88" s="1" t="s">
        <v>170</v>
      </c>
      <c r="H88" s="1">
        <v>98</v>
      </c>
      <c r="I88" s="1" t="s">
        <v>174</v>
      </c>
      <c r="J88" s="1" t="s">
        <v>190</v>
      </c>
      <c r="K88" s="1" t="s">
        <v>301</v>
      </c>
      <c r="L88" s="1" t="s">
        <v>304</v>
      </c>
      <c r="M88" s="1" t="s">
        <v>306</v>
      </c>
      <c r="N88" s="1" t="s">
        <v>302</v>
      </c>
    </row>
    <row r="89" spans="1:14" x14ac:dyDescent="0.3">
      <c r="A89" s="1" t="s">
        <v>101</v>
      </c>
      <c r="B89" s="1" t="s">
        <v>396</v>
      </c>
      <c r="C89" s="1" t="s">
        <v>164</v>
      </c>
      <c r="D89" s="1">
        <v>45585</v>
      </c>
      <c r="E89" s="1">
        <v>3919.39</v>
      </c>
      <c r="F89" s="1">
        <v>41665.61</v>
      </c>
      <c r="G89" s="1" t="s">
        <v>173</v>
      </c>
      <c r="H89" s="1">
        <v>10</v>
      </c>
      <c r="I89" s="1" t="s">
        <v>174</v>
      </c>
      <c r="J89" s="1" t="s">
        <v>253</v>
      </c>
      <c r="K89" s="1" t="s">
        <v>302</v>
      </c>
      <c r="L89" s="1" t="s">
        <v>303</v>
      </c>
      <c r="M89" s="1" t="s">
        <v>306</v>
      </c>
      <c r="N89" s="1" t="s">
        <v>302</v>
      </c>
    </row>
    <row r="90" spans="1:14" x14ac:dyDescent="0.3">
      <c r="A90" s="1" t="s">
        <v>102</v>
      </c>
      <c r="B90" s="1" t="s">
        <v>397</v>
      </c>
      <c r="C90" s="1" t="s">
        <v>167</v>
      </c>
      <c r="D90" s="1">
        <v>86592</v>
      </c>
      <c r="E90" s="1">
        <v>8112.71</v>
      </c>
      <c r="F90" s="1">
        <v>78479.289999999994</v>
      </c>
      <c r="G90" s="1" t="s">
        <v>169</v>
      </c>
      <c r="H90" s="1">
        <v>37</v>
      </c>
      <c r="I90" s="1" t="s">
        <v>176</v>
      </c>
      <c r="J90" s="1" t="s">
        <v>217</v>
      </c>
      <c r="K90" s="1" t="s">
        <v>302</v>
      </c>
      <c r="L90" s="1" t="s">
        <v>303</v>
      </c>
      <c r="M90" s="1" t="s">
        <v>305</v>
      </c>
      <c r="N90" s="1" t="s">
        <v>302</v>
      </c>
    </row>
    <row r="91" spans="1:14" x14ac:dyDescent="0.3">
      <c r="A91" s="1" t="s">
        <v>103</v>
      </c>
      <c r="B91" s="1" t="s">
        <v>398</v>
      </c>
      <c r="C91" s="1" t="s">
        <v>166</v>
      </c>
      <c r="D91" s="1">
        <v>59675</v>
      </c>
      <c r="E91" s="1">
        <v>10035.799999999999</v>
      </c>
      <c r="F91" s="1">
        <v>49639.199999999997</v>
      </c>
      <c r="G91" s="1" t="s">
        <v>173</v>
      </c>
      <c r="H91" s="1">
        <v>85</v>
      </c>
      <c r="I91" s="1" t="s">
        <v>174</v>
      </c>
      <c r="J91" s="1" t="s">
        <v>254</v>
      </c>
      <c r="K91" s="1" t="s">
        <v>301</v>
      </c>
      <c r="L91" s="1" t="s">
        <v>304</v>
      </c>
      <c r="M91" s="1" t="s">
        <v>305</v>
      </c>
      <c r="N91" s="1" t="s">
        <v>302</v>
      </c>
    </row>
    <row r="92" spans="1:14" x14ac:dyDescent="0.3">
      <c r="A92" s="1" t="s">
        <v>104</v>
      </c>
      <c r="B92" s="1" t="s">
        <v>399</v>
      </c>
      <c r="C92" s="1" t="s">
        <v>166</v>
      </c>
      <c r="D92" s="1">
        <v>59816</v>
      </c>
      <c r="E92" s="1">
        <v>10407.67</v>
      </c>
      <c r="F92" s="1">
        <v>49408.33</v>
      </c>
      <c r="G92" s="1" t="s">
        <v>170</v>
      </c>
      <c r="H92" s="1">
        <v>70</v>
      </c>
      <c r="I92" s="1" t="s">
        <v>174</v>
      </c>
      <c r="J92" s="1" t="s">
        <v>255</v>
      </c>
      <c r="K92" s="1" t="s">
        <v>300</v>
      </c>
      <c r="L92" s="1" t="s">
        <v>303</v>
      </c>
      <c r="M92" s="1" t="s">
        <v>306</v>
      </c>
      <c r="N92" s="1" t="s">
        <v>308</v>
      </c>
    </row>
    <row r="93" spans="1:14" x14ac:dyDescent="0.3">
      <c r="A93" s="1" t="s">
        <v>105</v>
      </c>
      <c r="B93" s="1" t="s">
        <v>400</v>
      </c>
      <c r="C93" s="1" t="s">
        <v>164</v>
      </c>
      <c r="D93" s="1">
        <v>86433</v>
      </c>
      <c r="E93" s="1">
        <v>13250.33</v>
      </c>
      <c r="F93" s="1">
        <v>73182.67</v>
      </c>
      <c r="G93" s="1" t="s">
        <v>172</v>
      </c>
      <c r="H93" s="1">
        <v>35</v>
      </c>
      <c r="I93" s="1" t="s">
        <v>177</v>
      </c>
      <c r="J93" s="1" t="s">
        <v>256</v>
      </c>
      <c r="K93" s="1" t="s">
        <v>301</v>
      </c>
      <c r="L93" s="1" t="s">
        <v>304</v>
      </c>
      <c r="M93" s="1" t="s">
        <v>305</v>
      </c>
      <c r="N93" s="1" t="s">
        <v>308</v>
      </c>
    </row>
    <row r="94" spans="1:14" x14ac:dyDescent="0.3">
      <c r="A94" s="1" t="s">
        <v>106</v>
      </c>
      <c r="B94" s="1" t="s">
        <v>401</v>
      </c>
      <c r="C94" s="1" t="s">
        <v>168</v>
      </c>
      <c r="D94" s="1">
        <v>57816</v>
      </c>
      <c r="E94" s="1">
        <v>3115.11</v>
      </c>
      <c r="F94" s="1">
        <v>54700.89</v>
      </c>
      <c r="G94" s="1" t="s">
        <v>169</v>
      </c>
      <c r="H94" s="1">
        <v>87</v>
      </c>
      <c r="I94" s="1" t="s">
        <v>175</v>
      </c>
      <c r="J94" s="1" t="s">
        <v>257</v>
      </c>
      <c r="K94" s="1" t="s">
        <v>302</v>
      </c>
      <c r="L94" s="1" t="s">
        <v>303</v>
      </c>
      <c r="M94" s="1" t="s">
        <v>305</v>
      </c>
      <c r="N94" s="1" t="s">
        <v>307</v>
      </c>
    </row>
    <row r="95" spans="1:14" x14ac:dyDescent="0.3">
      <c r="A95" s="1" t="s">
        <v>107</v>
      </c>
      <c r="B95" s="1" t="s">
        <v>402</v>
      </c>
      <c r="C95" s="1" t="s">
        <v>165</v>
      </c>
      <c r="D95" s="1">
        <v>93021</v>
      </c>
      <c r="E95" s="1" t="s">
        <v>459</v>
      </c>
      <c r="F95" s="1">
        <v>79279.34</v>
      </c>
      <c r="G95" s="1" t="s">
        <v>171</v>
      </c>
      <c r="H95" s="1">
        <v>24</v>
      </c>
      <c r="I95" s="1" t="s">
        <v>177</v>
      </c>
      <c r="J95" s="1" t="s">
        <v>258</v>
      </c>
      <c r="K95" s="1" t="s">
        <v>302</v>
      </c>
      <c r="L95" s="1" t="s">
        <v>303</v>
      </c>
      <c r="M95" s="1" t="s">
        <v>305</v>
      </c>
      <c r="N95" s="1" t="s">
        <v>308</v>
      </c>
    </row>
    <row r="96" spans="1:14" x14ac:dyDescent="0.3">
      <c r="A96" s="1" t="s">
        <v>108</v>
      </c>
      <c r="B96" s="1" t="s">
        <v>403</v>
      </c>
      <c r="C96" s="1" t="s">
        <v>168</v>
      </c>
      <c r="D96" s="1">
        <v>78523</v>
      </c>
      <c r="E96" s="1">
        <v>7852.01</v>
      </c>
      <c r="F96" s="1">
        <v>70670.990000000005</v>
      </c>
      <c r="G96" s="1" t="s">
        <v>170</v>
      </c>
      <c r="H96" s="1">
        <v>110</v>
      </c>
      <c r="I96" s="1" t="s">
        <v>174</v>
      </c>
      <c r="J96" s="1" t="s">
        <v>259</v>
      </c>
      <c r="K96" s="1" t="s">
        <v>302</v>
      </c>
      <c r="L96" s="1" t="s">
        <v>303</v>
      </c>
      <c r="M96" s="1" t="s">
        <v>306</v>
      </c>
      <c r="N96" s="1" t="s">
        <v>308</v>
      </c>
    </row>
    <row r="97" spans="1:14" x14ac:dyDescent="0.3">
      <c r="A97" s="1" t="s">
        <v>109</v>
      </c>
      <c r="B97" s="1" t="s">
        <v>404</v>
      </c>
      <c r="C97" s="1" t="s">
        <v>165</v>
      </c>
      <c r="D97" s="1">
        <v>97102</v>
      </c>
      <c r="E97" s="1">
        <v>5389.6</v>
      </c>
      <c r="F97" s="1">
        <v>91712.4</v>
      </c>
      <c r="G97" s="1" t="s">
        <v>170</v>
      </c>
      <c r="H97" s="1">
        <v>41</v>
      </c>
      <c r="I97" s="1" t="s">
        <v>176</v>
      </c>
      <c r="J97" s="1" t="s">
        <v>260</v>
      </c>
      <c r="K97" s="1" t="s">
        <v>301</v>
      </c>
      <c r="L97" s="1" t="s">
        <v>304</v>
      </c>
      <c r="M97" s="1" t="s">
        <v>306</v>
      </c>
      <c r="N97" s="1" t="s">
        <v>302</v>
      </c>
    </row>
    <row r="98" spans="1:14" x14ac:dyDescent="0.3">
      <c r="A98" s="1" t="s">
        <v>110</v>
      </c>
      <c r="B98" s="1" t="s">
        <v>405</v>
      </c>
      <c r="C98" s="1" t="s">
        <v>164</v>
      </c>
      <c r="D98" s="1">
        <v>96118</v>
      </c>
      <c r="E98" s="1">
        <v>11466.54</v>
      </c>
      <c r="F98" s="1">
        <v>84651.459999999992</v>
      </c>
      <c r="G98" s="1" t="s">
        <v>170</v>
      </c>
      <c r="H98" s="1">
        <v>25</v>
      </c>
      <c r="I98" s="1" t="s">
        <v>176</v>
      </c>
      <c r="J98" s="1" t="s">
        <v>261</v>
      </c>
      <c r="K98" s="1" t="s">
        <v>302</v>
      </c>
      <c r="L98" s="1" t="s">
        <v>303</v>
      </c>
      <c r="M98" s="1" t="s">
        <v>306</v>
      </c>
      <c r="N98" s="1" t="s">
        <v>307</v>
      </c>
    </row>
    <row r="99" spans="1:14" x14ac:dyDescent="0.3">
      <c r="A99" s="1" t="s">
        <v>111</v>
      </c>
      <c r="B99" s="1" t="s">
        <v>406</v>
      </c>
      <c r="C99" s="1" t="s">
        <v>166</v>
      </c>
      <c r="D99" s="1">
        <v>60003</v>
      </c>
      <c r="E99" s="1">
        <v>7943.37</v>
      </c>
      <c r="F99" s="1">
        <v>52059.63</v>
      </c>
      <c r="G99" s="1" t="s">
        <v>171</v>
      </c>
      <c r="H99" s="1">
        <v>57</v>
      </c>
      <c r="I99" s="1" t="s">
        <v>177</v>
      </c>
      <c r="J99" s="1" t="s">
        <v>262</v>
      </c>
      <c r="K99" s="1" t="s">
        <v>301</v>
      </c>
      <c r="L99" s="1" t="s">
        <v>304</v>
      </c>
      <c r="M99" s="1" t="s">
        <v>305</v>
      </c>
      <c r="N99" s="1" t="s">
        <v>302</v>
      </c>
    </row>
    <row r="100" spans="1:14" x14ac:dyDescent="0.3">
      <c r="A100" s="1" t="s">
        <v>112</v>
      </c>
      <c r="B100" s="1" t="s">
        <v>407</v>
      </c>
      <c r="C100" s="1" t="s">
        <v>166</v>
      </c>
      <c r="D100" s="1">
        <v>65730</v>
      </c>
      <c r="E100" s="1">
        <v>8717.5</v>
      </c>
      <c r="F100" s="1">
        <v>57012.5</v>
      </c>
      <c r="G100" s="1" t="s">
        <v>173</v>
      </c>
      <c r="H100" s="1">
        <v>53</v>
      </c>
      <c r="I100" s="1" t="s">
        <v>175</v>
      </c>
      <c r="J100" s="1" t="s">
        <v>227</v>
      </c>
      <c r="K100" s="1" t="s">
        <v>301</v>
      </c>
      <c r="L100" s="1" t="s">
        <v>304</v>
      </c>
      <c r="M100" s="1" t="s">
        <v>306</v>
      </c>
      <c r="N100" s="1" t="s">
        <v>307</v>
      </c>
    </row>
    <row r="101" spans="1:14" x14ac:dyDescent="0.3">
      <c r="A101" s="1" t="s">
        <v>113</v>
      </c>
      <c r="B101" s="1" t="s">
        <v>408</v>
      </c>
      <c r="C101" s="1" t="s">
        <v>166</v>
      </c>
      <c r="D101" s="1">
        <v>90323</v>
      </c>
      <c r="E101" s="1">
        <v>17152.150000000001</v>
      </c>
      <c r="F101" s="1">
        <v>73170.850000000006</v>
      </c>
      <c r="G101" s="1" t="s">
        <v>171</v>
      </c>
      <c r="H101" s="1">
        <v>66</v>
      </c>
      <c r="I101" s="1" t="s">
        <v>176</v>
      </c>
      <c r="J101" s="1" t="s">
        <v>263</v>
      </c>
      <c r="K101" s="1" t="s">
        <v>302</v>
      </c>
      <c r="L101" s="1" t="s">
        <v>303</v>
      </c>
      <c r="M101" s="1" t="s">
        <v>306</v>
      </c>
      <c r="N101" s="1" t="s">
        <v>307</v>
      </c>
    </row>
    <row r="102" spans="1:14" x14ac:dyDescent="0.3">
      <c r="A102" s="1" t="s">
        <v>114</v>
      </c>
      <c r="B102" s="1" t="s">
        <v>409</v>
      </c>
      <c r="C102" s="1" t="s">
        <v>165</v>
      </c>
      <c r="D102" s="1">
        <v>97255</v>
      </c>
      <c r="E102" s="1">
        <v>6972.82</v>
      </c>
      <c r="F102" s="1">
        <v>90282.18</v>
      </c>
      <c r="G102" s="1" t="s">
        <v>169</v>
      </c>
      <c r="H102" s="1">
        <v>118</v>
      </c>
      <c r="I102" s="1" t="s">
        <v>174</v>
      </c>
      <c r="J102" s="1" t="s">
        <v>264</v>
      </c>
      <c r="K102" s="1" t="s">
        <v>302</v>
      </c>
      <c r="L102" s="1" t="s">
        <v>303</v>
      </c>
      <c r="M102" s="1" t="s">
        <v>306</v>
      </c>
      <c r="N102" s="1" t="s">
        <v>308</v>
      </c>
    </row>
    <row r="103" spans="1:14" x14ac:dyDescent="0.3">
      <c r="A103" s="1" t="s">
        <v>115</v>
      </c>
      <c r="B103" s="1" t="s">
        <v>410</v>
      </c>
      <c r="C103" s="1" t="s">
        <v>167</v>
      </c>
      <c r="D103" s="1">
        <v>60018</v>
      </c>
      <c r="E103" s="1">
        <v>10388.06</v>
      </c>
      <c r="F103" s="1">
        <v>49629.94</v>
      </c>
      <c r="G103" s="1" t="s">
        <v>171</v>
      </c>
      <c r="H103" s="1">
        <v>93</v>
      </c>
      <c r="I103" s="1" t="s">
        <v>176</v>
      </c>
      <c r="J103" s="1" t="s">
        <v>265</v>
      </c>
      <c r="K103" s="1" t="s">
        <v>300</v>
      </c>
      <c r="L103" s="1" t="s">
        <v>303</v>
      </c>
      <c r="M103" s="1" t="s">
        <v>306</v>
      </c>
      <c r="N103" s="1" t="s">
        <v>307</v>
      </c>
    </row>
    <row r="104" spans="1:14" x14ac:dyDescent="0.3">
      <c r="A104" s="1" t="s">
        <v>116</v>
      </c>
      <c r="B104" s="1" t="s">
        <v>411</v>
      </c>
      <c r="C104" s="1" t="s">
        <v>165</v>
      </c>
      <c r="D104" s="1">
        <v>95592</v>
      </c>
      <c r="E104" s="1">
        <v>11724.47</v>
      </c>
      <c r="F104" s="1">
        <v>83867.53</v>
      </c>
      <c r="G104" s="1" t="s">
        <v>171</v>
      </c>
      <c r="H104" s="1">
        <v>71</v>
      </c>
      <c r="I104" s="1" t="s">
        <v>177</v>
      </c>
      <c r="J104" s="1" t="s">
        <v>228</v>
      </c>
      <c r="K104" s="1" t="s">
        <v>302</v>
      </c>
      <c r="L104" s="1" t="s">
        <v>303</v>
      </c>
      <c r="M104" s="1" t="s">
        <v>305</v>
      </c>
      <c r="N104" s="1" t="s">
        <v>302</v>
      </c>
    </row>
    <row r="105" spans="1:14" x14ac:dyDescent="0.3">
      <c r="A105" s="1" t="s">
        <v>117</v>
      </c>
      <c r="B105" s="1" t="s">
        <v>412</v>
      </c>
      <c r="C105" s="1" t="s">
        <v>166</v>
      </c>
      <c r="D105" s="1">
        <v>99946</v>
      </c>
      <c r="E105" s="1">
        <v>10738.76</v>
      </c>
      <c r="F105" s="1">
        <v>89207.24</v>
      </c>
      <c r="G105" s="1" t="s">
        <v>172</v>
      </c>
      <c r="H105" s="1">
        <v>120</v>
      </c>
      <c r="I105" s="1" t="s">
        <v>176</v>
      </c>
      <c r="J105" s="1" t="s">
        <v>266</v>
      </c>
      <c r="K105" s="1" t="s">
        <v>300</v>
      </c>
      <c r="L105" s="1" t="s">
        <v>303</v>
      </c>
      <c r="M105" s="1" t="s">
        <v>306</v>
      </c>
      <c r="N105" s="1" t="s">
        <v>308</v>
      </c>
    </row>
    <row r="106" spans="1:14" x14ac:dyDescent="0.3">
      <c r="A106" s="1" t="s">
        <v>118</v>
      </c>
      <c r="B106" s="1" t="s">
        <v>413</v>
      </c>
      <c r="C106" s="1" t="s">
        <v>166</v>
      </c>
      <c r="D106" s="1">
        <v>89923</v>
      </c>
      <c r="E106" s="1">
        <v>17510.14</v>
      </c>
      <c r="F106" s="1">
        <v>72412.86</v>
      </c>
      <c r="G106" s="1" t="s">
        <v>169</v>
      </c>
      <c r="H106" s="1">
        <v>65</v>
      </c>
      <c r="I106" s="1" t="s">
        <v>176</v>
      </c>
      <c r="J106" s="1" t="s">
        <v>249</v>
      </c>
      <c r="K106" s="1" t="s">
        <v>302</v>
      </c>
      <c r="L106" s="1" t="s">
        <v>303</v>
      </c>
      <c r="M106" s="1" t="s">
        <v>305</v>
      </c>
      <c r="N106" s="1" t="s">
        <v>302</v>
      </c>
    </row>
    <row r="107" spans="1:14" x14ac:dyDescent="0.3">
      <c r="A107" s="1" t="s">
        <v>119</v>
      </c>
      <c r="B107" s="1" t="s">
        <v>414</v>
      </c>
      <c r="C107" s="1" t="s">
        <v>165</v>
      </c>
      <c r="D107" s="1">
        <v>27011</v>
      </c>
      <c r="E107" s="1">
        <v>4277.6400000000003</v>
      </c>
      <c r="F107" s="1">
        <v>22733.360000000001</v>
      </c>
      <c r="G107" s="1" t="s">
        <v>172</v>
      </c>
      <c r="H107" s="1">
        <v>112</v>
      </c>
      <c r="I107" s="1" t="s">
        <v>174</v>
      </c>
      <c r="J107" s="1" t="s">
        <v>201</v>
      </c>
      <c r="K107" s="1" t="s">
        <v>302</v>
      </c>
      <c r="L107" s="1" t="s">
        <v>303</v>
      </c>
      <c r="M107" s="1" t="s">
        <v>306</v>
      </c>
      <c r="N107" s="1" t="s">
        <v>308</v>
      </c>
    </row>
    <row r="108" spans="1:14" x14ac:dyDescent="0.3">
      <c r="A108" s="1" t="s">
        <v>120</v>
      </c>
      <c r="B108" s="1" t="s">
        <v>415</v>
      </c>
      <c r="C108" s="1" t="s">
        <v>167</v>
      </c>
      <c r="D108" s="1">
        <v>77098</v>
      </c>
      <c r="E108" s="1">
        <v>11370.07</v>
      </c>
      <c r="F108" s="1">
        <v>65727.929999999993</v>
      </c>
      <c r="G108" s="1" t="s">
        <v>171</v>
      </c>
      <c r="H108" s="1">
        <v>110</v>
      </c>
      <c r="I108" s="1" t="s">
        <v>177</v>
      </c>
      <c r="J108" s="1" t="s">
        <v>267</v>
      </c>
      <c r="K108" s="1" t="s">
        <v>300</v>
      </c>
      <c r="L108" s="1" t="s">
        <v>303</v>
      </c>
      <c r="M108" s="1" t="s">
        <v>306</v>
      </c>
      <c r="N108" s="1" t="s">
        <v>302</v>
      </c>
    </row>
    <row r="109" spans="1:14" x14ac:dyDescent="0.3">
      <c r="A109" s="1" t="s">
        <v>121</v>
      </c>
      <c r="B109" s="1" t="s">
        <v>416</v>
      </c>
      <c r="C109" s="1" t="s">
        <v>164</v>
      </c>
      <c r="D109" s="1">
        <v>33968</v>
      </c>
      <c r="E109" s="1">
        <v>2894.6</v>
      </c>
      <c r="F109" s="1">
        <v>31073.4</v>
      </c>
      <c r="G109" s="1" t="s">
        <v>171</v>
      </c>
      <c r="H109" s="1">
        <v>30</v>
      </c>
      <c r="I109" s="1" t="s">
        <v>175</v>
      </c>
      <c r="J109" s="1" t="s">
        <v>189</v>
      </c>
      <c r="K109" s="1" t="s">
        <v>301</v>
      </c>
      <c r="L109" s="1" t="s">
        <v>304</v>
      </c>
      <c r="M109" s="1" t="s">
        <v>305</v>
      </c>
      <c r="N109" s="1" t="s">
        <v>308</v>
      </c>
    </row>
    <row r="110" spans="1:14" x14ac:dyDescent="0.3">
      <c r="A110" s="1" t="s">
        <v>122</v>
      </c>
      <c r="B110" s="1" t="s">
        <v>417</v>
      </c>
      <c r="C110" s="1" t="s">
        <v>166</v>
      </c>
      <c r="D110" s="1">
        <v>64251</v>
      </c>
      <c r="E110" s="1">
        <v>11919.43</v>
      </c>
      <c r="F110" s="1">
        <v>52331.57</v>
      </c>
      <c r="G110" s="1" t="s">
        <v>170</v>
      </c>
      <c r="H110" s="1">
        <v>42</v>
      </c>
      <c r="I110" s="1" t="s">
        <v>175</v>
      </c>
      <c r="J110" s="1" t="s">
        <v>268</v>
      </c>
      <c r="K110" s="1" t="s">
        <v>302</v>
      </c>
      <c r="L110" s="1" t="s">
        <v>303</v>
      </c>
      <c r="M110" s="1" t="s">
        <v>306</v>
      </c>
      <c r="N110" s="1" t="s">
        <v>308</v>
      </c>
    </row>
    <row r="111" spans="1:14" x14ac:dyDescent="0.3">
      <c r="A111" s="1" t="s">
        <v>123</v>
      </c>
      <c r="B111" s="1" t="s">
        <v>418</v>
      </c>
      <c r="C111" s="1" t="s">
        <v>166</v>
      </c>
      <c r="D111" s="1">
        <v>57007</v>
      </c>
      <c r="E111" s="1">
        <v>7392.38</v>
      </c>
      <c r="F111" s="1">
        <v>49614.62</v>
      </c>
      <c r="G111" s="1" t="s">
        <v>173</v>
      </c>
      <c r="H111" s="1">
        <v>88</v>
      </c>
      <c r="I111" s="1" t="s">
        <v>174</v>
      </c>
      <c r="J111" s="1" t="s">
        <v>269</v>
      </c>
      <c r="K111" s="1" t="s">
        <v>301</v>
      </c>
      <c r="L111" s="1" t="s">
        <v>304</v>
      </c>
      <c r="M111" s="1" t="s">
        <v>305</v>
      </c>
      <c r="N111" s="1" t="s">
        <v>302</v>
      </c>
    </row>
    <row r="112" spans="1:14" x14ac:dyDescent="0.3">
      <c r="A112" s="1" t="s">
        <v>124</v>
      </c>
      <c r="B112" s="1" t="s">
        <v>419</v>
      </c>
      <c r="C112" s="1" t="s">
        <v>165</v>
      </c>
      <c r="D112" s="1">
        <v>56566</v>
      </c>
      <c r="E112" s="1">
        <v>7050.96</v>
      </c>
      <c r="F112" s="1">
        <v>49515.040000000001</v>
      </c>
      <c r="G112" s="1" t="s">
        <v>173</v>
      </c>
      <c r="H112" s="1">
        <v>19</v>
      </c>
      <c r="I112" s="1" t="s">
        <v>174</v>
      </c>
      <c r="J112" s="1" t="s">
        <v>270</v>
      </c>
      <c r="K112" s="1" t="s">
        <v>300</v>
      </c>
      <c r="L112" s="1" t="s">
        <v>303</v>
      </c>
      <c r="M112" s="1" t="s">
        <v>306</v>
      </c>
      <c r="N112" s="1" t="s">
        <v>308</v>
      </c>
    </row>
    <row r="113" spans="1:14" x14ac:dyDescent="0.3">
      <c r="A113" s="1" t="s">
        <v>125</v>
      </c>
      <c r="B113" s="1" t="s">
        <v>420</v>
      </c>
      <c r="C113" s="1" t="s">
        <v>168</v>
      </c>
      <c r="D113" s="1">
        <v>26231</v>
      </c>
      <c r="E113" s="1" t="s">
        <v>459</v>
      </c>
      <c r="F113" s="1">
        <v>21382.560000000001</v>
      </c>
      <c r="G113" s="1" t="s">
        <v>172</v>
      </c>
      <c r="H113" s="1">
        <v>116</v>
      </c>
      <c r="I113" s="1" t="s">
        <v>176</v>
      </c>
      <c r="J113" s="1" t="s">
        <v>224</v>
      </c>
      <c r="K113" s="1" t="s">
        <v>300</v>
      </c>
      <c r="L113" s="1" t="s">
        <v>303</v>
      </c>
      <c r="M113" s="1" t="s">
        <v>305</v>
      </c>
      <c r="N113" s="1" t="s">
        <v>307</v>
      </c>
    </row>
    <row r="114" spans="1:14" x14ac:dyDescent="0.3">
      <c r="A114" s="1" t="s">
        <v>126</v>
      </c>
      <c r="B114" s="1" t="s">
        <v>421</v>
      </c>
      <c r="C114" s="1" t="s">
        <v>165</v>
      </c>
      <c r="D114" s="1">
        <v>70293</v>
      </c>
      <c r="E114" s="1">
        <v>13928.4</v>
      </c>
      <c r="F114" s="1">
        <v>56364.6</v>
      </c>
      <c r="G114" s="1" t="s">
        <v>171</v>
      </c>
      <c r="H114" s="1">
        <v>82</v>
      </c>
      <c r="I114" s="1" t="s">
        <v>177</v>
      </c>
      <c r="J114" s="1" t="s">
        <v>271</v>
      </c>
      <c r="K114" s="1" t="s">
        <v>302</v>
      </c>
      <c r="L114" s="1" t="s">
        <v>303</v>
      </c>
      <c r="M114" s="1" t="s">
        <v>306</v>
      </c>
      <c r="N114" s="1" t="s">
        <v>308</v>
      </c>
    </row>
    <row r="115" spans="1:14" x14ac:dyDescent="0.3">
      <c r="A115" s="1" t="s">
        <v>127</v>
      </c>
      <c r="B115" s="1" t="s">
        <v>422</v>
      </c>
      <c r="C115" s="1" t="s">
        <v>166</v>
      </c>
      <c r="D115" s="1">
        <v>75422</v>
      </c>
      <c r="E115" s="1">
        <v>13425.14</v>
      </c>
      <c r="F115" s="1">
        <v>61996.86</v>
      </c>
      <c r="G115" s="1" t="s">
        <v>170</v>
      </c>
      <c r="H115" s="1">
        <v>31</v>
      </c>
      <c r="I115" s="1" t="s">
        <v>177</v>
      </c>
      <c r="J115" s="1" t="s">
        <v>272</v>
      </c>
      <c r="K115" s="1" t="s">
        <v>302</v>
      </c>
      <c r="L115" s="1" t="s">
        <v>303</v>
      </c>
      <c r="M115" s="1" t="s">
        <v>306</v>
      </c>
      <c r="N115" s="1" t="s">
        <v>302</v>
      </c>
    </row>
    <row r="116" spans="1:14" x14ac:dyDescent="0.3">
      <c r="A116" s="1" t="s">
        <v>128</v>
      </c>
      <c r="B116" s="1" t="s">
        <v>423</v>
      </c>
      <c r="C116" s="1" t="s">
        <v>168</v>
      </c>
      <c r="D116" s="1">
        <v>27875</v>
      </c>
      <c r="E116" s="1">
        <v>5482.78</v>
      </c>
      <c r="F116" s="1">
        <v>22392.22</v>
      </c>
      <c r="G116" s="1" t="s">
        <v>172</v>
      </c>
      <c r="H116" s="1">
        <v>120</v>
      </c>
      <c r="I116" s="1" t="s">
        <v>175</v>
      </c>
      <c r="J116" s="1" t="s">
        <v>273</v>
      </c>
      <c r="K116" s="1" t="s">
        <v>300</v>
      </c>
      <c r="L116" s="1" t="s">
        <v>303</v>
      </c>
      <c r="M116" s="1" t="s">
        <v>305</v>
      </c>
      <c r="N116" s="1" t="s">
        <v>302</v>
      </c>
    </row>
    <row r="117" spans="1:14" x14ac:dyDescent="0.3">
      <c r="A117" s="1" t="s">
        <v>129</v>
      </c>
      <c r="B117" s="1" t="s">
        <v>424</v>
      </c>
      <c r="C117" s="1" t="s">
        <v>165</v>
      </c>
      <c r="D117" s="1">
        <v>62512</v>
      </c>
      <c r="E117" s="1">
        <v>10399.57</v>
      </c>
      <c r="F117" s="1">
        <v>52112.43</v>
      </c>
      <c r="G117" s="1" t="s">
        <v>169</v>
      </c>
      <c r="H117" s="1">
        <v>78</v>
      </c>
      <c r="I117" s="1" t="s">
        <v>176</v>
      </c>
      <c r="J117" s="1" t="s">
        <v>274</v>
      </c>
      <c r="K117" s="1" t="s">
        <v>300</v>
      </c>
      <c r="L117" s="1" t="s">
        <v>303</v>
      </c>
      <c r="M117" s="1" t="s">
        <v>305</v>
      </c>
      <c r="N117" s="1" t="s">
        <v>302</v>
      </c>
    </row>
    <row r="118" spans="1:14" x14ac:dyDescent="0.3">
      <c r="A118" s="1" t="s">
        <v>130</v>
      </c>
      <c r="B118" s="1" t="s">
        <v>425</v>
      </c>
      <c r="C118" s="1" t="s">
        <v>168</v>
      </c>
      <c r="D118" s="1">
        <v>42927</v>
      </c>
      <c r="E118" s="1">
        <v>6191.67</v>
      </c>
      <c r="F118" s="1">
        <v>36735.33</v>
      </c>
      <c r="G118" s="1" t="s">
        <v>170</v>
      </c>
      <c r="H118" s="1">
        <v>40</v>
      </c>
      <c r="I118" s="1" t="s">
        <v>177</v>
      </c>
      <c r="J118" s="1" t="s">
        <v>275</v>
      </c>
      <c r="K118" s="1" t="s">
        <v>300</v>
      </c>
      <c r="L118" s="1" t="s">
        <v>303</v>
      </c>
      <c r="M118" s="1" t="s">
        <v>306</v>
      </c>
      <c r="N118" s="1" t="s">
        <v>302</v>
      </c>
    </row>
    <row r="119" spans="1:14" x14ac:dyDescent="0.3">
      <c r="A119" s="1" t="s">
        <v>131</v>
      </c>
      <c r="B119" s="1" t="s">
        <v>426</v>
      </c>
      <c r="C119" s="1" t="s">
        <v>166</v>
      </c>
      <c r="D119" s="1">
        <v>36813</v>
      </c>
      <c r="E119" s="1">
        <v>6863.57</v>
      </c>
      <c r="F119" s="1">
        <v>29949.43</v>
      </c>
      <c r="G119" s="1" t="s">
        <v>171</v>
      </c>
      <c r="H119" s="1">
        <v>96</v>
      </c>
      <c r="I119" s="1" t="s">
        <v>177</v>
      </c>
      <c r="J119" s="1" t="s">
        <v>276</v>
      </c>
      <c r="K119" s="1" t="s">
        <v>301</v>
      </c>
      <c r="L119" s="1" t="s">
        <v>304</v>
      </c>
      <c r="M119" s="1" t="s">
        <v>305</v>
      </c>
      <c r="N119" s="1" t="s">
        <v>302</v>
      </c>
    </row>
    <row r="120" spans="1:14" x14ac:dyDescent="0.3">
      <c r="A120" s="1" t="s">
        <v>132</v>
      </c>
      <c r="B120" s="1" t="s">
        <v>427</v>
      </c>
      <c r="C120" s="1" t="s">
        <v>168</v>
      </c>
      <c r="D120" s="1">
        <v>94579</v>
      </c>
      <c r="E120" s="1">
        <v>11847.84</v>
      </c>
      <c r="F120" s="1">
        <v>82731.16</v>
      </c>
      <c r="G120" s="1" t="s">
        <v>171</v>
      </c>
      <c r="H120" s="1">
        <v>107</v>
      </c>
      <c r="I120" s="1" t="s">
        <v>174</v>
      </c>
      <c r="J120" s="1" t="s">
        <v>277</v>
      </c>
      <c r="K120" s="1" t="s">
        <v>302</v>
      </c>
      <c r="L120" s="1" t="s">
        <v>303</v>
      </c>
      <c r="M120" s="1" t="s">
        <v>306</v>
      </c>
      <c r="N120" s="1" t="s">
        <v>302</v>
      </c>
    </row>
    <row r="121" spans="1:14" x14ac:dyDescent="0.3">
      <c r="A121" s="1" t="s">
        <v>133</v>
      </c>
      <c r="B121" s="1" t="s">
        <v>428</v>
      </c>
      <c r="C121" s="1" t="s">
        <v>168</v>
      </c>
      <c r="D121" s="1">
        <v>40095</v>
      </c>
      <c r="E121" s="1">
        <v>4821.41</v>
      </c>
      <c r="F121" s="1">
        <v>35273.589999999997</v>
      </c>
      <c r="G121" s="1" t="s">
        <v>170</v>
      </c>
      <c r="H121" s="1">
        <v>19</v>
      </c>
      <c r="I121" s="1" t="s">
        <v>174</v>
      </c>
      <c r="J121" s="1" t="s">
        <v>224</v>
      </c>
      <c r="K121" s="1" t="s">
        <v>300</v>
      </c>
      <c r="L121" s="1" t="s">
        <v>303</v>
      </c>
      <c r="M121" s="1" t="s">
        <v>306</v>
      </c>
      <c r="N121" s="1" t="s">
        <v>302</v>
      </c>
    </row>
    <row r="122" spans="1:14" x14ac:dyDescent="0.3">
      <c r="A122" s="1" t="s">
        <v>134</v>
      </c>
      <c r="B122" s="1" t="s">
        <v>429</v>
      </c>
      <c r="C122" s="1" t="s">
        <v>168</v>
      </c>
      <c r="D122" s="1">
        <v>36836</v>
      </c>
      <c r="E122" s="1">
        <v>6210.63</v>
      </c>
      <c r="F122" s="1">
        <v>30625.37</v>
      </c>
      <c r="G122" s="1" t="s">
        <v>170</v>
      </c>
      <c r="H122" s="1">
        <v>34</v>
      </c>
      <c r="I122" s="1" t="s">
        <v>175</v>
      </c>
      <c r="J122" s="1" t="s">
        <v>278</v>
      </c>
      <c r="K122" s="1" t="s">
        <v>302</v>
      </c>
      <c r="L122" s="1" t="s">
        <v>303</v>
      </c>
      <c r="M122" s="1" t="s">
        <v>306</v>
      </c>
      <c r="N122" s="1" t="s">
        <v>302</v>
      </c>
    </row>
    <row r="123" spans="1:14" x14ac:dyDescent="0.3">
      <c r="A123" s="1" t="s">
        <v>135</v>
      </c>
      <c r="B123" s="1" t="s">
        <v>430</v>
      </c>
      <c r="C123" s="1" t="s">
        <v>165</v>
      </c>
      <c r="D123" s="1">
        <v>73689</v>
      </c>
      <c r="E123" s="1">
        <v>4882.04</v>
      </c>
      <c r="F123" s="1">
        <v>68806.960000000006</v>
      </c>
      <c r="G123" s="1" t="s">
        <v>169</v>
      </c>
      <c r="H123" s="1">
        <v>61</v>
      </c>
      <c r="I123" s="1" t="s">
        <v>175</v>
      </c>
      <c r="J123" s="1" t="s">
        <v>279</v>
      </c>
      <c r="K123" s="1" t="s">
        <v>300</v>
      </c>
      <c r="L123" s="1" t="s">
        <v>303</v>
      </c>
      <c r="M123" s="1" t="s">
        <v>306</v>
      </c>
      <c r="N123" s="1" t="s">
        <v>302</v>
      </c>
    </row>
    <row r="124" spans="1:14" x14ac:dyDescent="0.3">
      <c r="A124" s="1" t="s">
        <v>136</v>
      </c>
      <c r="B124" s="1" t="s">
        <v>431</v>
      </c>
      <c r="C124" s="1" t="s">
        <v>166</v>
      </c>
      <c r="D124" s="1">
        <v>33285</v>
      </c>
      <c r="E124" s="1">
        <v>4836.66</v>
      </c>
      <c r="F124" s="1">
        <v>28448.34</v>
      </c>
      <c r="G124" s="1" t="s">
        <v>172</v>
      </c>
      <c r="H124" s="1">
        <v>117</v>
      </c>
      <c r="I124" s="1" t="s">
        <v>176</v>
      </c>
      <c r="J124" s="1" t="s">
        <v>280</v>
      </c>
      <c r="K124" s="1" t="s">
        <v>302</v>
      </c>
      <c r="L124" s="1" t="s">
        <v>303</v>
      </c>
      <c r="M124" s="1" t="s">
        <v>305</v>
      </c>
      <c r="N124" s="1" t="s">
        <v>307</v>
      </c>
    </row>
    <row r="125" spans="1:14" x14ac:dyDescent="0.3">
      <c r="A125" s="1" t="s">
        <v>137</v>
      </c>
      <c r="B125" s="1" t="s">
        <v>432</v>
      </c>
      <c r="C125" s="1" t="s">
        <v>164</v>
      </c>
      <c r="D125" s="1">
        <v>29877</v>
      </c>
      <c r="E125" s="1">
        <v>2857.88</v>
      </c>
      <c r="F125" s="1">
        <v>27019.119999999999</v>
      </c>
      <c r="G125" s="1" t="s">
        <v>172</v>
      </c>
      <c r="H125" s="1">
        <v>15</v>
      </c>
      <c r="I125" s="1" t="s">
        <v>175</v>
      </c>
      <c r="J125" s="1" t="s">
        <v>281</v>
      </c>
      <c r="K125" s="1" t="s">
        <v>300</v>
      </c>
      <c r="L125" s="1" t="s">
        <v>303</v>
      </c>
      <c r="M125" s="1" t="s">
        <v>305</v>
      </c>
      <c r="N125" s="1" t="s">
        <v>308</v>
      </c>
    </row>
    <row r="126" spans="1:14" x14ac:dyDescent="0.3">
      <c r="A126" s="1" t="s">
        <v>138</v>
      </c>
      <c r="B126" s="1" t="s">
        <v>433</v>
      </c>
      <c r="C126" s="1" t="s">
        <v>165</v>
      </c>
      <c r="D126" s="1">
        <v>73629</v>
      </c>
      <c r="E126" s="1">
        <v>11086.53</v>
      </c>
      <c r="F126" s="1">
        <v>62542.47</v>
      </c>
      <c r="G126" s="1" t="s">
        <v>173</v>
      </c>
      <c r="H126" s="1">
        <v>54</v>
      </c>
      <c r="I126" s="1" t="s">
        <v>174</v>
      </c>
      <c r="J126" s="1" t="s">
        <v>263</v>
      </c>
      <c r="K126" s="1" t="s">
        <v>300</v>
      </c>
      <c r="L126" s="1" t="s">
        <v>303</v>
      </c>
      <c r="M126" s="1" t="s">
        <v>305</v>
      </c>
      <c r="N126" s="1"/>
    </row>
    <row r="127" spans="1:14" x14ac:dyDescent="0.3">
      <c r="A127" s="1" t="s">
        <v>139</v>
      </c>
      <c r="B127" s="1" t="s">
        <v>434</v>
      </c>
      <c r="C127" s="1" t="s">
        <v>167</v>
      </c>
      <c r="D127" s="1">
        <v>78492</v>
      </c>
      <c r="E127" s="1">
        <v>14980.82</v>
      </c>
      <c r="F127" s="1">
        <v>63511.18</v>
      </c>
      <c r="G127" s="1" t="s">
        <v>171</v>
      </c>
      <c r="H127" s="1">
        <v>60</v>
      </c>
      <c r="I127" s="1" t="s">
        <v>176</v>
      </c>
      <c r="J127" s="1" t="s">
        <v>282</v>
      </c>
      <c r="K127" s="1" t="s">
        <v>302</v>
      </c>
      <c r="L127" s="1" t="s">
        <v>303</v>
      </c>
      <c r="M127" s="1" t="s">
        <v>306</v>
      </c>
      <c r="N127" s="1" t="s">
        <v>307</v>
      </c>
    </row>
    <row r="128" spans="1:14" x14ac:dyDescent="0.3">
      <c r="A128" s="1" t="s">
        <v>140</v>
      </c>
      <c r="B128" s="1" t="s">
        <v>435</v>
      </c>
      <c r="C128" s="1" t="s">
        <v>168</v>
      </c>
      <c r="D128" s="1">
        <v>38022</v>
      </c>
      <c r="E128" s="1">
        <v>7495.63</v>
      </c>
      <c r="F128" s="1">
        <v>30526.37</v>
      </c>
      <c r="G128" s="1" t="s">
        <v>171</v>
      </c>
      <c r="H128" s="1">
        <v>70</v>
      </c>
      <c r="I128" s="1" t="s">
        <v>176</v>
      </c>
      <c r="J128" s="1" t="s">
        <v>283</v>
      </c>
      <c r="K128" s="1" t="s">
        <v>302</v>
      </c>
      <c r="L128" s="1" t="s">
        <v>303</v>
      </c>
      <c r="M128" s="1" t="s">
        <v>306</v>
      </c>
      <c r="N128" s="1" t="s">
        <v>307</v>
      </c>
    </row>
    <row r="129" spans="1:14" x14ac:dyDescent="0.3">
      <c r="A129" s="1" t="s">
        <v>141</v>
      </c>
      <c r="B129" s="1" t="s">
        <v>436</v>
      </c>
      <c r="C129" s="1" t="s">
        <v>164</v>
      </c>
      <c r="D129" s="1">
        <v>84600</v>
      </c>
      <c r="E129" s="1">
        <v>5393.34</v>
      </c>
      <c r="F129" s="1">
        <v>79206.66</v>
      </c>
      <c r="G129" s="1" t="s">
        <v>169</v>
      </c>
      <c r="H129" s="1">
        <v>83</v>
      </c>
      <c r="I129" s="1" t="s">
        <v>175</v>
      </c>
      <c r="J129" s="1" t="s">
        <v>284</v>
      </c>
      <c r="K129" s="1" t="s">
        <v>302</v>
      </c>
      <c r="L129" s="1" t="s">
        <v>303</v>
      </c>
      <c r="M129" s="1" t="s">
        <v>305</v>
      </c>
      <c r="N129" s="1" t="s">
        <v>307</v>
      </c>
    </row>
    <row r="130" spans="1:14" x14ac:dyDescent="0.3">
      <c r="A130" s="1" t="s">
        <v>142</v>
      </c>
      <c r="B130" s="1" t="s">
        <v>437</v>
      </c>
      <c r="C130" s="1" t="s">
        <v>167</v>
      </c>
      <c r="D130" s="1">
        <v>51896</v>
      </c>
      <c r="E130" s="1">
        <v>3128.89</v>
      </c>
      <c r="F130" s="1">
        <v>48767.11</v>
      </c>
      <c r="G130" s="1" t="s">
        <v>173</v>
      </c>
      <c r="H130" s="1">
        <v>27</v>
      </c>
      <c r="I130" s="1" t="s">
        <v>174</v>
      </c>
      <c r="J130" s="1" t="s">
        <v>285</v>
      </c>
      <c r="K130" s="1" t="s">
        <v>302</v>
      </c>
      <c r="L130" s="1" t="s">
        <v>303</v>
      </c>
      <c r="M130" s="1" t="s">
        <v>305</v>
      </c>
      <c r="N130" s="1" t="s">
        <v>302</v>
      </c>
    </row>
    <row r="131" spans="1:14" x14ac:dyDescent="0.3">
      <c r="A131" s="1" t="s">
        <v>143</v>
      </c>
      <c r="B131" s="1" t="s">
        <v>438</v>
      </c>
      <c r="C131" s="1" t="s">
        <v>164</v>
      </c>
      <c r="D131" s="1">
        <v>61342</v>
      </c>
      <c r="E131" s="1">
        <v>10965.55</v>
      </c>
      <c r="F131" s="1">
        <v>50376.45</v>
      </c>
      <c r="G131" s="1" t="s">
        <v>169</v>
      </c>
      <c r="H131" s="1">
        <v>17</v>
      </c>
      <c r="I131" s="1" t="s">
        <v>176</v>
      </c>
      <c r="J131" s="1" t="s">
        <v>276</v>
      </c>
      <c r="K131" s="1" t="s">
        <v>301</v>
      </c>
      <c r="L131" s="1" t="s">
        <v>304</v>
      </c>
      <c r="M131" s="1" t="s">
        <v>305</v>
      </c>
      <c r="N131" s="1" t="s">
        <v>307</v>
      </c>
    </row>
    <row r="132" spans="1:14" x14ac:dyDescent="0.3">
      <c r="A132" s="1" t="s">
        <v>144</v>
      </c>
      <c r="B132" s="1" t="s">
        <v>439</v>
      </c>
      <c r="C132" s="1" t="s">
        <v>164</v>
      </c>
      <c r="D132" s="1">
        <v>71955</v>
      </c>
      <c r="E132" s="1">
        <v>12124.25</v>
      </c>
      <c r="F132" s="1">
        <v>59830.75</v>
      </c>
      <c r="G132" s="1" t="s">
        <v>169</v>
      </c>
      <c r="H132" s="1">
        <v>76</v>
      </c>
      <c r="I132" s="1" t="s">
        <v>176</v>
      </c>
      <c r="J132" s="1" t="s">
        <v>286</v>
      </c>
      <c r="K132" s="1" t="s">
        <v>301</v>
      </c>
      <c r="L132" s="1" t="s">
        <v>304</v>
      </c>
      <c r="M132" s="1" t="s">
        <v>306</v>
      </c>
      <c r="N132" s="1" t="s">
        <v>307</v>
      </c>
    </row>
    <row r="133" spans="1:14" x14ac:dyDescent="0.3">
      <c r="A133" s="1" t="s">
        <v>145</v>
      </c>
      <c r="B133" s="1" t="s">
        <v>440</v>
      </c>
      <c r="C133" s="1" t="s">
        <v>166</v>
      </c>
      <c r="D133" s="1">
        <v>80176</v>
      </c>
      <c r="E133" s="1">
        <v>10335.709999999999</v>
      </c>
      <c r="F133" s="1">
        <v>69840.290000000008</v>
      </c>
      <c r="G133" s="1" t="s">
        <v>170</v>
      </c>
      <c r="H133" s="1">
        <v>61</v>
      </c>
      <c r="I133" s="1" t="s">
        <v>177</v>
      </c>
      <c r="J133" s="1" t="s">
        <v>187</v>
      </c>
      <c r="K133" s="1" t="s">
        <v>300</v>
      </c>
      <c r="L133" s="1" t="s">
        <v>303</v>
      </c>
      <c r="M133" s="1" t="s">
        <v>305</v>
      </c>
      <c r="N133" s="1" t="s">
        <v>308</v>
      </c>
    </row>
    <row r="134" spans="1:14" x14ac:dyDescent="0.3">
      <c r="A134" s="1" t="s">
        <v>146</v>
      </c>
      <c r="B134" s="1" t="s">
        <v>441</v>
      </c>
      <c r="C134" s="1" t="s">
        <v>167</v>
      </c>
      <c r="D134" s="1">
        <v>54038</v>
      </c>
      <c r="E134" s="1">
        <v>10365.16</v>
      </c>
      <c r="F134" s="1">
        <v>43672.84</v>
      </c>
      <c r="G134" s="1" t="s">
        <v>170</v>
      </c>
      <c r="H134" s="1">
        <v>94</v>
      </c>
      <c r="I134" s="1" t="s">
        <v>176</v>
      </c>
      <c r="J134" s="1" t="s">
        <v>287</v>
      </c>
      <c r="K134" s="1" t="s">
        <v>300</v>
      </c>
      <c r="L134" s="1" t="s">
        <v>303</v>
      </c>
      <c r="M134" s="1" t="s">
        <v>305</v>
      </c>
      <c r="N134" s="1" t="s">
        <v>307</v>
      </c>
    </row>
    <row r="135" spans="1:14" x14ac:dyDescent="0.3">
      <c r="A135" s="1" t="s">
        <v>147</v>
      </c>
      <c r="B135" s="1" t="s">
        <v>442</v>
      </c>
      <c r="C135" s="1" t="s">
        <v>165</v>
      </c>
      <c r="D135" s="1">
        <v>77640</v>
      </c>
      <c r="E135" s="1">
        <v>8846.3799999999992</v>
      </c>
      <c r="F135" s="1">
        <v>68793.62</v>
      </c>
      <c r="G135" s="1" t="s">
        <v>170</v>
      </c>
      <c r="H135" s="1">
        <v>63</v>
      </c>
      <c r="I135" s="1" t="s">
        <v>177</v>
      </c>
      <c r="J135" s="1" t="s">
        <v>208</v>
      </c>
      <c r="K135" s="1" t="s">
        <v>301</v>
      </c>
      <c r="L135" s="1" t="s">
        <v>304</v>
      </c>
      <c r="M135" s="1" t="s">
        <v>306</v>
      </c>
      <c r="N135" s="1" t="s">
        <v>302</v>
      </c>
    </row>
    <row r="136" spans="1:14" x14ac:dyDescent="0.3">
      <c r="A136" s="1" t="s">
        <v>148</v>
      </c>
      <c r="B136" s="1" t="s">
        <v>443</v>
      </c>
      <c r="C136" s="1" t="s">
        <v>166</v>
      </c>
      <c r="D136" s="1">
        <v>33609</v>
      </c>
      <c r="E136" s="1">
        <v>2316.63</v>
      </c>
      <c r="F136" s="1">
        <v>31292.37</v>
      </c>
      <c r="G136" s="1" t="s">
        <v>173</v>
      </c>
      <c r="H136" s="1">
        <v>82</v>
      </c>
      <c r="I136" s="1" t="s">
        <v>176</v>
      </c>
      <c r="J136" s="1" t="s">
        <v>288</v>
      </c>
      <c r="K136" s="1" t="s">
        <v>300</v>
      </c>
      <c r="L136" s="1" t="s">
        <v>303</v>
      </c>
      <c r="M136" s="1" t="s">
        <v>306</v>
      </c>
      <c r="N136" s="1" t="s">
        <v>308</v>
      </c>
    </row>
    <row r="137" spans="1:14" x14ac:dyDescent="0.3">
      <c r="A137" s="1" t="s">
        <v>149</v>
      </c>
      <c r="B137" s="1" t="s">
        <v>444</v>
      </c>
      <c r="C137" s="1" t="s">
        <v>167</v>
      </c>
      <c r="D137" s="1">
        <v>81387</v>
      </c>
      <c r="E137" s="1" t="s">
        <v>459</v>
      </c>
      <c r="F137" s="1">
        <v>76106.87</v>
      </c>
      <c r="G137" s="1" t="s">
        <v>170</v>
      </c>
      <c r="H137" s="1">
        <v>110</v>
      </c>
      <c r="I137" s="1" t="s">
        <v>174</v>
      </c>
      <c r="J137" s="1" t="s">
        <v>214</v>
      </c>
      <c r="K137" s="1" t="s">
        <v>302</v>
      </c>
      <c r="L137" s="1" t="s">
        <v>303</v>
      </c>
      <c r="M137" s="1" t="s">
        <v>305</v>
      </c>
      <c r="N137" s="1" t="s">
        <v>308</v>
      </c>
    </row>
    <row r="138" spans="1:14" x14ac:dyDescent="0.3">
      <c r="A138" s="1" t="s">
        <v>150</v>
      </c>
      <c r="B138" s="1" t="s">
        <v>445</v>
      </c>
      <c r="C138" s="1" t="s">
        <v>168</v>
      </c>
      <c r="D138" s="1">
        <v>84441</v>
      </c>
      <c r="E138" s="1">
        <v>9272.43</v>
      </c>
      <c r="F138" s="1">
        <v>75168.570000000007</v>
      </c>
      <c r="G138" s="1" t="s">
        <v>170</v>
      </c>
      <c r="H138" s="1">
        <v>41</v>
      </c>
      <c r="I138" s="1" t="s">
        <v>177</v>
      </c>
      <c r="J138" s="1" t="s">
        <v>204</v>
      </c>
      <c r="K138" s="1" t="s">
        <v>300</v>
      </c>
      <c r="L138" s="1" t="s">
        <v>303</v>
      </c>
      <c r="M138" s="1" t="s">
        <v>306</v>
      </c>
      <c r="N138" s="1" t="s">
        <v>308</v>
      </c>
    </row>
    <row r="139" spans="1:14" x14ac:dyDescent="0.3">
      <c r="A139" s="1" t="s">
        <v>151</v>
      </c>
      <c r="B139" s="1" t="s">
        <v>446</v>
      </c>
      <c r="C139" s="1" t="s">
        <v>166</v>
      </c>
      <c r="D139" s="1">
        <v>87163</v>
      </c>
      <c r="E139" s="1">
        <v>5235.88</v>
      </c>
      <c r="F139" s="1">
        <v>81927.12</v>
      </c>
      <c r="G139" s="1" t="s">
        <v>170</v>
      </c>
      <c r="H139" s="1">
        <v>12</v>
      </c>
      <c r="I139" s="1" t="s">
        <v>177</v>
      </c>
      <c r="J139" s="1" t="s">
        <v>289</v>
      </c>
      <c r="K139" s="1" t="s">
        <v>300</v>
      </c>
      <c r="L139" s="1" t="s">
        <v>303</v>
      </c>
      <c r="M139" s="1" t="s">
        <v>306</v>
      </c>
      <c r="N139" s="1" t="s">
        <v>307</v>
      </c>
    </row>
    <row r="140" spans="1:14" x14ac:dyDescent="0.3">
      <c r="A140" s="1" t="s">
        <v>152</v>
      </c>
      <c r="B140" s="1" t="s">
        <v>447</v>
      </c>
      <c r="C140" s="1" t="s">
        <v>167</v>
      </c>
      <c r="D140" s="1">
        <v>32861</v>
      </c>
      <c r="E140" s="1">
        <v>4533.82</v>
      </c>
      <c r="F140" s="1">
        <v>28327.18</v>
      </c>
      <c r="G140" s="1" t="s">
        <v>173</v>
      </c>
      <c r="H140" s="1">
        <v>72</v>
      </c>
      <c r="I140" s="1" t="s">
        <v>176</v>
      </c>
      <c r="J140" s="1" t="s">
        <v>290</v>
      </c>
      <c r="K140" s="1" t="s">
        <v>301</v>
      </c>
      <c r="L140" s="1" t="s">
        <v>304</v>
      </c>
      <c r="M140" s="1" t="s">
        <v>306</v>
      </c>
      <c r="N140" s="1" t="s">
        <v>308</v>
      </c>
    </row>
    <row r="141" spans="1:14" x14ac:dyDescent="0.3">
      <c r="A141" s="1" t="s">
        <v>153</v>
      </c>
      <c r="B141" s="1" t="s">
        <v>448</v>
      </c>
      <c r="C141" s="1" t="s">
        <v>165</v>
      </c>
      <c r="D141" s="1">
        <v>31743</v>
      </c>
      <c r="E141" s="1">
        <v>6198.13</v>
      </c>
      <c r="F141" s="1">
        <v>25544.87</v>
      </c>
      <c r="G141" s="1" t="s">
        <v>173</v>
      </c>
      <c r="H141" s="1">
        <v>40</v>
      </c>
      <c r="I141" s="1" t="s">
        <v>176</v>
      </c>
      <c r="J141" s="1" t="s">
        <v>291</v>
      </c>
      <c r="K141" s="1" t="s">
        <v>300</v>
      </c>
      <c r="L141" s="1" t="s">
        <v>303</v>
      </c>
      <c r="M141" s="1" t="s">
        <v>305</v>
      </c>
      <c r="N141" s="1" t="s">
        <v>307</v>
      </c>
    </row>
    <row r="142" spans="1:14" x14ac:dyDescent="0.3">
      <c r="A142" s="1" t="s">
        <v>154</v>
      </c>
      <c r="B142" s="1" t="s">
        <v>449</v>
      </c>
      <c r="C142" s="1" t="s">
        <v>165</v>
      </c>
      <c r="D142" s="1">
        <v>54392</v>
      </c>
      <c r="E142" s="1">
        <v>9632.35</v>
      </c>
      <c r="F142" s="1">
        <v>44759.65</v>
      </c>
      <c r="G142" s="1" t="s">
        <v>171</v>
      </c>
      <c r="H142" s="1">
        <v>109</v>
      </c>
      <c r="I142" s="1" t="s">
        <v>176</v>
      </c>
      <c r="J142" s="1" t="s">
        <v>292</v>
      </c>
      <c r="K142" s="1" t="s">
        <v>302</v>
      </c>
      <c r="L142" s="1" t="s">
        <v>303</v>
      </c>
      <c r="M142" s="1" t="s">
        <v>305</v>
      </c>
      <c r="N142" s="1" t="s">
        <v>308</v>
      </c>
    </row>
    <row r="143" spans="1:14" x14ac:dyDescent="0.3">
      <c r="A143" s="1" t="s">
        <v>155</v>
      </c>
      <c r="B143" s="1" t="s">
        <v>450</v>
      </c>
      <c r="C143" s="1" t="s">
        <v>167</v>
      </c>
      <c r="D143" s="1">
        <v>97972</v>
      </c>
      <c r="E143" s="1">
        <v>5284.42</v>
      </c>
      <c r="F143" s="1">
        <v>92687.58</v>
      </c>
      <c r="G143" s="1" t="s">
        <v>171</v>
      </c>
      <c r="H143" s="1">
        <v>30</v>
      </c>
      <c r="I143" s="1" t="s">
        <v>174</v>
      </c>
      <c r="J143" s="1" t="s">
        <v>293</v>
      </c>
      <c r="K143" s="1" t="s">
        <v>300</v>
      </c>
      <c r="L143" s="1" t="s">
        <v>303</v>
      </c>
      <c r="M143" s="1" t="s">
        <v>306</v>
      </c>
      <c r="N143" s="1" t="s">
        <v>308</v>
      </c>
    </row>
    <row r="144" spans="1:14" x14ac:dyDescent="0.3">
      <c r="A144" s="1" t="s">
        <v>156</v>
      </c>
      <c r="B144" s="1" t="s">
        <v>451</v>
      </c>
      <c r="C144" s="1" t="s">
        <v>168</v>
      </c>
      <c r="D144" s="1">
        <v>25800</v>
      </c>
      <c r="E144" s="1">
        <v>1992.04</v>
      </c>
      <c r="F144" s="1">
        <v>23807.96</v>
      </c>
      <c r="G144" s="1" t="s">
        <v>169</v>
      </c>
      <c r="H144" s="1">
        <v>73</v>
      </c>
      <c r="I144" s="1" t="s">
        <v>177</v>
      </c>
      <c r="J144" s="1" t="s">
        <v>264</v>
      </c>
      <c r="K144" s="1" t="s">
        <v>301</v>
      </c>
      <c r="L144" s="1" t="s">
        <v>304</v>
      </c>
      <c r="M144" s="1" t="s">
        <v>305</v>
      </c>
      <c r="N144" s="1" t="s">
        <v>307</v>
      </c>
    </row>
    <row r="145" spans="1:14" x14ac:dyDescent="0.3">
      <c r="A145" s="1" t="s">
        <v>157</v>
      </c>
      <c r="B145" s="1" t="s">
        <v>452</v>
      </c>
      <c r="C145" s="1" t="s">
        <v>167</v>
      </c>
      <c r="D145" s="1">
        <v>53197</v>
      </c>
      <c r="E145" s="1">
        <v>5661.71</v>
      </c>
      <c r="F145" s="1">
        <v>47535.29</v>
      </c>
      <c r="G145" s="1" t="s">
        <v>172</v>
      </c>
      <c r="H145" s="1">
        <v>44</v>
      </c>
      <c r="I145" s="1" t="s">
        <v>174</v>
      </c>
      <c r="J145" s="1" t="s">
        <v>294</v>
      </c>
      <c r="K145" s="1" t="s">
        <v>302</v>
      </c>
      <c r="L145" s="1" t="s">
        <v>303</v>
      </c>
      <c r="M145" s="1" t="s">
        <v>306</v>
      </c>
      <c r="N145" s="1" t="s">
        <v>302</v>
      </c>
    </row>
    <row r="146" spans="1:14" x14ac:dyDescent="0.3">
      <c r="A146" s="1" t="s">
        <v>158</v>
      </c>
      <c r="B146" s="1" t="s">
        <v>453</v>
      </c>
      <c r="C146" s="1" t="s">
        <v>167</v>
      </c>
      <c r="D146" s="1">
        <v>36135</v>
      </c>
      <c r="E146" s="1">
        <v>6594.69</v>
      </c>
      <c r="F146" s="1">
        <v>29540.31</v>
      </c>
      <c r="G146" s="1" t="s">
        <v>169</v>
      </c>
      <c r="H146" s="1">
        <v>21</v>
      </c>
      <c r="I146" s="1" t="s">
        <v>175</v>
      </c>
      <c r="J146" s="1" t="s">
        <v>295</v>
      </c>
      <c r="K146" s="1" t="s">
        <v>301</v>
      </c>
      <c r="L146" s="1" t="s">
        <v>304</v>
      </c>
      <c r="M146" s="1" t="s">
        <v>306</v>
      </c>
      <c r="N146" s="1" t="s">
        <v>308</v>
      </c>
    </row>
    <row r="147" spans="1:14" x14ac:dyDescent="0.3">
      <c r="A147" s="1" t="s">
        <v>159</v>
      </c>
      <c r="B147" s="1" t="s">
        <v>454</v>
      </c>
      <c r="C147" s="1" t="s">
        <v>165</v>
      </c>
      <c r="D147" s="1">
        <v>88656</v>
      </c>
      <c r="E147" s="1">
        <v>12505.94</v>
      </c>
      <c r="F147" s="1">
        <v>76150.06</v>
      </c>
      <c r="G147" s="1" t="s">
        <v>172</v>
      </c>
      <c r="H147" s="1">
        <v>35</v>
      </c>
      <c r="I147" s="1" t="s">
        <v>174</v>
      </c>
      <c r="J147" s="1" t="s">
        <v>296</v>
      </c>
      <c r="K147" s="1" t="s">
        <v>301</v>
      </c>
      <c r="L147" s="1" t="s">
        <v>304</v>
      </c>
      <c r="M147" s="1" t="s">
        <v>306</v>
      </c>
      <c r="N147" s="1" t="s">
        <v>308</v>
      </c>
    </row>
    <row r="148" spans="1:14" x14ac:dyDescent="0.3">
      <c r="A148" s="1" t="s">
        <v>160</v>
      </c>
      <c r="B148" s="1" t="s">
        <v>455</v>
      </c>
      <c r="C148" s="1" t="s">
        <v>164</v>
      </c>
      <c r="D148" s="1">
        <v>62125</v>
      </c>
      <c r="E148" s="1">
        <v>9426.39</v>
      </c>
      <c r="F148" s="1">
        <v>52698.61</v>
      </c>
      <c r="G148" s="1" t="s">
        <v>173</v>
      </c>
      <c r="H148" s="1">
        <v>63</v>
      </c>
      <c r="I148" s="1" t="s">
        <v>176</v>
      </c>
      <c r="J148" s="1" t="s">
        <v>250</v>
      </c>
      <c r="K148" s="1" t="s">
        <v>301</v>
      </c>
      <c r="L148" s="1" t="s">
        <v>304</v>
      </c>
      <c r="M148" s="1" t="s">
        <v>306</v>
      </c>
      <c r="N148" s="1"/>
    </row>
    <row r="149" spans="1:14" x14ac:dyDescent="0.3">
      <c r="A149" s="1" t="s">
        <v>161</v>
      </c>
      <c r="B149" s="1" t="s">
        <v>456</v>
      </c>
      <c r="C149" s="1" t="s">
        <v>164</v>
      </c>
      <c r="D149" s="1">
        <v>26007</v>
      </c>
      <c r="E149" s="1">
        <v>2097.81</v>
      </c>
      <c r="F149" s="1">
        <v>23909.19</v>
      </c>
      <c r="G149" s="1" t="s">
        <v>169</v>
      </c>
      <c r="H149" s="1">
        <v>99</v>
      </c>
      <c r="I149" s="1" t="s">
        <v>174</v>
      </c>
      <c r="J149" s="1" t="s">
        <v>297</v>
      </c>
      <c r="K149" s="1" t="s">
        <v>302</v>
      </c>
      <c r="L149" s="1" t="s">
        <v>303</v>
      </c>
      <c r="M149" s="1" t="s">
        <v>306</v>
      </c>
      <c r="N149" s="1" t="s">
        <v>307</v>
      </c>
    </row>
    <row r="150" spans="1:14" x14ac:dyDescent="0.3">
      <c r="A150" s="1" t="s">
        <v>162</v>
      </c>
      <c r="B150" s="1" t="s">
        <v>457</v>
      </c>
      <c r="C150" s="1" t="s">
        <v>164</v>
      </c>
      <c r="D150" s="1">
        <v>90193</v>
      </c>
      <c r="E150" s="1">
        <v>14615.97</v>
      </c>
      <c r="F150" s="1">
        <v>75577.03</v>
      </c>
      <c r="G150" s="1" t="s">
        <v>169</v>
      </c>
      <c r="H150" s="1">
        <v>17</v>
      </c>
      <c r="I150" s="1" t="s">
        <v>177</v>
      </c>
      <c r="J150" s="1" t="s">
        <v>298</v>
      </c>
      <c r="K150" s="1" t="s">
        <v>300</v>
      </c>
      <c r="L150" s="1" t="s">
        <v>303</v>
      </c>
      <c r="M150" s="1" t="s">
        <v>305</v>
      </c>
      <c r="N150" s="1" t="s">
        <v>302</v>
      </c>
    </row>
    <row r="151" spans="1:14" x14ac:dyDescent="0.3">
      <c r="A151" s="1" t="s">
        <v>163</v>
      </c>
      <c r="B151" s="1" t="s">
        <v>458</v>
      </c>
      <c r="C151" s="1" t="s">
        <v>167</v>
      </c>
      <c r="D151" s="1">
        <v>71421</v>
      </c>
      <c r="E151" s="1" t="s">
        <v>459</v>
      </c>
      <c r="F151" s="1">
        <v>67077.789999999994</v>
      </c>
      <c r="G151" s="1" t="s">
        <v>170</v>
      </c>
      <c r="H151" s="1">
        <v>56</v>
      </c>
      <c r="I151" s="1" t="s">
        <v>175</v>
      </c>
      <c r="J151" s="1" t="s">
        <v>299</v>
      </c>
      <c r="K151" s="1" t="s">
        <v>301</v>
      </c>
      <c r="L151" s="1" t="s">
        <v>304</v>
      </c>
      <c r="M151" s="1" t="s">
        <v>306</v>
      </c>
      <c r="N151" s="1" t="s">
        <v>302</v>
      </c>
    </row>
  </sheetData>
  <autoFilter ref="A1:N151" xr:uid="{4DC83F40-9383-446E-9AA9-6EF3B95184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64002-4D3C-42DA-A57D-6F421D84AE92}">
  <dimension ref="A1:C6"/>
  <sheetViews>
    <sheetView workbookViewId="0">
      <selection activeCell="B23" sqref="B23"/>
    </sheetView>
  </sheetViews>
  <sheetFormatPr defaultRowHeight="14.4" x14ac:dyDescent="0.3"/>
  <cols>
    <col min="1" max="1" width="22.5546875" customWidth="1"/>
    <col min="2" max="3" width="19.33203125" customWidth="1"/>
  </cols>
  <sheetData>
    <row r="1" spans="1:3" x14ac:dyDescent="0.3">
      <c r="A1" s="4" t="s">
        <v>460</v>
      </c>
      <c r="B1" s="4" t="s">
        <v>462</v>
      </c>
      <c r="C1" s="4" t="s">
        <v>461</v>
      </c>
    </row>
    <row r="2" spans="1:3" x14ac:dyDescent="0.3">
      <c r="A2" s="7" t="s">
        <v>463</v>
      </c>
      <c r="B2" s="5">
        <f>AVERAGE(Table1[ProcessingTime2])</f>
        <v>15.9</v>
      </c>
      <c r="C2" s="5">
        <f>AVERAGE(Manual!H2:H151)</f>
        <v>67.98</v>
      </c>
    </row>
    <row r="3" spans="1:3" x14ac:dyDescent="0.3">
      <c r="A3" s="7" t="s">
        <v>464</v>
      </c>
      <c r="B3" s="5">
        <f>COUNTIF(Table1[TaxDeduction],"NA")</f>
        <v>0</v>
      </c>
      <c r="C3" s="5">
        <f>COUNTIF(Manual!E2:E151,"NA")</f>
        <v>10</v>
      </c>
    </row>
    <row r="4" spans="1:3" x14ac:dyDescent="0.3">
      <c r="A4" s="7" t="s">
        <v>465</v>
      </c>
      <c r="B4" s="5">
        <f>COUNTIF(Table1[ComplianceFlag],"Missing PAN")</f>
        <v>0</v>
      </c>
      <c r="C4" s="5">
        <f>COUNTIF(Manual!I2:I151, "Missing PAN") + COUNTIF(Manual!I2:I151, "Incorrect Tax Slab") + COUNTIF(Manual!I2:I151, "Missing Bank Details")</f>
        <v>116</v>
      </c>
    </row>
    <row r="5" spans="1:3" x14ac:dyDescent="0.3">
      <c r="A5" s="7" t="s">
        <v>466</v>
      </c>
      <c r="B5" s="5">
        <f>COUNTBLANK(Table1[LeaveStatus])</f>
        <v>0</v>
      </c>
      <c r="C5" s="5">
        <f>COUNTBLANK(Manual!N2:N151)</f>
        <v>6</v>
      </c>
    </row>
    <row r="6" spans="1:3" x14ac:dyDescent="0.3">
      <c r="A6" s="7" t="s">
        <v>467</v>
      </c>
      <c r="B6" s="6">
        <f>Automated!G2/150*100</f>
        <v>16966.8</v>
      </c>
      <c r="C6" s="6">
        <f>Manual!F2/150*100</f>
        <v>15812.446666666665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Automated</vt:lpstr>
      <vt:lpstr>Manual</vt:lpstr>
      <vt:lpstr>Comparison Gap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</dc:creator>
  <cp:lastModifiedBy>gayathri apr3</cp:lastModifiedBy>
  <dcterms:created xsi:type="dcterms:W3CDTF">2025-08-04T15:59:53Z</dcterms:created>
  <dcterms:modified xsi:type="dcterms:W3CDTF">2025-08-06T00:50:30Z</dcterms:modified>
</cp:coreProperties>
</file>