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7b20072913c8e2b3/Desktop/"/>
    </mc:Choice>
  </mc:AlternateContent>
  <xr:revisionPtr revIDLastSave="17" documentId="8_{831E126A-1974-4293-9DC4-0D2A4678CF9C}" xr6:coauthVersionLast="47" xr6:coauthVersionMax="47" xr10:uidLastSave="{73969AF2-242E-4D1A-A219-B977A23628CB}"/>
  <bookViews>
    <workbookView xWindow="-108" yWindow="-108" windowWidth="23256" windowHeight="12456" xr2:uid="{E511053E-810A-4B45-9490-55D8DE3C4B32}"/>
  </bookViews>
  <sheets>
    <sheet name="Summary" sheetId="3" r:id="rId1"/>
    <sheet name="Technical Assignment " sheetId="6" r:id="rId2"/>
    <sheet name="Sheet2" sheetId="8" r:id="rId3"/>
    <sheet name="PIVOT ANALYSIS" sheetId="10" r:id="rId4"/>
    <sheet name="Employee Data" sheetId="2" r:id="rId5"/>
    <sheet name="Average Industry Compensation" sheetId="4" r:id="rId6"/>
    <sheet name="Employee Rating" sheetId="5" r:id="rId7"/>
  </sheets>
  <definedNames>
    <definedName name="_xlnm._FilterDatabase" localSheetId="5" hidden="1">'Average Industry Compensation'!$A$1:$C$16</definedName>
    <definedName name="_xlnm._FilterDatabase" localSheetId="4" hidden="1">'Employee Data'!$A$1:$J$301</definedName>
    <definedName name="_xlnm._FilterDatabase" localSheetId="6" hidden="1">'Employee Rating'!$A$1:$F$301</definedName>
    <definedName name="_xlnm._FilterDatabase" localSheetId="0" hidden="1">Summary!$B$5:$C$8</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3" i="5" l="1"/>
  <c r="D253" i="5"/>
  <c r="D228" i="5"/>
  <c r="D247" i="5" s="1"/>
  <c r="D212" i="5"/>
  <c r="D61" i="5"/>
  <c r="D53" i="5"/>
  <c r="D21" i="5"/>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M293" i="2"/>
  <c r="M292" i="2"/>
  <c r="M291" i="2"/>
  <c r="M290" i="2"/>
  <c r="M281" i="2"/>
  <c r="M280" i="2"/>
  <c r="M279" i="2"/>
  <c r="M278" i="2"/>
  <c r="M269" i="2"/>
  <c r="M268" i="2"/>
  <c r="M267" i="2"/>
  <c r="M266" i="2"/>
  <c r="M264" i="2"/>
  <c r="M257" i="2"/>
  <c r="M256" i="2"/>
  <c r="M245" i="2"/>
  <c r="M244" i="2"/>
  <c r="M243" i="2"/>
  <c r="M242" i="2"/>
  <c r="M240" i="2"/>
  <c r="M236" i="2"/>
  <c r="M221" i="2"/>
  <c r="M220" i="2"/>
  <c r="M219" i="2"/>
  <c r="M218" i="2"/>
  <c r="M216" i="2"/>
  <c r="M209" i="2"/>
  <c r="M208" i="2"/>
  <c r="M207" i="2"/>
  <c r="M206" i="2"/>
  <c r="M204" i="2"/>
  <c r="M197" i="2"/>
  <c r="M196" i="2"/>
  <c r="M195" i="2"/>
  <c r="M185" i="2"/>
  <c r="M184" i="2"/>
  <c r="M183" i="2"/>
  <c r="M182" i="2"/>
  <c r="M180" i="2"/>
  <c r="M173" i="2"/>
  <c r="M161" i="2"/>
  <c r="M160" i="2"/>
  <c r="M159" i="2"/>
  <c r="M158" i="2"/>
  <c r="M156" i="2"/>
  <c r="M152" i="2"/>
  <c r="M149" i="2"/>
  <c r="M148" i="2"/>
  <c r="M147" i="2"/>
  <c r="M146" i="2"/>
  <c r="M137" i="2"/>
  <c r="M136" i="2"/>
  <c r="M135" i="2"/>
  <c r="M134" i="2"/>
  <c r="M125" i="2"/>
  <c r="M124" i="2"/>
  <c r="M123" i="2"/>
  <c r="M122" i="2"/>
  <c r="M120" i="2"/>
  <c r="M113" i="2"/>
  <c r="M112" i="2"/>
  <c r="M101" i="2"/>
  <c r="M100" i="2"/>
  <c r="M99" i="2"/>
  <c r="M98" i="2"/>
  <c r="M96" i="2"/>
  <c r="M92" i="2"/>
  <c r="M77" i="2"/>
  <c r="M76" i="2"/>
  <c r="M75" i="2"/>
  <c r="M74" i="2"/>
  <c r="M72" i="2"/>
  <c r="M65" i="2"/>
  <c r="M64" i="2"/>
  <c r="M63" i="2"/>
  <c r="M62" i="2"/>
  <c r="M60" i="2"/>
  <c r="M53" i="2"/>
  <c r="M52" i="2"/>
  <c r="M51" i="2"/>
  <c r="M41" i="2"/>
  <c r="M40" i="2"/>
  <c r="M39" i="2"/>
  <c r="M38" i="2"/>
  <c r="M36" i="2"/>
  <c r="M29" i="2"/>
  <c r="M17" i="2"/>
  <c r="M16" i="2"/>
  <c r="M15" i="2"/>
  <c r="M14" i="2"/>
  <c r="M12" i="2"/>
  <c r="M8" i="2"/>
  <c r="M5" i="2"/>
  <c r="M4" i="2"/>
  <c r="M3" i="2"/>
  <c r="M2" i="2"/>
  <c r="K300" i="2"/>
  <c r="M300" i="2" s="1"/>
  <c r="K299" i="2"/>
  <c r="M299" i="2" s="1"/>
  <c r="K298" i="2"/>
  <c r="M298" i="2" s="1"/>
  <c r="K297" i="2"/>
  <c r="M297" i="2" s="1"/>
  <c r="K296" i="2"/>
  <c r="M296" i="2" s="1"/>
  <c r="K295" i="2"/>
  <c r="M295" i="2" s="1"/>
  <c r="K294" i="2"/>
  <c r="M294" i="2" s="1"/>
  <c r="K293" i="2"/>
  <c r="K292" i="2"/>
  <c r="K291" i="2"/>
  <c r="K290" i="2"/>
  <c r="K289" i="2"/>
  <c r="M289" i="2" s="1"/>
  <c r="K288" i="2"/>
  <c r="M288" i="2" s="1"/>
  <c r="K287" i="2"/>
  <c r="M287" i="2" s="1"/>
  <c r="K286" i="2"/>
  <c r="M286" i="2" s="1"/>
  <c r="K285" i="2"/>
  <c r="M285" i="2" s="1"/>
  <c r="K284" i="2"/>
  <c r="M284" i="2" s="1"/>
  <c r="K283" i="2"/>
  <c r="M283" i="2" s="1"/>
  <c r="K282" i="2"/>
  <c r="M282" i="2" s="1"/>
  <c r="K281" i="2"/>
  <c r="K280" i="2"/>
  <c r="K279" i="2"/>
  <c r="K278" i="2"/>
  <c r="K277" i="2"/>
  <c r="M277" i="2" s="1"/>
  <c r="K276" i="2"/>
  <c r="M276" i="2" s="1"/>
  <c r="K275" i="2"/>
  <c r="M275" i="2" s="1"/>
  <c r="K274" i="2"/>
  <c r="M274" i="2" s="1"/>
  <c r="K273" i="2"/>
  <c r="M273" i="2" s="1"/>
  <c r="K272" i="2"/>
  <c r="M272" i="2" s="1"/>
  <c r="K271" i="2"/>
  <c r="M271" i="2" s="1"/>
  <c r="K270" i="2"/>
  <c r="M270" i="2" s="1"/>
  <c r="K269" i="2"/>
  <c r="K268" i="2"/>
  <c r="K267" i="2"/>
  <c r="K266" i="2"/>
  <c r="K265" i="2"/>
  <c r="M265" i="2" s="1"/>
  <c r="K264" i="2"/>
  <c r="K263" i="2"/>
  <c r="M263" i="2" s="1"/>
  <c r="K262" i="2"/>
  <c r="M262" i="2" s="1"/>
  <c r="K261" i="2"/>
  <c r="M261" i="2" s="1"/>
  <c r="K260" i="2"/>
  <c r="M260" i="2" s="1"/>
  <c r="K259" i="2"/>
  <c r="M259" i="2" s="1"/>
  <c r="K258" i="2"/>
  <c r="M258" i="2" s="1"/>
  <c r="K257" i="2"/>
  <c r="K256" i="2"/>
  <c r="K255" i="2"/>
  <c r="M255" i="2" s="1"/>
  <c r="K254" i="2"/>
  <c r="M254" i="2" s="1"/>
  <c r="K253" i="2"/>
  <c r="M253" i="2" s="1"/>
  <c r="K252" i="2"/>
  <c r="M252" i="2" s="1"/>
  <c r="K251" i="2"/>
  <c r="M251" i="2" s="1"/>
  <c r="K250" i="2"/>
  <c r="M250" i="2" s="1"/>
  <c r="K249" i="2"/>
  <c r="M249" i="2" s="1"/>
  <c r="K248" i="2"/>
  <c r="M248" i="2" s="1"/>
  <c r="K247" i="2"/>
  <c r="M247" i="2" s="1"/>
  <c r="K246" i="2"/>
  <c r="M246" i="2" s="1"/>
  <c r="K245" i="2"/>
  <c r="K244" i="2"/>
  <c r="K243" i="2"/>
  <c r="K242" i="2"/>
  <c r="K241" i="2"/>
  <c r="M241" i="2" s="1"/>
  <c r="K240" i="2"/>
  <c r="K239" i="2"/>
  <c r="M239" i="2" s="1"/>
  <c r="K238" i="2"/>
  <c r="M238" i="2" s="1"/>
  <c r="K237" i="2"/>
  <c r="M237" i="2" s="1"/>
  <c r="K236" i="2"/>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K220" i="2"/>
  <c r="K219" i="2"/>
  <c r="K218" i="2"/>
  <c r="K217" i="2"/>
  <c r="M217" i="2" s="1"/>
  <c r="K216" i="2"/>
  <c r="K215" i="2"/>
  <c r="M215" i="2" s="1"/>
  <c r="K214" i="2"/>
  <c r="M214" i="2" s="1"/>
  <c r="K213" i="2"/>
  <c r="M213" i="2" s="1"/>
  <c r="K212" i="2"/>
  <c r="M212" i="2" s="1"/>
  <c r="K211" i="2"/>
  <c r="M211" i="2" s="1"/>
  <c r="K210" i="2"/>
  <c r="M210" i="2" s="1"/>
  <c r="K209" i="2"/>
  <c r="K208" i="2"/>
  <c r="K207" i="2"/>
  <c r="K206" i="2"/>
  <c r="K205" i="2"/>
  <c r="M205" i="2" s="1"/>
  <c r="K204" i="2"/>
  <c r="K203" i="2"/>
  <c r="M203" i="2" s="1"/>
  <c r="K202" i="2"/>
  <c r="M202" i="2" s="1"/>
  <c r="K201" i="2"/>
  <c r="M201" i="2" s="1"/>
  <c r="K200" i="2"/>
  <c r="M200" i="2" s="1"/>
  <c r="K199" i="2"/>
  <c r="M199" i="2" s="1"/>
  <c r="K198" i="2"/>
  <c r="M198" i="2" s="1"/>
  <c r="K197" i="2"/>
  <c r="K196" i="2"/>
  <c r="K195" i="2"/>
  <c r="K194" i="2"/>
  <c r="M194" i="2" s="1"/>
  <c r="K193" i="2"/>
  <c r="M193" i="2" s="1"/>
  <c r="K192" i="2"/>
  <c r="M192" i="2" s="1"/>
  <c r="K191" i="2"/>
  <c r="M191" i="2" s="1"/>
  <c r="K190" i="2"/>
  <c r="M190" i="2" s="1"/>
  <c r="K189" i="2"/>
  <c r="M189" i="2" s="1"/>
  <c r="K188" i="2"/>
  <c r="M188" i="2" s="1"/>
  <c r="K187" i="2"/>
  <c r="M187" i="2" s="1"/>
  <c r="K186" i="2"/>
  <c r="M186" i="2" s="1"/>
  <c r="K185" i="2"/>
  <c r="K184" i="2"/>
  <c r="K183" i="2"/>
  <c r="K182" i="2"/>
  <c r="K181" i="2"/>
  <c r="M181" i="2" s="1"/>
  <c r="K180" i="2"/>
  <c r="K179" i="2"/>
  <c r="M179" i="2" s="1"/>
  <c r="K178" i="2"/>
  <c r="M178" i="2" s="1"/>
  <c r="K177" i="2"/>
  <c r="M177" i="2" s="1"/>
  <c r="K176" i="2"/>
  <c r="M176" i="2" s="1"/>
  <c r="K175" i="2"/>
  <c r="M175" i="2" s="1"/>
  <c r="K174" i="2"/>
  <c r="M174" i="2" s="1"/>
  <c r="K173" i="2"/>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K160" i="2"/>
  <c r="K159" i="2"/>
  <c r="K158" i="2"/>
  <c r="K157" i="2"/>
  <c r="M157" i="2" s="1"/>
  <c r="K156" i="2"/>
  <c r="K155" i="2"/>
  <c r="M155" i="2" s="1"/>
  <c r="K154" i="2"/>
  <c r="M154" i="2" s="1"/>
  <c r="K153" i="2"/>
  <c r="M153" i="2" s="1"/>
  <c r="K152" i="2"/>
  <c r="K151" i="2"/>
  <c r="M151" i="2" s="1"/>
  <c r="K150" i="2"/>
  <c r="M150" i="2" s="1"/>
  <c r="K149" i="2"/>
  <c r="K148" i="2"/>
  <c r="K147" i="2"/>
  <c r="K146" i="2"/>
  <c r="K145" i="2"/>
  <c r="M145" i="2" s="1"/>
  <c r="K144" i="2"/>
  <c r="M144" i="2" s="1"/>
  <c r="K143" i="2"/>
  <c r="M143" i="2" s="1"/>
  <c r="K142" i="2"/>
  <c r="M142" i="2" s="1"/>
  <c r="K141" i="2"/>
  <c r="M141" i="2" s="1"/>
  <c r="K140" i="2"/>
  <c r="M140" i="2" s="1"/>
  <c r="K139" i="2"/>
  <c r="M139" i="2" s="1"/>
  <c r="K138" i="2"/>
  <c r="M138" i="2" s="1"/>
  <c r="K137" i="2"/>
  <c r="K136" i="2"/>
  <c r="K135" i="2"/>
  <c r="K134" i="2"/>
  <c r="K133" i="2"/>
  <c r="M133" i="2" s="1"/>
  <c r="K132" i="2"/>
  <c r="M132" i="2" s="1"/>
  <c r="K131" i="2"/>
  <c r="M131" i="2" s="1"/>
  <c r="K130" i="2"/>
  <c r="M130" i="2" s="1"/>
  <c r="K129" i="2"/>
  <c r="M129" i="2" s="1"/>
  <c r="K128" i="2"/>
  <c r="M128" i="2" s="1"/>
  <c r="K127" i="2"/>
  <c r="M127" i="2" s="1"/>
  <c r="K126" i="2"/>
  <c r="M126" i="2" s="1"/>
  <c r="K125" i="2"/>
  <c r="K124" i="2"/>
  <c r="K123" i="2"/>
  <c r="K122" i="2"/>
  <c r="K121" i="2"/>
  <c r="M121" i="2" s="1"/>
  <c r="K120" i="2"/>
  <c r="K119" i="2"/>
  <c r="M119" i="2" s="1"/>
  <c r="K118" i="2"/>
  <c r="M118" i="2" s="1"/>
  <c r="K117" i="2"/>
  <c r="M117" i="2" s="1"/>
  <c r="K116" i="2"/>
  <c r="M116" i="2" s="1"/>
  <c r="K115" i="2"/>
  <c r="M115" i="2" s="1"/>
  <c r="K114" i="2"/>
  <c r="M114" i="2" s="1"/>
  <c r="K113" i="2"/>
  <c r="K112" i="2"/>
  <c r="K111" i="2"/>
  <c r="M111" i="2" s="1"/>
  <c r="K110" i="2"/>
  <c r="M110" i="2" s="1"/>
  <c r="K109" i="2"/>
  <c r="M109" i="2" s="1"/>
  <c r="K108" i="2"/>
  <c r="M108" i="2" s="1"/>
  <c r="K107" i="2"/>
  <c r="M107" i="2" s="1"/>
  <c r="K106" i="2"/>
  <c r="M106" i="2" s="1"/>
  <c r="K105" i="2"/>
  <c r="M105" i="2" s="1"/>
  <c r="K104" i="2"/>
  <c r="M104" i="2" s="1"/>
  <c r="K103" i="2"/>
  <c r="M103" i="2" s="1"/>
  <c r="K102" i="2"/>
  <c r="M102" i="2" s="1"/>
  <c r="K101" i="2"/>
  <c r="K100" i="2"/>
  <c r="K99" i="2"/>
  <c r="K98" i="2"/>
  <c r="K97" i="2"/>
  <c r="M97" i="2" s="1"/>
  <c r="K96" i="2"/>
  <c r="K95" i="2"/>
  <c r="M95" i="2" s="1"/>
  <c r="K94" i="2"/>
  <c r="M94" i="2" s="1"/>
  <c r="K93" i="2"/>
  <c r="M93" i="2" s="1"/>
  <c r="K92" i="2"/>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K76" i="2"/>
  <c r="K75" i="2"/>
  <c r="K74" i="2"/>
  <c r="K73" i="2"/>
  <c r="M73" i="2" s="1"/>
  <c r="K72" i="2"/>
  <c r="K71" i="2"/>
  <c r="M71" i="2" s="1"/>
  <c r="K70" i="2"/>
  <c r="M70" i="2" s="1"/>
  <c r="K69" i="2"/>
  <c r="M69" i="2" s="1"/>
  <c r="K68" i="2"/>
  <c r="M68" i="2" s="1"/>
  <c r="K67" i="2"/>
  <c r="M67" i="2" s="1"/>
  <c r="K66" i="2"/>
  <c r="M66" i="2" s="1"/>
  <c r="K65" i="2"/>
  <c r="K64" i="2"/>
  <c r="K63" i="2"/>
  <c r="K62" i="2"/>
  <c r="K61" i="2"/>
  <c r="M61" i="2" s="1"/>
  <c r="K60" i="2"/>
  <c r="K59" i="2"/>
  <c r="M59" i="2" s="1"/>
  <c r="K58" i="2"/>
  <c r="M58" i="2" s="1"/>
  <c r="K57" i="2"/>
  <c r="M57" i="2" s="1"/>
  <c r="K56" i="2"/>
  <c r="M56" i="2" s="1"/>
  <c r="K55" i="2"/>
  <c r="M55" i="2" s="1"/>
  <c r="K54" i="2"/>
  <c r="M54" i="2" s="1"/>
  <c r="K53" i="2"/>
  <c r="K52" i="2"/>
  <c r="K51" i="2"/>
  <c r="K50" i="2"/>
  <c r="M50" i="2" s="1"/>
  <c r="K49" i="2"/>
  <c r="M49" i="2" s="1"/>
  <c r="K48" i="2"/>
  <c r="M48" i="2" s="1"/>
  <c r="K47" i="2"/>
  <c r="M47" i="2" s="1"/>
  <c r="K46" i="2"/>
  <c r="M46" i="2" s="1"/>
  <c r="K45" i="2"/>
  <c r="M45" i="2" s="1"/>
  <c r="K44" i="2"/>
  <c r="M44" i="2" s="1"/>
  <c r="K43" i="2"/>
  <c r="M43" i="2" s="1"/>
  <c r="K42" i="2"/>
  <c r="M42" i="2" s="1"/>
  <c r="K41" i="2"/>
  <c r="K40" i="2"/>
  <c r="K39" i="2"/>
  <c r="K38" i="2"/>
  <c r="K37" i="2"/>
  <c r="M37" i="2" s="1"/>
  <c r="K36" i="2"/>
  <c r="K35" i="2"/>
  <c r="M35" i="2" s="1"/>
  <c r="K34" i="2"/>
  <c r="M34" i="2" s="1"/>
  <c r="K33" i="2"/>
  <c r="M33" i="2" s="1"/>
  <c r="K32" i="2"/>
  <c r="M32" i="2" s="1"/>
  <c r="K31" i="2"/>
  <c r="M31" i="2" s="1"/>
  <c r="K30" i="2"/>
  <c r="M30" i="2" s="1"/>
  <c r="K29" i="2"/>
  <c r="K28" i="2"/>
  <c r="M28" i="2" s="1"/>
  <c r="K27" i="2"/>
  <c r="M27" i="2" s="1"/>
  <c r="K26" i="2"/>
  <c r="M26" i="2" s="1"/>
  <c r="K25" i="2"/>
  <c r="M25" i="2" s="1"/>
  <c r="K24" i="2"/>
  <c r="M24" i="2" s="1"/>
  <c r="K23" i="2"/>
  <c r="M23" i="2" s="1"/>
  <c r="K22" i="2"/>
  <c r="M22" i="2" s="1"/>
  <c r="K21" i="2"/>
  <c r="M21" i="2" s="1"/>
  <c r="K20" i="2"/>
  <c r="M20" i="2" s="1"/>
  <c r="K19" i="2"/>
  <c r="M19" i="2" s="1"/>
  <c r="K18" i="2"/>
  <c r="M18" i="2" s="1"/>
  <c r="K17" i="2"/>
  <c r="K16" i="2"/>
  <c r="K15" i="2"/>
  <c r="K14" i="2"/>
  <c r="K13" i="2"/>
  <c r="M13" i="2" s="1"/>
  <c r="K12" i="2"/>
  <c r="K11" i="2"/>
  <c r="M11" i="2" s="1"/>
  <c r="K10" i="2"/>
  <c r="M10" i="2" s="1"/>
  <c r="K9" i="2"/>
  <c r="M9" i="2" s="1"/>
  <c r="K8" i="2"/>
  <c r="K7" i="2"/>
  <c r="M7" i="2" s="1"/>
  <c r="K6" i="2"/>
  <c r="M6" i="2" s="1"/>
  <c r="K5" i="2"/>
  <c r="K4" i="2"/>
  <c r="K3" i="2"/>
  <c r="K2" i="2"/>
  <c r="K301" i="2"/>
  <c r="M301" i="2" s="1"/>
  <c r="J43" i="2"/>
  <c r="J35" i="2"/>
  <c r="I20" i="2"/>
  <c r="J20" i="2" s="1"/>
  <c r="I301" i="2"/>
  <c r="J301" i="2" s="1"/>
  <c r="I300" i="2"/>
  <c r="J300" i="2" s="1"/>
  <c r="I299" i="2"/>
  <c r="J299" i="2" s="1"/>
  <c r="I298" i="2"/>
  <c r="J298" i="2" s="1"/>
  <c r="I297" i="2"/>
  <c r="J297" i="2" s="1"/>
  <c r="I296" i="2"/>
  <c r="J296" i="2" s="1"/>
  <c r="I295" i="2"/>
  <c r="J295" i="2" s="1"/>
  <c r="I294" i="2"/>
  <c r="J294" i="2" s="1"/>
  <c r="I293" i="2"/>
  <c r="J293" i="2" s="1"/>
  <c r="I292" i="2"/>
  <c r="J292" i="2" s="1"/>
  <c r="I291" i="2"/>
  <c r="J291" i="2" s="1"/>
  <c r="I290" i="2"/>
  <c r="J290" i="2" s="1"/>
  <c r="I289" i="2"/>
  <c r="J289" i="2" s="1"/>
  <c r="I288" i="2"/>
  <c r="J288" i="2" s="1"/>
  <c r="I287" i="2"/>
  <c r="J287" i="2" s="1"/>
  <c r="I286" i="2"/>
  <c r="J286" i="2" s="1"/>
  <c r="I285" i="2"/>
  <c r="J285" i="2" s="1"/>
  <c r="I284" i="2"/>
  <c r="J284" i="2" s="1"/>
  <c r="I283" i="2"/>
  <c r="J283" i="2" s="1"/>
  <c r="I282" i="2"/>
  <c r="J282" i="2" s="1"/>
  <c r="I281" i="2"/>
  <c r="J281" i="2" s="1"/>
  <c r="I280" i="2"/>
  <c r="J280" i="2" s="1"/>
  <c r="I279" i="2"/>
  <c r="J279" i="2" s="1"/>
  <c r="I278" i="2"/>
  <c r="J278" i="2" s="1"/>
  <c r="I277" i="2"/>
  <c r="J277" i="2" s="1"/>
  <c r="I276" i="2"/>
  <c r="J276" i="2" s="1"/>
  <c r="I275" i="2"/>
  <c r="J275" i="2" s="1"/>
  <c r="I274" i="2"/>
  <c r="J274" i="2" s="1"/>
  <c r="I273" i="2"/>
  <c r="J273" i="2" s="1"/>
  <c r="I272" i="2"/>
  <c r="J272" i="2" s="1"/>
  <c r="I271" i="2"/>
  <c r="J271" i="2" s="1"/>
  <c r="I270" i="2"/>
  <c r="J270" i="2" s="1"/>
  <c r="I269" i="2"/>
  <c r="J269" i="2" s="1"/>
  <c r="I268" i="2"/>
  <c r="J268" i="2" s="1"/>
  <c r="I267" i="2"/>
  <c r="J267" i="2" s="1"/>
  <c r="I266" i="2"/>
  <c r="J266" i="2" s="1"/>
  <c r="I265" i="2"/>
  <c r="J265" i="2" s="1"/>
  <c r="I264" i="2"/>
  <c r="J264" i="2" s="1"/>
  <c r="I263" i="2"/>
  <c r="J263" i="2" s="1"/>
  <c r="I262" i="2"/>
  <c r="J262" i="2" s="1"/>
  <c r="I261" i="2"/>
  <c r="J261" i="2" s="1"/>
  <c r="I260" i="2"/>
  <c r="J260" i="2" s="1"/>
  <c r="I259" i="2"/>
  <c r="J259" i="2" s="1"/>
  <c r="I258" i="2"/>
  <c r="J258" i="2" s="1"/>
  <c r="I257" i="2"/>
  <c r="J257" i="2" s="1"/>
  <c r="I256" i="2"/>
  <c r="J256" i="2" s="1"/>
  <c r="I255" i="2"/>
  <c r="J255" i="2" s="1"/>
  <c r="I254" i="2"/>
  <c r="J254" i="2" s="1"/>
  <c r="I253" i="2"/>
  <c r="J253" i="2" s="1"/>
  <c r="I252" i="2"/>
  <c r="J252" i="2" s="1"/>
  <c r="I251" i="2"/>
  <c r="J251" i="2" s="1"/>
  <c r="I250" i="2"/>
  <c r="J250" i="2" s="1"/>
  <c r="I249" i="2"/>
  <c r="J249" i="2" s="1"/>
  <c r="I248" i="2"/>
  <c r="J248" i="2" s="1"/>
  <c r="I247" i="2"/>
  <c r="J247" i="2" s="1"/>
  <c r="I246" i="2"/>
  <c r="J246" i="2" s="1"/>
  <c r="I245" i="2"/>
  <c r="J245" i="2" s="1"/>
  <c r="I244" i="2"/>
  <c r="J244" i="2" s="1"/>
  <c r="I243" i="2"/>
  <c r="J243" i="2" s="1"/>
  <c r="I242" i="2"/>
  <c r="J242" i="2" s="1"/>
  <c r="I241" i="2"/>
  <c r="J241" i="2" s="1"/>
  <c r="I240" i="2"/>
  <c r="J240" i="2" s="1"/>
  <c r="I239" i="2"/>
  <c r="J239" i="2" s="1"/>
  <c r="I238" i="2"/>
  <c r="J238" i="2" s="1"/>
  <c r="I237" i="2"/>
  <c r="J237" i="2" s="1"/>
  <c r="I236" i="2"/>
  <c r="J236" i="2" s="1"/>
  <c r="I235" i="2"/>
  <c r="J235" i="2" s="1"/>
  <c r="I234" i="2"/>
  <c r="J234" i="2" s="1"/>
  <c r="I233" i="2"/>
  <c r="J233" i="2" s="1"/>
  <c r="I232" i="2"/>
  <c r="J232" i="2" s="1"/>
  <c r="I231" i="2"/>
  <c r="J231" i="2" s="1"/>
  <c r="I230" i="2"/>
  <c r="J230" i="2" s="1"/>
  <c r="I229" i="2"/>
  <c r="J229" i="2" s="1"/>
  <c r="I228" i="2"/>
  <c r="J228" i="2" s="1"/>
  <c r="I227" i="2"/>
  <c r="J227" i="2" s="1"/>
  <c r="I226" i="2"/>
  <c r="J226" i="2" s="1"/>
  <c r="I225" i="2"/>
  <c r="J225" i="2" s="1"/>
  <c r="I224" i="2"/>
  <c r="J224" i="2" s="1"/>
  <c r="I223" i="2"/>
  <c r="J223" i="2" s="1"/>
  <c r="I222" i="2"/>
  <c r="J222" i="2" s="1"/>
  <c r="I221" i="2"/>
  <c r="J221" i="2" s="1"/>
  <c r="I220" i="2"/>
  <c r="J220" i="2" s="1"/>
  <c r="I219" i="2"/>
  <c r="J219" i="2" s="1"/>
  <c r="I218" i="2"/>
  <c r="J218" i="2" s="1"/>
  <c r="I217" i="2"/>
  <c r="J217" i="2" s="1"/>
  <c r="I216" i="2"/>
  <c r="J216" i="2" s="1"/>
  <c r="I215" i="2"/>
  <c r="J215" i="2" s="1"/>
  <c r="I214" i="2"/>
  <c r="J214" i="2" s="1"/>
  <c r="I213" i="2"/>
  <c r="J213" i="2" s="1"/>
  <c r="I212" i="2"/>
  <c r="J212" i="2" s="1"/>
  <c r="I211" i="2"/>
  <c r="J211" i="2" s="1"/>
  <c r="I210" i="2"/>
  <c r="J210" i="2" s="1"/>
  <c r="I209" i="2"/>
  <c r="J209" i="2" s="1"/>
  <c r="I208" i="2"/>
  <c r="J208" i="2" s="1"/>
  <c r="I207" i="2"/>
  <c r="J207" i="2" s="1"/>
  <c r="I206" i="2"/>
  <c r="J206" i="2" s="1"/>
  <c r="I205" i="2"/>
  <c r="J205" i="2" s="1"/>
  <c r="I204" i="2"/>
  <c r="J204" i="2" s="1"/>
  <c r="I203" i="2"/>
  <c r="J203" i="2" s="1"/>
  <c r="I202" i="2"/>
  <c r="J202" i="2" s="1"/>
  <c r="I201" i="2"/>
  <c r="J201" i="2" s="1"/>
  <c r="I200" i="2"/>
  <c r="J200" i="2" s="1"/>
  <c r="I199" i="2"/>
  <c r="J199" i="2" s="1"/>
  <c r="I198" i="2"/>
  <c r="J198" i="2" s="1"/>
  <c r="I197" i="2"/>
  <c r="J197" i="2" s="1"/>
  <c r="I196" i="2"/>
  <c r="J196" i="2" s="1"/>
  <c r="I195" i="2"/>
  <c r="J195" i="2" s="1"/>
  <c r="I194" i="2"/>
  <c r="J194" i="2" s="1"/>
  <c r="I193" i="2"/>
  <c r="J193" i="2" s="1"/>
  <c r="I192" i="2"/>
  <c r="J192" i="2" s="1"/>
  <c r="I191" i="2"/>
  <c r="J191" i="2" s="1"/>
  <c r="I190" i="2"/>
  <c r="J190" i="2" s="1"/>
  <c r="I189" i="2"/>
  <c r="J189" i="2" s="1"/>
  <c r="I188" i="2"/>
  <c r="J188" i="2" s="1"/>
  <c r="I187" i="2"/>
  <c r="J187" i="2" s="1"/>
  <c r="I186" i="2"/>
  <c r="J186" i="2" s="1"/>
  <c r="I185" i="2"/>
  <c r="J185" i="2" s="1"/>
  <c r="I184" i="2"/>
  <c r="J184" i="2" s="1"/>
  <c r="I183" i="2"/>
  <c r="J183" i="2" s="1"/>
  <c r="I182" i="2"/>
  <c r="J182" i="2" s="1"/>
  <c r="I181" i="2"/>
  <c r="J181" i="2" s="1"/>
  <c r="I180" i="2"/>
  <c r="J180" i="2" s="1"/>
  <c r="I179" i="2"/>
  <c r="J179" i="2" s="1"/>
  <c r="I178" i="2"/>
  <c r="J178" i="2" s="1"/>
  <c r="I177" i="2"/>
  <c r="J177" i="2" s="1"/>
  <c r="I176" i="2"/>
  <c r="J176" i="2" s="1"/>
  <c r="I175" i="2"/>
  <c r="J175" i="2" s="1"/>
  <c r="I174" i="2"/>
  <c r="J174" i="2" s="1"/>
  <c r="I173" i="2"/>
  <c r="J173" i="2" s="1"/>
  <c r="I172" i="2"/>
  <c r="J172" i="2" s="1"/>
  <c r="I171" i="2"/>
  <c r="J171" i="2" s="1"/>
  <c r="I170" i="2"/>
  <c r="J170" i="2" s="1"/>
  <c r="I169" i="2"/>
  <c r="J169" i="2" s="1"/>
  <c r="I168" i="2"/>
  <c r="J168" i="2" s="1"/>
  <c r="I167" i="2"/>
  <c r="J167" i="2" s="1"/>
  <c r="I166" i="2"/>
  <c r="J166" i="2" s="1"/>
  <c r="I165" i="2"/>
  <c r="J165" i="2" s="1"/>
  <c r="I164" i="2"/>
  <c r="J164" i="2" s="1"/>
  <c r="I163" i="2"/>
  <c r="J163" i="2" s="1"/>
  <c r="I162" i="2"/>
  <c r="J162" i="2" s="1"/>
  <c r="I161" i="2"/>
  <c r="J161" i="2" s="1"/>
  <c r="I160" i="2"/>
  <c r="J160" i="2" s="1"/>
  <c r="I159" i="2"/>
  <c r="J159" i="2" s="1"/>
  <c r="I158" i="2"/>
  <c r="J158" i="2" s="1"/>
  <c r="I157" i="2"/>
  <c r="J157" i="2" s="1"/>
  <c r="I156" i="2"/>
  <c r="J156" i="2" s="1"/>
  <c r="I155" i="2"/>
  <c r="J155" i="2" s="1"/>
  <c r="I154" i="2"/>
  <c r="J154" i="2" s="1"/>
  <c r="I153" i="2"/>
  <c r="J153" i="2" s="1"/>
  <c r="I152" i="2"/>
  <c r="J152" i="2" s="1"/>
  <c r="I151" i="2"/>
  <c r="J151" i="2" s="1"/>
  <c r="I150" i="2"/>
  <c r="J150" i="2" s="1"/>
  <c r="I149" i="2"/>
  <c r="J149" i="2" s="1"/>
  <c r="I148" i="2"/>
  <c r="J148" i="2" s="1"/>
  <c r="I147" i="2"/>
  <c r="J147" i="2" s="1"/>
  <c r="I146" i="2"/>
  <c r="J146" i="2" s="1"/>
  <c r="I145" i="2"/>
  <c r="J145" i="2" s="1"/>
  <c r="I144" i="2"/>
  <c r="J144" i="2" s="1"/>
  <c r="I143" i="2"/>
  <c r="J143" i="2" s="1"/>
  <c r="I142" i="2"/>
  <c r="J142" i="2" s="1"/>
  <c r="I141" i="2"/>
  <c r="J141" i="2" s="1"/>
  <c r="I140" i="2"/>
  <c r="J140" i="2" s="1"/>
  <c r="I139" i="2"/>
  <c r="J139" i="2" s="1"/>
  <c r="I138" i="2"/>
  <c r="J138" i="2" s="1"/>
  <c r="I137" i="2"/>
  <c r="J137" i="2" s="1"/>
  <c r="I136" i="2"/>
  <c r="J136" i="2" s="1"/>
  <c r="I135" i="2"/>
  <c r="J135" i="2" s="1"/>
  <c r="I134" i="2"/>
  <c r="J134" i="2" s="1"/>
  <c r="I133" i="2"/>
  <c r="J133" i="2" s="1"/>
  <c r="I132" i="2"/>
  <c r="J132" i="2" s="1"/>
  <c r="I131" i="2"/>
  <c r="J131" i="2" s="1"/>
  <c r="I130" i="2"/>
  <c r="J130" i="2" s="1"/>
  <c r="I129" i="2"/>
  <c r="J129" i="2" s="1"/>
  <c r="I128" i="2"/>
  <c r="J128" i="2" s="1"/>
  <c r="I127" i="2"/>
  <c r="J127" i="2" s="1"/>
  <c r="I126" i="2"/>
  <c r="J126" i="2" s="1"/>
  <c r="I125" i="2"/>
  <c r="J125" i="2" s="1"/>
  <c r="I124" i="2"/>
  <c r="J124" i="2" s="1"/>
  <c r="I123" i="2"/>
  <c r="J123" i="2" s="1"/>
  <c r="I122" i="2"/>
  <c r="J122" i="2" s="1"/>
  <c r="I121" i="2"/>
  <c r="J121" i="2" s="1"/>
  <c r="I120" i="2"/>
  <c r="J120" i="2" s="1"/>
  <c r="I119" i="2"/>
  <c r="J119" i="2" s="1"/>
  <c r="I118" i="2"/>
  <c r="J118" i="2" s="1"/>
  <c r="I117" i="2"/>
  <c r="J117" i="2" s="1"/>
  <c r="I116" i="2"/>
  <c r="J116" i="2" s="1"/>
  <c r="I115" i="2"/>
  <c r="J115" i="2" s="1"/>
  <c r="I114" i="2"/>
  <c r="J114" i="2" s="1"/>
  <c r="I113" i="2"/>
  <c r="J113" i="2" s="1"/>
  <c r="I112" i="2"/>
  <c r="J112" i="2" s="1"/>
  <c r="I111" i="2"/>
  <c r="J111" i="2" s="1"/>
  <c r="I110" i="2"/>
  <c r="J110" i="2" s="1"/>
  <c r="I109" i="2"/>
  <c r="J109" i="2" s="1"/>
  <c r="I108" i="2"/>
  <c r="J108" i="2" s="1"/>
  <c r="I107" i="2"/>
  <c r="J107" i="2" s="1"/>
  <c r="I106" i="2"/>
  <c r="J106" i="2" s="1"/>
  <c r="I105" i="2"/>
  <c r="J105" i="2" s="1"/>
  <c r="I104" i="2"/>
  <c r="J104" i="2" s="1"/>
  <c r="I103" i="2"/>
  <c r="J103" i="2" s="1"/>
  <c r="I102" i="2"/>
  <c r="J102" i="2" s="1"/>
  <c r="I101" i="2"/>
  <c r="J101" i="2" s="1"/>
  <c r="I100" i="2"/>
  <c r="J100" i="2" s="1"/>
  <c r="I99" i="2"/>
  <c r="J99" i="2" s="1"/>
  <c r="I98" i="2"/>
  <c r="J98" i="2" s="1"/>
  <c r="I97" i="2"/>
  <c r="J97" i="2" s="1"/>
  <c r="I96" i="2"/>
  <c r="J96" i="2" s="1"/>
  <c r="I95" i="2"/>
  <c r="J95" i="2" s="1"/>
  <c r="I94" i="2"/>
  <c r="J94" i="2" s="1"/>
  <c r="I93" i="2"/>
  <c r="J93" i="2" s="1"/>
  <c r="I92" i="2"/>
  <c r="J92" i="2" s="1"/>
  <c r="I91" i="2"/>
  <c r="J91" i="2" s="1"/>
  <c r="I90" i="2"/>
  <c r="J90" i="2" s="1"/>
  <c r="I89" i="2"/>
  <c r="J89" i="2" s="1"/>
  <c r="I88" i="2"/>
  <c r="J88" i="2" s="1"/>
  <c r="I87" i="2"/>
  <c r="J87" i="2" s="1"/>
  <c r="I86" i="2"/>
  <c r="J86" i="2" s="1"/>
  <c r="I85" i="2"/>
  <c r="J85" i="2" s="1"/>
  <c r="I84" i="2"/>
  <c r="J84" i="2" s="1"/>
  <c r="I83" i="2"/>
  <c r="J83" i="2" s="1"/>
  <c r="I82" i="2"/>
  <c r="J82" i="2" s="1"/>
  <c r="I81" i="2"/>
  <c r="J81" i="2" s="1"/>
  <c r="I80" i="2"/>
  <c r="J80" i="2" s="1"/>
  <c r="I79" i="2"/>
  <c r="J79" i="2" s="1"/>
  <c r="I78" i="2"/>
  <c r="J78" i="2" s="1"/>
  <c r="I77" i="2"/>
  <c r="J77" i="2" s="1"/>
  <c r="I76" i="2"/>
  <c r="J76" i="2" s="1"/>
  <c r="I75" i="2"/>
  <c r="J75" i="2" s="1"/>
  <c r="I74" i="2"/>
  <c r="J74" i="2" s="1"/>
  <c r="I73" i="2"/>
  <c r="J73" i="2" s="1"/>
  <c r="I72" i="2"/>
  <c r="J72" i="2" s="1"/>
  <c r="I71" i="2"/>
  <c r="J71" i="2" s="1"/>
  <c r="I70" i="2"/>
  <c r="J70" i="2" s="1"/>
  <c r="I69" i="2"/>
  <c r="J69" i="2" s="1"/>
  <c r="I68" i="2"/>
  <c r="J68" i="2" s="1"/>
  <c r="I67" i="2"/>
  <c r="J67" i="2" s="1"/>
  <c r="I66" i="2"/>
  <c r="J66" i="2" s="1"/>
  <c r="I65" i="2"/>
  <c r="J65" i="2" s="1"/>
  <c r="I64" i="2"/>
  <c r="J64" i="2" s="1"/>
  <c r="I63" i="2"/>
  <c r="J63" i="2" s="1"/>
  <c r="I62" i="2"/>
  <c r="J62" i="2" s="1"/>
  <c r="I61" i="2"/>
  <c r="J61" i="2" s="1"/>
  <c r="I60" i="2"/>
  <c r="J60" i="2" s="1"/>
  <c r="I59" i="2"/>
  <c r="J59" i="2" s="1"/>
  <c r="I58" i="2"/>
  <c r="J58" i="2" s="1"/>
  <c r="I57" i="2"/>
  <c r="J57" i="2" s="1"/>
  <c r="I56" i="2"/>
  <c r="J56" i="2" s="1"/>
  <c r="I55" i="2"/>
  <c r="J55" i="2" s="1"/>
  <c r="I54" i="2"/>
  <c r="J54" i="2" s="1"/>
  <c r="I53" i="2"/>
  <c r="J53" i="2" s="1"/>
  <c r="I52" i="2"/>
  <c r="J52" i="2" s="1"/>
  <c r="I51" i="2"/>
  <c r="J51" i="2" s="1"/>
  <c r="I50" i="2"/>
  <c r="J50" i="2" s="1"/>
  <c r="I49" i="2"/>
  <c r="J49" i="2" s="1"/>
  <c r="I48" i="2"/>
  <c r="J48" i="2" s="1"/>
  <c r="I47" i="2"/>
  <c r="J47" i="2" s="1"/>
  <c r="I46" i="2"/>
  <c r="J46" i="2" s="1"/>
  <c r="I45" i="2"/>
  <c r="J45" i="2" s="1"/>
  <c r="I44" i="2"/>
  <c r="J44" i="2" s="1"/>
  <c r="I43" i="2"/>
  <c r="I42" i="2"/>
  <c r="J42" i="2" s="1"/>
  <c r="I41" i="2"/>
  <c r="J41" i="2" s="1"/>
  <c r="I40" i="2"/>
  <c r="J40" i="2" s="1"/>
  <c r="I39" i="2"/>
  <c r="J39" i="2" s="1"/>
  <c r="I38" i="2"/>
  <c r="J38" i="2" s="1"/>
  <c r="I37" i="2"/>
  <c r="J37" i="2" s="1"/>
  <c r="I36" i="2"/>
  <c r="J36" i="2" s="1"/>
  <c r="I35" i="2"/>
  <c r="I34" i="2"/>
  <c r="J34" i="2" s="1"/>
  <c r="I33" i="2"/>
  <c r="J33" i="2" s="1"/>
  <c r="I32" i="2"/>
  <c r="J32" i="2" s="1"/>
  <c r="I31" i="2"/>
  <c r="J31" i="2" s="1"/>
  <c r="I30" i="2"/>
  <c r="J30" i="2" s="1"/>
  <c r="I29" i="2"/>
  <c r="J29" i="2" s="1"/>
  <c r="I28" i="2"/>
  <c r="J28" i="2" s="1"/>
  <c r="I27" i="2"/>
  <c r="J27" i="2" s="1"/>
  <c r="I26" i="2"/>
  <c r="J26" i="2" s="1"/>
  <c r="I25" i="2"/>
  <c r="J25" i="2" s="1"/>
  <c r="I24" i="2"/>
  <c r="J24" i="2" s="1"/>
  <c r="I23" i="2"/>
  <c r="J23" i="2" s="1"/>
  <c r="I22" i="2"/>
  <c r="J22" i="2" s="1"/>
  <c r="I21" i="2"/>
  <c r="J21" i="2" s="1"/>
  <c r="I19" i="2"/>
  <c r="J19" i="2" s="1"/>
  <c r="I18" i="2"/>
  <c r="J18" i="2" s="1"/>
  <c r="I17" i="2"/>
  <c r="J17" i="2" s="1"/>
  <c r="I16" i="2"/>
  <c r="J16" i="2" s="1"/>
  <c r="I15" i="2"/>
  <c r="J15" i="2" s="1"/>
  <c r="I14" i="2"/>
  <c r="J14" i="2" s="1"/>
  <c r="I13" i="2"/>
  <c r="J13" i="2" s="1"/>
  <c r="I12" i="2"/>
  <c r="J12" i="2" s="1"/>
  <c r="I11" i="2"/>
  <c r="J11" i="2" s="1"/>
  <c r="I10" i="2"/>
  <c r="J10" i="2" s="1"/>
  <c r="I9" i="2"/>
  <c r="J9" i="2" s="1"/>
  <c r="I8" i="2"/>
  <c r="J8" i="2" s="1"/>
  <c r="I7" i="2"/>
  <c r="J7" i="2" s="1"/>
  <c r="I6" i="2"/>
  <c r="J6" i="2" s="1"/>
  <c r="I5" i="2"/>
  <c r="J5" i="2" s="1"/>
  <c r="I4" i="2"/>
  <c r="J4" i="2" s="1"/>
  <c r="I3" i="2"/>
  <c r="J3" i="2" s="1"/>
  <c r="I2" i="2"/>
  <c r="J2" i="2" s="1"/>
  <c r="D15" i="10"/>
  <c r="D13" i="10"/>
  <c r="D12" i="10"/>
  <c r="D14" i="10"/>
  <c r="C15" i="10"/>
  <c r="D6" i="10"/>
  <c r="D5" i="10"/>
  <c r="D4" i="10"/>
  <c r="H279" i="2"/>
  <c r="H256" i="2"/>
  <c r="H254" i="2"/>
  <c r="H245" i="2"/>
  <c r="H224" i="2"/>
  <c r="H211" i="2"/>
  <c r="H208" i="2"/>
  <c r="H207" i="2"/>
  <c r="H204" i="2"/>
  <c r="H195" i="2"/>
  <c r="H191" i="2"/>
  <c r="H186" i="2"/>
  <c r="H183" i="2"/>
  <c r="H160" i="2"/>
  <c r="H153" i="2"/>
  <c r="H140" i="2"/>
  <c r="H138" i="2"/>
  <c r="H135" i="2"/>
  <c r="H125" i="2"/>
  <c r="H123" i="2"/>
  <c r="H108" i="2"/>
  <c r="H104" i="2"/>
  <c r="H96" i="2"/>
  <c r="H88" i="2"/>
  <c r="H82" i="2"/>
  <c r="H74" i="2"/>
  <c r="H69" i="2"/>
  <c r="H59" i="2"/>
  <c r="H50" i="2"/>
  <c r="H46" i="2"/>
  <c r="H43" i="2"/>
  <c r="H34" i="2"/>
  <c r="H33" i="2"/>
  <c r="H26" i="2"/>
  <c r="H22" i="2"/>
  <c r="H14" i="2"/>
  <c r="H301" i="2"/>
  <c r="H300" i="2"/>
  <c r="H299" i="2"/>
  <c r="H298" i="2"/>
  <c r="H297" i="2"/>
  <c r="H296" i="2"/>
  <c r="H295" i="2"/>
  <c r="H294" i="2"/>
  <c r="H293" i="2"/>
  <c r="H292" i="2"/>
  <c r="H291" i="2"/>
  <c r="H290" i="2"/>
  <c r="H289" i="2"/>
  <c r="H288" i="2"/>
  <c r="H287" i="2"/>
  <c r="H286" i="2"/>
  <c r="H285" i="2"/>
  <c r="H284" i="2"/>
  <c r="H283" i="2"/>
  <c r="H282" i="2"/>
  <c r="H281" i="2"/>
  <c r="H280" i="2"/>
  <c r="H278" i="2"/>
  <c r="H277" i="2"/>
  <c r="H276" i="2"/>
  <c r="H275" i="2"/>
  <c r="H274" i="2"/>
  <c r="H273" i="2"/>
  <c r="H272" i="2"/>
  <c r="H271" i="2"/>
  <c r="H270" i="2"/>
  <c r="H269" i="2"/>
  <c r="H268" i="2"/>
  <c r="H267" i="2"/>
  <c r="H266" i="2"/>
  <c r="H265" i="2"/>
  <c r="H264" i="2"/>
  <c r="H263" i="2"/>
  <c r="H262" i="2"/>
  <c r="H261" i="2"/>
  <c r="H260" i="2"/>
  <c r="H259" i="2"/>
  <c r="H258" i="2"/>
  <c r="H257" i="2"/>
  <c r="H255" i="2"/>
  <c r="H253" i="2"/>
  <c r="H252" i="2"/>
  <c r="H251" i="2"/>
  <c r="H250" i="2"/>
  <c r="H249" i="2"/>
  <c r="H248" i="2"/>
  <c r="H247" i="2"/>
  <c r="H246" i="2"/>
  <c r="H244" i="2"/>
  <c r="H243" i="2"/>
  <c r="H242" i="2"/>
  <c r="H241" i="2"/>
  <c r="H240" i="2"/>
  <c r="H239" i="2"/>
  <c r="H238" i="2"/>
  <c r="H237" i="2"/>
  <c r="H236" i="2"/>
  <c r="H235" i="2"/>
  <c r="H234" i="2"/>
  <c r="H233" i="2"/>
  <c r="H232" i="2"/>
  <c r="H231" i="2"/>
  <c r="H230" i="2"/>
  <c r="H229" i="2"/>
  <c r="H228" i="2"/>
  <c r="H227" i="2"/>
  <c r="H226" i="2"/>
  <c r="H225" i="2"/>
  <c r="H223" i="2"/>
  <c r="H222" i="2"/>
  <c r="H221" i="2"/>
  <c r="H220" i="2"/>
  <c r="H219" i="2"/>
  <c r="H218" i="2"/>
  <c r="H217" i="2"/>
  <c r="H216" i="2"/>
  <c r="H215" i="2"/>
  <c r="H214" i="2"/>
  <c r="H213" i="2"/>
  <c r="H212" i="2"/>
  <c r="H210" i="2"/>
  <c r="H209" i="2"/>
  <c r="H206" i="2"/>
  <c r="H205" i="2"/>
  <c r="H203" i="2"/>
  <c r="H202" i="2"/>
  <c r="H201" i="2"/>
  <c r="H200" i="2"/>
  <c r="H199" i="2"/>
  <c r="H198" i="2"/>
  <c r="H197" i="2"/>
  <c r="H196" i="2"/>
  <c r="H194" i="2"/>
  <c r="H193" i="2"/>
  <c r="H192" i="2"/>
  <c r="H190" i="2"/>
  <c r="H189" i="2"/>
  <c r="H188" i="2"/>
  <c r="H187" i="2"/>
  <c r="H185" i="2"/>
  <c r="H184" i="2"/>
  <c r="H182" i="2"/>
  <c r="H181" i="2"/>
  <c r="H180" i="2"/>
  <c r="H179" i="2"/>
  <c r="H178" i="2"/>
  <c r="H177" i="2"/>
  <c r="H176" i="2"/>
  <c r="H175" i="2"/>
  <c r="H174" i="2"/>
  <c r="H173" i="2"/>
  <c r="H172" i="2"/>
  <c r="H171" i="2"/>
  <c r="H170" i="2"/>
  <c r="H169" i="2"/>
  <c r="H168" i="2"/>
  <c r="H167" i="2"/>
  <c r="H166" i="2"/>
  <c r="H165" i="2"/>
  <c r="H164" i="2"/>
  <c r="H163" i="2"/>
  <c r="H162" i="2"/>
  <c r="H161" i="2"/>
  <c r="H159" i="2"/>
  <c r="H158" i="2"/>
  <c r="H157" i="2"/>
  <c r="H156" i="2"/>
  <c r="H155" i="2"/>
  <c r="H154" i="2"/>
  <c r="H152" i="2"/>
  <c r="H151" i="2"/>
  <c r="H150" i="2"/>
  <c r="H149" i="2"/>
  <c r="H148" i="2"/>
  <c r="H147" i="2"/>
  <c r="H146" i="2"/>
  <c r="H145" i="2"/>
  <c r="H144" i="2"/>
  <c r="H143" i="2"/>
  <c r="H142" i="2"/>
  <c r="H141" i="2"/>
  <c r="H139" i="2"/>
  <c r="H137" i="2"/>
  <c r="H136" i="2"/>
  <c r="H134" i="2"/>
  <c r="H133" i="2"/>
  <c r="H132" i="2"/>
  <c r="H131" i="2"/>
  <c r="H130" i="2"/>
  <c r="H129" i="2"/>
  <c r="H128" i="2"/>
  <c r="H127" i="2"/>
  <c r="H126" i="2"/>
  <c r="H124" i="2"/>
  <c r="H122" i="2"/>
  <c r="H121" i="2"/>
  <c r="H120" i="2"/>
  <c r="H119" i="2"/>
  <c r="H118" i="2"/>
  <c r="H117" i="2"/>
  <c r="H116" i="2"/>
  <c r="H115" i="2"/>
  <c r="H114" i="2"/>
  <c r="H113" i="2"/>
  <c r="H112" i="2"/>
  <c r="H111" i="2"/>
  <c r="H110" i="2"/>
  <c r="H109" i="2"/>
  <c r="H107" i="2"/>
  <c r="H106" i="2"/>
  <c r="H105" i="2"/>
  <c r="H103" i="2"/>
  <c r="H102" i="2"/>
  <c r="H101" i="2"/>
  <c r="H100" i="2"/>
  <c r="H99" i="2"/>
  <c r="H98" i="2"/>
  <c r="H97" i="2"/>
  <c r="H95" i="2"/>
  <c r="H94" i="2"/>
  <c r="H93" i="2"/>
  <c r="H92" i="2"/>
  <c r="H91" i="2"/>
  <c r="H90" i="2"/>
  <c r="H89" i="2"/>
  <c r="H87" i="2"/>
  <c r="H86" i="2"/>
  <c r="H85" i="2"/>
  <c r="H84" i="2"/>
  <c r="H83" i="2"/>
  <c r="H81" i="2"/>
  <c r="H80" i="2"/>
  <c r="H79" i="2"/>
  <c r="H78" i="2"/>
  <c r="H77" i="2"/>
  <c r="H76" i="2"/>
  <c r="H75" i="2"/>
  <c r="H73" i="2"/>
  <c r="H72" i="2"/>
  <c r="H71" i="2"/>
  <c r="H70" i="2"/>
  <c r="H68" i="2"/>
  <c r="H67" i="2"/>
  <c r="H66" i="2"/>
  <c r="H65" i="2"/>
  <c r="H64" i="2"/>
  <c r="H63" i="2"/>
  <c r="H62" i="2"/>
  <c r="H61" i="2"/>
  <c r="H60" i="2"/>
  <c r="H58" i="2"/>
  <c r="H57" i="2"/>
  <c r="H56" i="2"/>
  <c r="H55" i="2"/>
  <c r="H54" i="2"/>
  <c r="H53" i="2"/>
  <c r="H52" i="2"/>
  <c r="H51" i="2"/>
  <c r="H49" i="2"/>
  <c r="H48" i="2"/>
  <c r="H47" i="2"/>
  <c r="H45" i="2"/>
  <c r="H44" i="2"/>
  <c r="H42" i="2"/>
  <c r="H41" i="2"/>
  <c r="H40" i="2"/>
  <c r="H38" i="2"/>
  <c r="H37" i="2"/>
  <c r="H36" i="2"/>
  <c r="H35" i="2"/>
  <c r="H32" i="2"/>
  <c r="H31" i="2"/>
  <c r="H30" i="2"/>
  <c r="H29" i="2"/>
  <c r="H28" i="2"/>
  <c r="H27" i="2"/>
  <c r="H25" i="2"/>
  <c r="H24" i="2"/>
  <c r="H23" i="2"/>
  <c r="H21" i="2"/>
  <c r="H20" i="2"/>
  <c r="H19" i="2"/>
  <c r="H18" i="2"/>
  <c r="H17" i="2"/>
  <c r="H16" i="2"/>
  <c r="H15" i="2"/>
  <c r="H13" i="2"/>
  <c r="H12" i="2"/>
  <c r="H11" i="2"/>
  <c r="H10" i="2"/>
  <c r="H9" i="2"/>
  <c r="H8" i="2"/>
  <c r="H7" i="2"/>
  <c r="H6" i="2"/>
  <c r="H5" i="2"/>
  <c r="H4" i="2"/>
  <c r="H3" i="2"/>
  <c r="H2" i="2"/>
  <c r="D293" i="2"/>
  <c r="D253" i="2"/>
  <c r="D228" i="2"/>
  <c r="D247" i="2" s="1"/>
  <c r="D212" i="2"/>
  <c r="D61" i="2"/>
  <c r="D53" i="2"/>
  <c r="D21" i="2"/>
  <c r="G39" i="2"/>
  <c r="H39" i="2" s="1"/>
  <c r="D7" i="10" l="1"/>
</calcChain>
</file>

<file path=xl/sharedStrings.xml><?xml version="1.0" encoding="utf-8"?>
<sst xmlns="http://schemas.openxmlformats.org/spreadsheetml/2006/main" count="2838" uniqueCount="424">
  <si>
    <t>Headcount Decline at TechSolve Inc.</t>
  </si>
  <si>
    <r>
      <rPr>
        <b/>
        <sz val="12"/>
        <color theme="1"/>
        <rFont val="Aptos"/>
        <family val="2"/>
      </rPr>
      <t>Background:</t>
    </r>
    <r>
      <rPr>
        <sz val="12"/>
        <color theme="1"/>
        <rFont val="Aptos"/>
        <family val="2"/>
      </rPr>
      <t xml:space="preserve"> TechSolve Inc. is a global technology consulting firm that provides IT solutions and services to clients across various industries. Over the past few months, the company has experienced a significant decline in headcount in their consulting team, which has raised concerns among the leadership team. TechSolve has reached out to you to help them identify the reasons behind the headcount decline and propose recommendations to address the issue.</t>
    </r>
  </si>
  <si>
    <t>Current Year Revenue (INR)
600,000,000</t>
  </si>
  <si>
    <t>Datasets provided</t>
  </si>
  <si>
    <t>Summary</t>
  </si>
  <si>
    <t>Employee Data</t>
  </si>
  <si>
    <t>Dataset containing essential information of all employees</t>
  </si>
  <si>
    <t>Average Industry Compensation</t>
  </si>
  <si>
    <t>Market Research output highlighting industry standards for compensation</t>
  </si>
  <si>
    <t>Employee Rating Data</t>
  </si>
  <si>
    <t>Collated review cycle rating data for each employee</t>
  </si>
  <si>
    <t>Questions:</t>
  </si>
  <si>
    <t>Section A: Understanding Headcount Decline</t>
  </si>
  <si>
    <t>1. Identify any data quality issues and outline the steps you would take to clean the data. Feel free to make any assumptions to fill the gap and note it</t>
  </si>
  <si>
    <t>2. Analyze the data to identify the location and role with the highest turnover rates. Feel free to add any additional insight that might be relevant</t>
  </si>
  <si>
    <t>3. The leadership wants to understand how competitive their compensation is for different roles/years of experience</t>
  </si>
  <si>
    <t>4. What do you think are some of the main reasons for headcount decline</t>
  </si>
  <si>
    <t>5. Make recommendations basis the dataset that will help the firm retain more employees</t>
  </si>
  <si>
    <t>Section B - Leadership Dilemmas</t>
  </si>
  <si>
    <t>The leadership wants to incorporate either Bonuses or Stock Units to compensation of senior resources (Senior Associate and Manager) and wants to understand the impact on Financials</t>
  </si>
  <si>
    <t xml:space="preserve">Put on your consulting hats and share your detailed recommendation out of the two options </t>
  </si>
  <si>
    <t>Help us understand the impact of your recommendation on PnL accounts. Can you quantify the impact basis current salary structure?</t>
  </si>
  <si>
    <t>Identify the stakeholders impacted by the decision and recommend the steps to management to effectively implement the decision</t>
  </si>
  <si>
    <t xml:space="preserve">Section C - Technical Assignment </t>
  </si>
  <si>
    <t xml:space="preserve">Refer to the Technical Assignment tab for details. </t>
  </si>
  <si>
    <t xml:space="preserve">Note: This assignment should be submitted based on the timeline provided in the email. </t>
  </si>
  <si>
    <t>🧑‍💼 Employee Compensation Forecasting Application — Case Study Assignment</t>
  </si>
  <si>
    <t>🧭 Objective</t>
  </si>
  <si>
    <r>
      <t xml:space="preserve">Design and build a basic </t>
    </r>
    <r>
      <rPr>
        <b/>
        <sz val="12"/>
        <color theme="1"/>
        <rFont val="Aptos Narrow"/>
        <family val="2"/>
        <scheme val="minor"/>
      </rPr>
      <t>Employee Compensation Forecasting Application</t>
    </r>
    <r>
      <rPr>
        <sz val="12"/>
        <color theme="1"/>
        <rFont val="Aptos Narrow"/>
        <family val="2"/>
        <scheme val="minor"/>
      </rPr>
      <t xml:space="preserve"> for a mid-sized organization. 
The purpose is to give HR/business stakeholders an interactive way to analyze current employee compensation, apply forecasting adjustments, and export relevant insights.</t>
    </r>
  </si>
  <si>
    <t>This Proof of Concept (PoC) is intended to demonstrate real-world HR analytics features, including compensation simulations and workforce distribution analysis.</t>
  </si>
  <si>
    <t>🧰 Tools &amp; Technologies</t>
  </si>
  <si>
    <r>
      <t>Backend Database</t>
    </r>
    <r>
      <rPr>
        <sz val="12"/>
        <color theme="1"/>
        <rFont val="Aptos Narrow"/>
        <family val="2"/>
        <scheme val="minor"/>
      </rPr>
      <t>: SQL Server (or any relational database of your choice)</t>
    </r>
  </si>
  <si>
    <r>
      <t>Programming Language</t>
    </r>
    <r>
      <rPr>
        <sz val="12"/>
        <color theme="1"/>
        <rFont val="Aptos Narrow"/>
        <family val="2"/>
        <scheme val="minor"/>
      </rPr>
      <t xml:space="preserve">: Choose any programming language, but we would prefer C# or VB.NET. </t>
    </r>
  </si>
  <si>
    <r>
      <t>Frontend Options</t>
    </r>
    <r>
      <rPr>
        <sz val="12"/>
        <color theme="1"/>
        <rFont val="Aptos Narrow"/>
        <family val="2"/>
        <scheme val="minor"/>
      </rPr>
      <t xml:space="preserve"> (You can use any frontend options you want ):</t>
    </r>
  </si>
  <si>
    <t>📂 Dataset</t>
  </si>
  <si>
    <t>You will be provided with an Excel file containing sample employee data.</t>
  </si>
  <si>
    <t>You must:</t>
  </si>
  <si>
    <t>Import this data into a relational database</t>
  </si>
  <si>
    <t>Normalize the tables appropriately</t>
  </si>
  <si>
    <r>
      <t xml:space="preserve">Provide </t>
    </r>
    <r>
      <rPr>
        <b/>
        <sz val="12"/>
        <color theme="1"/>
        <rFont val="Aptos Narrow"/>
        <family val="2"/>
        <scheme val="minor"/>
      </rPr>
      <t>SQL scripts</t>
    </r>
    <r>
      <rPr>
        <sz val="12"/>
        <color theme="1"/>
        <rFont val="Aptos Narrow"/>
        <family val="2"/>
        <scheme val="minor"/>
      </rPr>
      <t xml:space="preserve"> for table creation and stored procedures (do not use inline SQL)</t>
    </r>
  </si>
  <si>
    <t>✅ User Stories (Functionality to Implement)</t>
  </si>
  <si>
    <t>User Story 1: Filter and Display Active Employees by Role</t>
  </si>
  <si>
    <t>As a user, I should be able to:</t>
  </si>
  <si>
    <r>
      <t xml:space="preserve">Filter employees by </t>
    </r>
    <r>
      <rPr>
        <b/>
        <sz val="12"/>
        <color theme="1"/>
        <rFont val="Aptos Narrow"/>
        <family val="2"/>
        <scheme val="minor"/>
      </rPr>
      <t>Role</t>
    </r>
  </si>
  <si>
    <r>
      <t xml:space="preserve">Select a </t>
    </r>
    <r>
      <rPr>
        <b/>
        <sz val="12"/>
        <color theme="1"/>
        <rFont val="Aptos Narrow"/>
        <family val="2"/>
        <scheme val="minor"/>
      </rPr>
      <t>Location</t>
    </r>
    <r>
      <rPr>
        <sz val="12"/>
        <color theme="1"/>
        <rFont val="Aptos Narrow"/>
        <family val="2"/>
        <scheme val="minor"/>
      </rPr>
      <t xml:space="preserve"> and view the </t>
    </r>
    <r>
      <rPr>
        <b/>
        <sz val="12"/>
        <color theme="1"/>
        <rFont val="Aptos Narrow"/>
        <family val="2"/>
        <scheme val="minor"/>
      </rPr>
      <t>average compensation</t>
    </r>
    <r>
      <rPr>
        <sz val="12"/>
        <color theme="1"/>
        <rFont val="Aptos Narrow"/>
        <family val="2"/>
        <scheme val="minor"/>
      </rPr>
      <t xml:space="preserve"> for that location</t>
    </r>
  </si>
  <si>
    <r>
      <t xml:space="preserve">View a </t>
    </r>
    <r>
      <rPr>
        <b/>
        <sz val="12"/>
        <color theme="1"/>
        <rFont val="Aptos Narrow"/>
        <family val="2"/>
        <scheme val="minor"/>
      </rPr>
      <t>bar chart</t>
    </r>
    <r>
      <rPr>
        <sz val="12"/>
        <color theme="1"/>
        <rFont val="Aptos Narrow"/>
        <family val="2"/>
        <scheme val="minor"/>
      </rPr>
      <t xml:space="preserve"> comparing compensation across all locations</t>
    </r>
  </si>
  <si>
    <r>
      <t xml:space="preserve">Toggle to include/exclude </t>
    </r>
    <r>
      <rPr>
        <b/>
        <sz val="12"/>
        <color theme="1"/>
        <rFont val="Aptos Narrow"/>
        <family val="2"/>
        <scheme val="minor"/>
      </rPr>
      <t>Inactive employees</t>
    </r>
  </si>
  <si>
    <t>View: Employee Name, Role, Location, and Compensation</t>
  </si>
  <si>
    <t>User Story 2: Group Employees by Years of Experience</t>
  </si>
  <si>
    <r>
      <t xml:space="preserve">View a </t>
    </r>
    <r>
      <rPr>
        <b/>
        <sz val="12"/>
        <color theme="1"/>
        <rFont val="Aptos Narrow"/>
        <family val="2"/>
        <scheme val="minor"/>
      </rPr>
      <t>count of employees</t>
    </r>
    <r>
      <rPr>
        <sz val="12"/>
        <color theme="1"/>
        <rFont val="Aptos Narrow"/>
        <family val="2"/>
        <scheme val="minor"/>
      </rPr>
      <t xml:space="preserve"> in experience ranges (e.g., 0–1, 1–2, 2–5, etc.)</t>
    </r>
  </si>
  <si>
    <r>
      <t xml:space="preserve">Optionally group breakdown by </t>
    </r>
    <r>
      <rPr>
        <b/>
        <sz val="12"/>
        <color theme="1"/>
        <rFont val="Aptos Narrow"/>
        <family val="2"/>
        <scheme val="minor"/>
      </rPr>
      <t>Location</t>
    </r>
    <r>
      <rPr>
        <sz val="12"/>
        <color theme="1"/>
        <rFont val="Aptos Narrow"/>
        <family val="2"/>
        <scheme val="minor"/>
      </rPr>
      <t xml:space="preserve"> or </t>
    </r>
    <r>
      <rPr>
        <b/>
        <sz val="12"/>
        <color theme="1"/>
        <rFont val="Aptos Narrow"/>
        <family val="2"/>
        <scheme val="minor"/>
      </rPr>
      <t>Role</t>
    </r>
  </si>
  <si>
    <t>User Story 3: Simulate Compensation Increments</t>
  </si>
  <si>
    <r>
      <t xml:space="preserve">Input a </t>
    </r>
    <r>
      <rPr>
        <b/>
        <sz val="12"/>
        <color theme="1"/>
        <rFont val="Aptos Narrow"/>
        <family val="2"/>
        <scheme val="minor"/>
      </rPr>
      <t>global fixed % increment</t>
    </r>
  </si>
  <si>
    <t>See updated compensation alongside the current compensation</t>
  </si>
  <si>
    <r>
      <t>Bonus</t>
    </r>
    <r>
      <rPr>
        <sz val="12"/>
        <color theme="1"/>
        <rFont val="Aptos Narrow"/>
        <family val="2"/>
        <scheme val="minor"/>
      </rPr>
      <t xml:space="preserve">: Apply custom % increments per </t>
    </r>
    <r>
      <rPr>
        <b/>
        <sz val="12"/>
        <color theme="1"/>
        <rFont val="Aptos Narrow"/>
        <family val="2"/>
        <scheme val="minor"/>
      </rPr>
      <t>Employee</t>
    </r>
    <r>
      <rPr>
        <sz val="12"/>
        <color theme="1"/>
        <rFont val="Aptos Narrow"/>
        <family val="2"/>
        <scheme val="minor"/>
      </rPr>
      <t xml:space="preserve"> or per </t>
    </r>
    <r>
      <rPr>
        <b/>
        <sz val="12"/>
        <color theme="1"/>
        <rFont val="Aptos Narrow"/>
        <family val="2"/>
        <scheme val="minor"/>
      </rPr>
      <t>Location</t>
    </r>
  </si>
  <si>
    <t>User Story 4: Download Filtered Employee Data</t>
  </si>
  <si>
    <r>
      <t xml:space="preserve">Export filtered employee data to a </t>
    </r>
    <r>
      <rPr>
        <b/>
        <sz val="12"/>
        <color theme="1"/>
        <rFont val="Aptos Narrow"/>
        <family val="2"/>
        <scheme val="minor"/>
      </rPr>
      <t>CSV file</t>
    </r>
  </si>
  <si>
    <t>CSV should include: Name, Role, Location, Experience, Compensation, Status</t>
  </si>
  <si>
    <r>
      <t xml:space="preserve">Reflect any applied </t>
    </r>
    <r>
      <rPr>
        <b/>
        <sz val="12"/>
        <color theme="1"/>
        <rFont val="Aptos Narrow"/>
        <family val="2"/>
        <scheme val="minor"/>
      </rPr>
      <t>incremented values</t>
    </r>
  </si>
  <si>
    <t>📦 Deliverables</t>
  </si>
  <si>
    <r>
      <t xml:space="preserve">Create a </t>
    </r>
    <r>
      <rPr>
        <b/>
        <sz val="12"/>
        <color theme="1"/>
        <rFont val="Aptos Narrow"/>
        <family val="2"/>
        <scheme val="minor"/>
      </rPr>
      <t>public GitHub repository</t>
    </r>
    <r>
      <rPr>
        <sz val="12"/>
        <color theme="1"/>
        <rFont val="Aptos Narrow"/>
        <family val="2"/>
        <scheme val="minor"/>
      </rPr>
      <t xml:space="preserve"> containing the following:</t>
    </r>
  </si>
  <si>
    <t>1. Employee Compensation Forecasting Application</t>
  </si>
  <si>
    <r>
      <t>2. SQL Scripts</t>
    </r>
    <r>
      <rPr>
        <sz val="12"/>
        <color theme="1"/>
        <rFont val="Aptos Narrow"/>
        <family val="2"/>
        <scheme val="minor"/>
      </rPr>
      <t>:</t>
    </r>
  </si>
  <si>
    <t>Table Creation scripts</t>
  </si>
  <si>
    <t>Stored Procedures (e.g., FilterEmployees, CalculateAverageCompensation, etc.)</t>
  </si>
  <si>
    <r>
      <t>3. README.md</t>
    </r>
    <r>
      <rPr>
        <sz val="12"/>
        <color theme="1"/>
        <rFont val="Aptos Narrow"/>
        <family val="2"/>
        <scheme val="minor"/>
      </rPr>
      <t>:</t>
    </r>
  </si>
  <si>
    <t>Tools and technologies used</t>
  </si>
  <si>
    <t>How to set up the database and run the application</t>
  </si>
  <si>
    <t>Description of each user story and how it is fulfilled</t>
  </si>
  <si>
    <t>Optional: Add screenshots</t>
  </si>
  <si>
    <t>⚙️ Implementation Guidelines</t>
  </si>
  <si>
    <r>
      <t xml:space="preserve">Assume </t>
    </r>
    <r>
      <rPr>
        <b/>
        <sz val="12"/>
        <color theme="1"/>
        <rFont val="Aptos Narrow"/>
        <family val="2"/>
        <scheme val="minor"/>
      </rPr>
      <t>sunny-day scenarios</t>
    </r>
    <r>
      <rPr>
        <sz val="12"/>
        <color theme="1"/>
        <rFont val="Aptos Narrow"/>
        <family val="2"/>
        <scheme val="minor"/>
      </rPr>
      <t xml:space="preserve"> (valid inputs).</t>
    </r>
  </si>
  <si>
    <t>No need to support multi-user/network capabilities.</t>
  </si>
  <si>
    <t>Keep code modular and well-structured.</t>
  </si>
  <si>
    <t>Use bar charts and CSV exports where relevant.</t>
  </si>
  <si>
    <t>Name</t>
  </si>
  <si>
    <t>Role</t>
  </si>
  <si>
    <t>Location</t>
  </si>
  <si>
    <t>Years of Experience</t>
  </si>
  <si>
    <t>Active?</t>
  </si>
  <si>
    <t>Current Comp (INR)</t>
  </si>
  <si>
    <t>Last Working Day</t>
  </si>
  <si>
    <t>Aditi Khanna</t>
  </si>
  <si>
    <t>Analyst</t>
  </si>
  <si>
    <t>Jaipur</t>
  </si>
  <si>
    <t>1-2</t>
  </si>
  <si>
    <t>Y</t>
  </si>
  <si>
    <t>Pooja Kaur</t>
  </si>
  <si>
    <t>Senior Analyst</t>
  </si>
  <si>
    <t>Banglore</t>
  </si>
  <si>
    <t>2-3</t>
  </si>
  <si>
    <t>Kajal Mehta</t>
  </si>
  <si>
    <t>Amaya Joshi</t>
  </si>
  <si>
    <t>0-1</t>
  </si>
  <si>
    <t>Bilal Kulkarni</t>
  </si>
  <si>
    <t>Associate</t>
  </si>
  <si>
    <t>3-4</t>
  </si>
  <si>
    <t>Girish Reddy</t>
  </si>
  <si>
    <t>Pune</t>
  </si>
  <si>
    <t>Esha Dhillon</t>
  </si>
  <si>
    <t>Kashi Nair</t>
  </si>
  <si>
    <t>Himanshu Dhillon</t>
  </si>
  <si>
    <t>Hetal Bhatia</t>
  </si>
  <si>
    <t>Anusha Verma</t>
  </si>
  <si>
    <t>Mukta Iyer</t>
  </si>
  <si>
    <t>Hari Menon</t>
  </si>
  <si>
    <t>N</t>
  </si>
  <si>
    <t>Jai Menon</t>
  </si>
  <si>
    <t>Senior Associate</t>
  </si>
  <si>
    <t>6-7</t>
  </si>
  <si>
    <t>Kalpana Sharma</t>
  </si>
  <si>
    <t>Leena Verma</t>
  </si>
  <si>
    <t>Arvind Sinha</t>
  </si>
  <si>
    <t>Anshul Gupta</t>
  </si>
  <si>
    <t>Devi Menon</t>
  </si>
  <si>
    <t>Senir Associate</t>
  </si>
  <si>
    <t>Farhan Gupta</t>
  </si>
  <si>
    <t>Rajeshwari Joshi</t>
  </si>
  <si>
    <t>No</t>
  </si>
  <si>
    <t>Damodar Kumar</t>
  </si>
  <si>
    <t>4-5</t>
  </si>
  <si>
    <t>Om Sinha</t>
  </si>
  <si>
    <t>Kunal Kaur</t>
  </si>
  <si>
    <t>Nishant Reddy</t>
  </si>
  <si>
    <t>Gowri Iyer</t>
  </si>
  <si>
    <t>Akshita Verma</t>
  </si>
  <si>
    <t>Renu Gupta</t>
  </si>
  <si>
    <t>5-6</t>
  </si>
  <si>
    <t>Mira Verma</t>
  </si>
  <si>
    <t>Chhavi Mehta</t>
  </si>
  <si>
    <t>Manasi Kulkarni</t>
  </si>
  <si>
    <t>Kiran Banerjee</t>
  </si>
  <si>
    <t>Farah Mehta</t>
  </si>
  <si>
    <t>Kala Gupta</t>
  </si>
  <si>
    <t>Aayush Verma</t>
  </si>
  <si>
    <t>Akanksha Mehta</t>
  </si>
  <si>
    <t>Lohit Reddy</t>
  </si>
  <si>
    <t>Jayesh Chowdhury</t>
  </si>
  <si>
    <t>Nirmala Verma</t>
  </si>
  <si>
    <t>Alka Reddy</t>
  </si>
  <si>
    <t>Praveen Joshi</t>
  </si>
  <si>
    <t>Anisha Chowdhury</t>
  </si>
  <si>
    <t>Prema Khanna</t>
  </si>
  <si>
    <t>Pritha Sinha</t>
  </si>
  <si>
    <t>Karthika Joshi</t>
  </si>
  <si>
    <t>Kalyani Patel</t>
  </si>
  <si>
    <t>Bindiya Pillai</t>
  </si>
  <si>
    <t>Annapurna Mehta</t>
  </si>
  <si>
    <t>Niraj Kumar</t>
  </si>
  <si>
    <t>Nila Patel</t>
  </si>
  <si>
    <t>Bhanu Kapoor</t>
  </si>
  <si>
    <t>Deepali Joshi</t>
  </si>
  <si>
    <t>Poornima Mehta</t>
  </si>
  <si>
    <t>Manju Kaur</t>
  </si>
  <si>
    <t>Rajesh Kapoor</t>
  </si>
  <si>
    <t>Kamala Kumar</t>
  </si>
  <si>
    <t>Reena Dhillon</t>
  </si>
  <si>
    <t>Gayathri Kumar</t>
  </si>
  <si>
    <t>Archana Reddy</t>
  </si>
  <si>
    <t>Devang Iyer</t>
  </si>
  <si>
    <t>Rati Rao</t>
  </si>
  <si>
    <t>Bala Verma</t>
  </si>
  <si>
    <t>Atul Bhatia</t>
  </si>
  <si>
    <t>Astha Banerjee</t>
  </si>
  <si>
    <t>Hima Kaur</t>
  </si>
  <si>
    <t>Aarya Reddy</t>
  </si>
  <si>
    <t>Ravi Bhatia</t>
  </si>
  <si>
    <t>Jyoti Kaur</t>
  </si>
  <si>
    <t>Namrata Kulkarni</t>
  </si>
  <si>
    <t>Abhilasha Kapoor</t>
  </si>
  <si>
    <t>Anmol Dhillon</t>
  </si>
  <si>
    <t>Ajit Dhillon</t>
  </si>
  <si>
    <t>Nishita Kapoor</t>
  </si>
  <si>
    <t>Nitesh Nair</t>
  </si>
  <si>
    <t>Arun Iyer</t>
  </si>
  <si>
    <t>Arjun Joshi</t>
  </si>
  <si>
    <t>Nitya Menon</t>
  </si>
  <si>
    <t>Indira Kumar</t>
  </si>
  <si>
    <t>Hrithik Gupta</t>
  </si>
  <si>
    <t>Nalini Sinha</t>
  </si>
  <si>
    <t>Chandni Kaur</t>
  </si>
  <si>
    <t>Avinash Dhillon</t>
  </si>
  <si>
    <t>Inderjit Patel</t>
  </si>
  <si>
    <t>Rani Khanna</t>
  </si>
  <si>
    <t>Manager</t>
  </si>
  <si>
    <t>8-9</t>
  </si>
  <si>
    <t>Akash Gupta</t>
  </si>
  <si>
    <t>Anuj Sharma</t>
  </si>
  <si>
    <t>Punit Bhatia</t>
  </si>
  <si>
    <t>Mehul Kumar</t>
  </si>
  <si>
    <t>Pratyush Kapoor</t>
  </si>
  <si>
    <t>Harshita Chowdhury</t>
  </si>
  <si>
    <t>Bhoomi Menon</t>
  </si>
  <si>
    <t>Manish Chowdhury</t>
  </si>
  <si>
    <t>Lata Sharma</t>
  </si>
  <si>
    <t>Madhuri Nair</t>
  </si>
  <si>
    <t>Poonam Dhillon</t>
  </si>
  <si>
    <t>July 1, 2024</t>
  </si>
  <si>
    <t>Anita Banerjee</t>
  </si>
  <si>
    <t>Prem Menon</t>
  </si>
  <si>
    <t>Ranjeet Kulkarni</t>
  </si>
  <si>
    <t>Chinmay Gupta</t>
  </si>
  <si>
    <t>Rahul Kumar</t>
  </si>
  <si>
    <t>Abhijeet Nair</t>
  </si>
  <si>
    <t>Chandan Bhatia</t>
  </si>
  <si>
    <t>Hiral Mehta</t>
  </si>
  <si>
    <t>Barkha Reddy</t>
  </si>
  <si>
    <t>Radhika Sharma</t>
  </si>
  <si>
    <t>Akhil Sharma</t>
  </si>
  <si>
    <t>Ketan Pillai</t>
  </si>
  <si>
    <t>Harini Khanna</t>
  </si>
  <si>
    <t>Jagadish Nair</t>
  </si>
  <si>
    <t>Mohini Joshi</t>
  </si>
  <si>
    <t>Akshay Kumar</t>
  </si>
  <si>
    <t>Isha Singh</t>
  </si>
  <si>
    <t>Abhay Singh</t>
  </si>
  <si>
    <t>Naina Khanna</t>
  </si>
  <si>
    <t>Anil Pillai</t>
  </si>
  <si>
    <t>Neeraj Dhillon</t>
  </si>
  <si>
    <t>Lochana Singh</t>
  </si>
  <si>
    <t>Meena Sharma</t>
  </si>
  <si>
    <t>Nanda Pillai</t>
  </si>
  <si>
    <t>Manisha Banerjee</t>
  </si>
  <si>
    <t>Diya Rao</t>
  </si>
  <si>
    <t>Kirti Rao</t>
  </si>
  <si>
    <t>Malati Khanna</t>
  </si>
  <si>
    <t>Kavya Menon</t>
  </si>
  <si>
    <t>Agni Chowdhury</t>
  </si>
  <si>
    <t>Damini Verma</t>
  </si>
  <si>
    <t>7-8</t>
  </si>
  <si>
    <t>Amitabh Menon</t>
  </si>
  <si>
    <t>Ishita Joshi</t>
  </si>
  <si>
    <t>Drishti Bhatia</t>
  </si>
  <si>
    <t>Jayant Kulkarni</t>
  </si>
  <si>
    <t>Mayank Gupta</t>
  </si>
  <si>
    <t>Rakesh Menon</t>
  </si>
  <si>
    <t>9-10</t>
  </si>
  <si>
    <t>Raj Verma</t>
  </si>
  <si>
    <t>Gita Kapoor</t>
  </si>
  <si>
    <t>Pratibha Verma</t>
  </si>
  <si>
    <t>Jitendra Bhatia</t>
  </si>
  <si>
    <t>Balraj Singh</t>
  </si>
  <si>
    <t>Dhaval Pillai</t>
  </si>
  <si>
    <t>Leela Kumar</t>
  </si>
  <si>
    <t>Ahana Banerjee</t>
  </si>
  <si>
    <t>Mitra Singh</t>
  </si>
  <si>
    <t>Manav Pillai</t>
  </si>
  <si>
    <t>Ashok Chowdhury</t>
  </si>
  <si>
    <t>Anjali Rao</t>
  </si>
  <si>
    <t>Anand Sinha</t>
  </si>
  <si>
    <t>Kamini Singh</t>
  </si>
  <si>
    <t>Pallavi Pillai</t>
  </si>
  <si>
    <t>Kushan Dhillon</t>
  </si>
  <si>
    <t>Mahendra Iyer</t>
  </si>
  <si>
    <t>Rajat Reddy</t>
  </si>
  <si>
    <t>Jigar Rao</t>
  </si>
  <si>
    <t>Nikita Sharma</t>
  </si>
  <si>
    <t>Azad Kumar</t>
  </si>
  <si>
    <t>Hema Banerjee</t>
  </si>
  <si>
    <t>Dhanya Kulkarni</t>
  </si>
  <si>
    <t>Ranjana Sinha</t>
  </si>
  <si>
    <t>Ayush Patel</t>
  </si>
  <si>
    <t>Mohan Kapoor</t>
  </si>
  <si>
    <t>Mukesh Nair</t>
  </si>
  <si>
    <t>Chitrangada Patel</t>
  </si>
  <si>
    <t>Durga Kaur</t>
  </si>
  <si>
    <t>Megha Patel</t>
  </si>
  <si>
    <t>Ayesha Sharma</t>
  </si>
  <si>
    <t>Arnav Nair</t>
  </si>
  <si>
    <t>Gopal Nair</t>
  </si>
  <si>
    <t>Priyanka Chowdhury</t>
  </si>
  <si>
    <t>Divya Banerjee</t>
  </si>
  <si>
    <t>Purva Dhillon</t>
  </si>
  <si>
    <t>Bipin Chowdhury</t>
  </si>
  <si>
    <t>Dhruv Chowdhury</t>
  </si>
  <si>
    <t>Prabhakar Gupta</t>
  </si>
  <si>
    <t>Neha Mehta</t>
  </si>
  <si>
    <t>Rajani Singh</t>
  </si>
  <si>
    <t>Prajwal Kumar</t>
  </si>
  <si>
    <t>Rashmi Chowdhury</t>
  </si>
  <si>
    <t>Gitanjali Joshi</t>
  </si>
  <si>
    <t>Manjari Rao</t>
  </si>
  <si>
    <t>Parvati Rao</t>
  </si>
  <si>
    <t>Aanya Sharma</t>
  </si>
  <si>
    <t>Haritha Kulkarni</t>
  </si>
  <si>
    <t>Pratik Singh</t>
  </si>
  <si>
    <t>Mansi Dhillon</t>
  </si>
  <si>
    <t>Abishek Menon</t>
  </si>
  <si>
    <t>Lalit Gupta</t>
  </si>
  <si>
    <t>Nutan Khanna</t>
  </si>
  <si>
    <t>Arushi Khanna</t>
  </si>
  <si>
    <t>Ravindra Kaur</t>
  </si>
  <si>
    <t>Amrita Khanna</t>
  </si>
  <si>
    <t>Neela Bhatia</t>
  </si>
  <si>
    <t>Rajni Iyer</t>
  </si>
  <si>
    <t>Rajiv Nair</t>
  </si>
  <si>
    <t>Ratan Banerjee</t>
  </si>
  <si>
    <t>Ishani Kapoor</t>
  </si>
  <si>
    <t>Keshav Sinha</t>
  </si>
  <si>
    <t>Priti Kulkarni</t>
  </si>
  <si>
    <t>Karan Reddy</t>
  </si>
  <si>
    <t>Bhavin Joshi</t>
  </si>
  <si>
    <t>Ashish Pillai</t>
  </si>
  <si>
    <t>Ankita Kaur</t>
  </si>
  <si>
    <t>Naresh Rao</t>
  </si>
  <si>
    <t>Raghu Patel</t>
  </si>
  <si>
    <t>Gayatri Verma</t>
  </si>
  <si>
    <t>Indrani Verma</t>
  </si>
  <si>
    <t>Rhea Sharma</t>
  </si>
  <si>
    <t>Anurag Kumar</t>
  </si>
  <si>
    <t>Atharv Rao</t>
  </si>
  <si>
    <t>Rachana Gupta</t>
  </si>
  <si>
    <t>Alok Singh</t>
  </si>
  <si>
    <t>Ishaan Reddy</t>
  </si>
  <si>
    <t>Harsha Pillai</t>
  </si>
  <si>
    <t>Deepa Reddy</t>
  </si>
  <si>
    <t>Priya Pillai</t>
  </si>
  <si>
    <t>Nitin Iyer</t>
  </si>
  <si>
    <t>Lakshmi Mehta</t>
  </si>
  <si>
    <t>Prutha Banerjee</t>
  </si>
  <si>
    <t>Kamal Verma</t>
  </si>
  <si>
    <t>Madhav Kapoor</t>
  </si>
  <si>
    <t>Ankit Bhatia</t>
  </si>
  <si>
    <t>Bijay Khanna</t>
  </si>
  <si>
    <t>Kshitij Bhatia</t>
  </si>
  <si>
    <t>Nandini Chowdhury</t>
  </si>
  <si>
    <t>Ayaan Gupta</t>
  </si>
  <si>
    <t>Pratima Reddy</t>
  </si>
  <si>
    <t>Pankaj Chowdhury</t>
  </si>
  <si>
    <t>Madhu Joshi</t>
  </si>
  <si>
    <t>Mahima Menon</t>
  </si>
  <si>
    <t>Deepika Nair</t>
  </si>
  <si>
    <t>Amit Nair</t>
  </si>
  <si>
    <t>Geetanjali Singh</t>
  </si>
  <si>
    <t>Puneet Rao</t>
  </si>
  <si>
    <t>Kedar Khanna</t>
  </si>
  <si>
    <t>Bhavna Nair</t>
  </si>
  <si>
    <t>Mukul Menon</t>
  </si>
  <si>
    <t>Bikram Sinha</t>
  </si>
  <si>
    <t>Amita Iyer</t>
  </si>
  <si>
    <t>Amar Kapoor</t>
  </si>
  <si>
    <t>Aishwarya Rao</t>
  </si>
  <si>
    <t>Bhavya Iyer</t>
  </si>
  <si>
    <t>Ajeet Kaur</t>
  </si>
  <si>
    <t>Kavita Iyer</t>
  </si>
  <si>
    <t>Preity Iyer</t>
  </si>
  <si>
    <t>Avni Mehta</t>
  </si>
  <si>
    <t>Abhiram Iyer</t>
  </si>
  <si>
    <t>Narain Banerjee</t>
  </si>
  <si>
    <t>Asha Kulkarni</t>
  </si>
  <si>
    <t>Deepak Kapoor</t>
  </si>
  <si>
    <t>Abhinav Joshi</t>
  </si>
  <si>
    <t>Advaita Kulkarni</t>
  </si>
  <si>
    <t>Ananya Kulkarni</t>
  </si>
  <si>
    <t>Hemant Rao</t>
  </si>
  <si>
    <t>Chetan Dhillon</t>
  </si>
  <si>
    <t>Dhairya Khanna</t>
  </si>
  <si>
    <t>Pavan Bhatia</t>
  </si>
  <si>
    <t>Areen Kapoor</t>
  </si>
  <si>
    <t>Kabir Dhillon</t>
  </si>
  <si>
    <t>Parul Banerjee</t>
  </si>
  <si>
    <t>Ila Sharma</t>
  </si>
  <si>
    <t>Manjeet Bhatia</t>
  </si>
  <si>
    <t>Aakash Patel</t>
  </si>
  <si>
    <t>Rekha Mehta</t>
  </si>
  <si>
    <t>Prachi Sharma</t>
  </si>
  <si>
    <t>Rashi Pillai</t>
  </si>
  <si>
    <t>Aditya Sinha</t>
  </si>
  <si>
    <t>Avani Kaur</t>
  </si>
  <si>
    <t>Padma Kulkarni</t>
  </si>
  <si>
    <t>Aarav Gupta</t>
  </si>
  <si>
    <t>Harish Sinha</t>
  </si>
  <si>
    <t>Karthik Kapoor</t>
  </si>
  <si>
    <t>Maruti Mehta</t>
  </si>
  <si>
    <t>Fathima Sharma</t>
  </si>
  <si>
    <t>Nitara Joshi</t>
  </si>
  <si>
    <t>Nikhil Gupta</t>
  </si>
  <si>
    <t>Darshan Singh</t>
  </si>
  <si>
    <t>Purab Kaur</t>
  </si>
  <si>
    <t>Jaya Sinha</t>
  </si>
  <si>
    <t>Jayanti Pillai</t>
  </si>
  <si>
    <t>Gautam Patel</t>
  </si>
  <si>
    <t>Manas Sinha</t>
  </si>
  <si>
    <t>Lavanya Patel</t>
  </si>
  <si>
    <t>Brinda Banerjee</t>
  </si>
  <si>
    <t>Arundhati Menon</t>
  </si>
  <si>
    <t>Advika Pillai</t>
  </si>
  <si>
    <t>Akshara Patel</t>
  </si>
  <si>
    <t>Anuradha Patel</t>
  </si>
  <si>
    <t>Chaitanya Rao</t>
  </si>
  <si>
    <t>Nisha Singh</t>
  </si>
  <si>
    <t>Neelam Kaur</t>
  </si>
  <si>
    <t>Jhanvi Banerjee</t>
  </si>
  <si>
    <t>Aravind Singh</t>
  </si>
  <si>
    <t>Jaidev Khanna</t>
  </si>
  <si>
    <t>Chirag Sharma</t>
  </si>
  <si>
    <t>Dhanush Sinha</t>
  </si>
  <si>
    <t>Mitali Reddy</t>
  </si>
  <si>
    <t>Ketaki Kulkarni</t>
  </si>
  <si>
    <t>Jahnavi Iyer</t>
  </si>
  <si>
    <t>Pradnya Patel</t>
  </si>
  <si>
    <t>Khushi Chowdhury</t>
  </si>
  <si>
    <t>Preethi Nair</t>
  </si>
  <si>
    <t>Pushpa Mehta</t>
  </si>
  <si>
    <t>Ajay Bhatia</t>
  </si>
  <si>
    <t>YoE</t>
  </si>
  <si>
    <t>L3Q Average Self Rating</t>
  </si>
  <si>
    <t>L3Q Average Manager Rating</t>
  </si>
  <si>
    <t>Grand Total</t>
  </si>
  <si>
    <t>Row Labels</t>
  </si>
  <si>
    <t>to fill the missing value used If funnction  with Isblank and based on the most given or provide year of exp mentioned to get the missing values filled</t>
  </si>
  <si>
    <t>Started with pivot to understand which year of experience is more then</t>
  </si>
  <si>
    <t>Exits</t>
  </si>
  <si>
    <t>Turnover Status</t>
  </si>
  <si>
    <t>Total No of Employees</t>
  </si>
  <si>
    <t>Turn over Rate (%)</t>
  </si>
  <si>
    <t>Role wise Exits and their Turnover Rate (%)</t>
  </si>
  <si>
    <t>Location wise Exits and the Turnover Rate (%)</t>
  </si>
  <si>
    <t xml:space="preserve">Role </t>
  </si>
  <si>
    <t>Industry Compensation</t>
  </si>
  <si>
    <t>Compensation Difference</t>
  </si>
  <si>
    <t>Bonus (10%)</t>
  </si>
  <si>
    <t>Stock Units (12%)</t>
  </si>
  <si>
    <t>Total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</si>
</sst>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1"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22"/>
      <color theme="0"/>
      <name val="Aptos Narrow"/>
      <family val="2"/>
      <scheme val="minor"/>
    </font>
    <font>
      <sz val="12"/>
      <color theme="1"/>
      <name val="Aptos"/>
      <family val="2"/>
    </font>
    <font>
      <b/>
      <sz val="12"/>
      <color theme="1"/>
      <name val="Aptos"/>
      <family val="2"/>
    </font>
    <font>
      <i/>
      <sz val="11"/>
      <color theme="1"/>
      <name val="Aptos Narrow"/>
      <family val="2"/>
      <scheme val="minor"/>
    </font>
    <font>
      <b/>
      <sz val="12"/>
      <color rgb="FF00B050"/>
      <name val="Aptos"/>
      <family val="2"/>
    </font>
    <font>
      <b/>
      <sz val="12"/>
      <color theme="1"/>
      <name val="Aptos Narrow"/>
      <family val="2"/>
      <scheme val="minor"/>
    </font>
    <font>
      <sz val="12"/>
      <color theme="1"/>
      <name val="Aptos Narrow"/>
      <family val="2"/>
      <scheme val="minor"/>
    </font>
  </fonts>
  <fills count="4">
    <fill>
      <patternFill patternType="none"/>
    </fill>
    <fill>
      <patternFill patternType="gray125"/>
    </fill>
    <fill>
      <patternFill patternType="solid">
        <fgColor theme="4"/>
        <bgColor indexed="64"/>
      </patternFill>
    </fill>
    <fill>
      <patternFill patternType="solid">
        <fgColor theme="4" tint="0.79998168889431442"/>
        <bgColor theme="4" tint="0.79998168889431442"/>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74">
    <xf numFmtId="0" fontId="0" fillId="0" borderId="0" xfId="0"/>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12" xfId="0" applyFont="1" applyBorder="1"/>
    <xf numFmtId="0" fontId="2" fillId="0" borderId="13" xfId="0" applyFont="1" applyBorder="1"/>
    <xf numFmtId="0" fontId="2" fillId="0" borderId="14" xfId="0" applyFont="1" applyBorder="1"/>
    <xf numFmtId="165" fontId="0" fillId="0" borderId="11" xfId="1" applyNumberFormat="1" applyFont="1" applyBorder="1"/>
    <xf numFmtId="165" fontId="0" fillId="0" borderId="5" xfId="1" applyNumberFormat="1" applyFont="1" applyBorder="1"/>
    <xf numFmtId="165" fontId="0" fillId="0" borderId="8" xfId="1" applyNumberFormat="1" applyFont="1" applyBorder="1"/>
    <xf numFmtId="0" fontId="5" fillId="0" borderId="0" xfId="0" applyFont="1" applyAlignment="1">
      <alignment vertical="top" wrapText="1"/>
    </xf>
    <xf numFmtId="0" fontId="4" fillId="0" borderId="0" xfId="0" applyFont="1"/>
    <xf numFmtId="0" fontId="0" fillId="2" borderId="0" xfId="0" applyFill="1"/>
    <xf numFmtId="0" fontId="3" fillId="0" borderId="4" xfId="2" applyBorder="1"/>
    <xf numFmtId="0" fontId="3" fillId="0" borderId="6" xfId="2"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xf numFmtId="0" fontId="7" fillId="0" borderId="0" xfId="0" applyFont="1"/>
    <xf numFmtId="0" fontId="7" fillId="0" borderId="0" xfId="0" applyFont="1" applyAlignment="1">
      <alignment vertical="top"/>
    </xf>
    <xf numFmtId="0" fontId="7" fillId="0" borderId="0" xfId="0" applyFont="1" applyAlignment="1">
      <alignment horizontal="left" indent="3"/>
    </xf>
    <xf numFmtId="0" fontId="8" fillId="0" borderId="0" xfId="0" applyFont="1" applyAlignment="1">
      <alignment horizontal="center" vertical="center" wrapText="1"/>
    </xf>
    <xf numFmtId="0" fontId="2" fillId="0" borderId="0" xfId="0" applyFont="1" applyAlignment="1">
      <alignment vertical="top"/>
    </xf>
    <xf numFmtId="0" fontId="9" fillId="0" borderId="0" xfId="0" applyFont="1" applyAlignment="1">
      <alignment vertical="center"/>
    </xf>
    <xf numFmtId="0" fontId="10" fillId="0" borderId="0" xfId="0" applyFont="1" applyAlignment="1">
      <alignment vertical="center"/>
    </xf>
    <xf numFmtId="0" fontId="9" fillId="0" borderId="0" xfId="0" applyFont="1" applyAlignment="1">
      <alignment horizontal="left" vertical="center" indent="1"/>
    </xf>
    <xf numFmtId="0" fontId="10" fillId="0" borderId="0" xfId="0" applyFont="1" applyAlignment="1">
      <alignment horizontal="left" vertical="center" indent="1"/>
    </xf>
    <xf numFmtId="0" fontId="10" fillId="0" borderId="0" xfId="0" applyFont="1" applyAlignment="1">
      <alignment horizontal="left" vertical="center" indent="2"/>
    </xf>
    <xf numFmtId="0" fontId="9" fillId="0" borderId="0" xfId="0" applyFont="1" applyAlignment="1">
      <alignment horizontal="left" vertical="center" indent="2"/>
    </xf>
    <xf numFmtId="0" fontId="3" fillId="0" borderId="0" xfId="2"/>
    <xf numFmtId="0" fontId="0" fillId="0" borderId="1" xfId="0" applyBorder="1" applyAlignment="1">
      <alignment horizontal="left"/>
    </xf>
    <xf numFmtId="0" fontId="2" fillId="3" borderId="1" xfId="0" applyFont="1" applyFill="1" applyBorder="1"/>
    <xf numFmtId="0" fontId="2" fillId="3"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21" xfId="0" applyFont="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7" xfId="0" applyFont="1" applyBorder="1" applyAlignment="1">
      <alignment horizontal="center" vertical="center"/>
    </xf>
    <xf numFmtId="0" fontId="2" fillId="0" borderId="21" xfId="0" applyFont="1" applyBorder="1" applyAlignment="1">
      <alignment horizontal="center" vertical="center"/>
    </xf>
    <xf numFmtId="0" fontId="0" fillId="0" borderId="10" xfId="0" applyBorder="1" applyAlignment="1">
      <alignment horizontal="center"/>
    </xf>
    <xf numFmtId="165" fontId="0" fillId="0" borderId="10" xfId="1" applyNumberFormat="1" applyFont="1" applyBorder="1" applyAlignment="1">
      <alignment horizontal="center"/>
    </xf>
    <xf numFmtId="0" fontId="0" fillId="0" borderId="18" xfId="0" applyBorder="1" applyAlignment="1">
      <alignment horizontal="center"/>
    </xf>
    <xf numFmtId="165" fontId="0" fillId="0" borderId="1" xfId="1" applyNumberFormat="1" applyFont="1" applyBorder="1" applyAlignment="1">
      <alignment horizontal="center"/>
    </xf>
    <xf numFmtId="0" fontId="0" fillId="0" borderId="19" xfId="0" applyBorder="1" applyAlignment="1">
      <alignment horizontal="center"/>
    </xf>
    <xf numFmtId="14" fontId="0" fillId="0" borderId="19" xfId="0" applyNumberFormat="1" applyBorder="1" applyAlignment="1">
      <alignment horizontal="center"/>
    </xf>
    <xf numFmtId="14" fontId="0" fillId="0" borderId="19" xfId="0" quotePrefix="1" applyNumberFormat="1" applyBorder="1" applyAlignment="1">
      <alignment horizontal="center"/>
    </xf>
    <xf numFmtId="0" fontId="0" fillId="0" borderId="7" xfId="0" applyBorder="1" applyAlignment="1">
      <alignment horizontal="center"/>
    </xf>
    <xf numFmtId="165" fontId="0" fillId="0" borderId="7" xfId="1" applyNumberFormat="1" applyFont="1" applyBorder="1" applyAlignment="1">
      <alignment horizontal="center"/>
    </xf>
    <xf numFmtId="0" fontId="0" fillId="0" borderId="20" xfId="0" applyBorder="1" applyAlignment="1">
      <alignment horizontal="center"/>
    </xf>
    <xf numFmtId="0" fontId="2" fillId="0" borderId="23" xfId="0" applyFont="1" applyBorder="1" applyAlignment="1">
      <alignment horizontal="center" vertical="center" wrapText="1"/>
    </xf>
    <xf numFmtId="165" fontId="2" fillId="0" borderId="1" xfId="1" applyNumberFormat="1" applyFont="1" applyFill="1" applyBorder="1" applyAlignment="1">
      <alignment horizontal="center" vertical="center"/>
    </xf>
    <xf numFmtId="165" fontId="2" fillId="0" borderId="1" xfId="1" applyNumberFormat="1" applyFont="1" applyFill="1" applyBorder="1" applyAlignment="1">
      <alignment horizontal="center" vertical="center" wrapText="1"/>
    </xf>
    <xf numFmtId="165" fontId="0" fillId="0" borderId="19" xfId="1" applyNumberFormat="1" applyFont="1" applyBorder="1" applyAlignment="1">
      <alignment horizontal="center" vertical="center"/>
    </xf>
    <xf numFmtId="165" fontId="0" fillId="0" borderId="19" xfId="1" applyNumberFormat="1" applyFont="1" applyBorder="1" applyAlignment="1">
      <alignment horizontal="center"/>
    </xf>
    <xf numFmtId="0" fontId="4" fillId="2" borderId="0" xfId="0" applyFont="1" applyFill="1" applyAlignment="1">
      <alignment horizontal="center"/>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22" xfId="0" applyFont="1" applyBorder="1" applyAlignment="1">
      <alignment horizontal="center" vertical="center" wrapText="1"/>
    </xf>
    <xf numFmtId="0" fontId="2" fillId="0" borderId="13" xfId="0" applyFont="1" applyBorder="1" applyAlignment="1">
      <alignment horizontal="center"/>
    </xf>
    <xf numFmtId="0" fontId="2" fillId="0" borderId="14" xfId="0" applyFont="1"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0" xfId="0"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6BBD5-78ED-48D8-9AED-04EB1EB21FD1}">
  <dimension ref="A1:X27"/>
  <sheetViews>
    <sheetView showGridLines="0" tabSelected="1" topLeftCell="A3" workbookViewId="0"/>
  </sheetViews>
  <sheetFormatPr defaultRowHeight="14.4" x14ac:dyDescent="0.3"/>
  <cols>
    <col min="1" max="1" width="2.88671875" customWidth="1"/>
    <col min="2" max="2" width="26.5546875" bestFit="1" customWidth="1"/>
    <col min="3" max="3" width="60.44140625" customWidth="1"/>
    <col min="4" max="4" width="60.44140625" bestFit="1" customWidth="1"/>
  </cols>
  <sheetData>
    <row r="1" spans="1:24" ht="30" customHeight="1" x14ac:dyDescent="0.55000000000000004">
      <c r="A1" s="17"/>
      <c r="B1" s="62" t="s">
        <v>0</v>
      </c>
      <c r="C1" s="62"/>
      <c r="D1" s="62"/>
      <c r="E1" s="62"/>
      <c r="F1" s="62"/>
      <c r="G1" s="62"/>
      <c r="H1" s="62"/>
      <c r="I1" s="62"/>
      <c r="J1" s="62"/>
      <c r="K1" s="16"/>
      <c r="L1" s="16"/>
      <c r="M1" s="16"/>
      <c r="N1" s="16"/>
      <c r="O1" s="16"/>
      <c r="P1" s="16"/>
      <c r="Q1" s="16"/>
      <c r="R1" s="16"/>
      <c r="S1" s="16"/>
      <c r="T1" s="16"/>
      <c r="U1" s="16"/>
      <c r="V1" s="16"/>
      <c r="W1" s="16"/>
      <c r="X1" s="16"/>
    </row>
    <row r="2" spans="1:24" ht="15" thickBot="1" x14ac:dyDescent="0.35"/>
    <row r="3" spans="1:24" ht="95.4" customHeight="1" thickBot="1" x14ac:dyDescent="0.35">
      <c r="B3" s="63" t="s">
        <v>1</v>
      </c>
      <c r="C3" s="64"/>
      <c r="D3" s="26" t="s">
        <v>2</v>
      </c>
      <c r="E3" s="15"/>
      <c r="F3" s="15"/>
      <c r="G3" s="15"/>
      <c r="H3" s="15"/>
      <c r="I3" s="15"/>
      <c r="J3" s="15"/>
      <c r="K3" s="15"/>
      <c r="L3" s="15"/>
      <c r="M3" s="15"/>
      <c r="N3" s="15"/>
      <c r="O3" s="15"/>
    </row>
    <row r="4" spans="1:24" ht="15" thickBot="1" x14ac:dyDescent="0.35"/>
    <row r="5" spans="1:24" x14ac:dyDescent="0.3">
      <c r="B5" s="20" t="s">
        <v>3</v>
      </c>
      <c r="C5" s="21" t="s">
        <v>4</v>
      </c>
    </row>
    <row r="6" spans="1:24" x14ac:dyDescent="0.3">
      <c r="B6" s="18" t="s">
        <v>5</v>
      </c>
      <c r="C6" s="3" t="s">
        <v>6</v>
      </c>
    </row>
    <row r="7" spans="1:24" x14ac:dyDescent="0.3">
      <c r="B7" s="18" t="s">
        <v>7</v>
      </c>
      <c r="C7" s="3" t="s">
        <v>8</v>
      </c>
    </row>
    <row r="8" spans="1:24" ht="15" thickBot="1" x14ac:dyDescent="0.35">
      <c r="B8" s="19" t="s">
        <v>9</v>
      </c>
      <c r="C8" s="6" t="s">
        <v>10</v>
      </c>
    </row>
    <row r="11" spans="1:24" x14ac:dyDescent="0.3">
      <c r="B11" s="22" t="s">
        <v>11</v>
      </c>
    </row>
    <row r="12" spans="1:24" x14ac:dyDescent="0.3">
      <c r="B12" s="22" t="s">
        <v>12</v>
      </c>
    </row>
    <row r="13" spans="1:24" x14ac:dyDescent="0.3">
      <c r="B13" s="23" t="s">
        <v>13</v>
      </c>
    </row>
    <row r="14" spans="1:24" x14ac:dyDescent="0.3">
      <c r="B14" s="23" t="s">
        <v>14</v>
      </c>
    </row>
    <row r="15" spans="1:24" x14ac:dyDescent="0.3">
      <c r="B15" s="23" t="s">
        <v>15</v>
      </c>
    </row>
    <row r="16" spans="1:24" x14ac:dyDescent="0.3">
      <c r="B16" s="23" t="s">
        <v>16</v>
      </c>
    </row>
    <row r="17" spans="2:2" x14ac:dyDescent="0.3">
      <c r="B17" s="23" t="s">
        <v>17</v>
      </c>
    </row>
    <row r="18" spans="2:2" x14ac:dyDescent="0.3">
      <c r="B18" s="23"/>
    </row>
    <row r="19" spans="2:2" x14ac:dyDescent="0.3">
      <c r="B19" s="22" t="s">
        <v>18</v>
      </c>
    </row>
    <row r="20" spans="2:2" x14ac:dyDescent="0.3">
      <c r="B20" s="24" t="s">
        <v>19</v>
      </c>
    </row>
    <row r="21" spans="2:2" x14ac:dyDescent="0.3">
      <c r="B21" s="25" t="s">
        <v>20</v>
      </c>
    </row>
    <row r="22" spans="2:2" x14ac:dyDescent="0.3">
      <c r="B22" s="25" t="s">
        <v>21</v>
      </c>
    </row>
    <row r="23" spans="2:2" x14ac:dyDescent="0.3">
      <c r="B23" s="25" t="s">
        <v>22</v>
      </c>
    </row>
    <row r="25" spans="2:2" x14ac:dyDescent="0.3">
      <c r="B25" s="27" t="s">
        <v>23</v>
      </c>
    </row>
    <row r="26" spans="2:2" x14ac:dyDescent="0.3">
      <c r="B26" s="34" t="s">
        <v>24</v>
      </c>
    </row>
    <row r="27" spans="2:2" x14ac:dyDescent="0.3">
      <c r="B27" t="s">
        <v>25</v>
      </c>
    </row>
  </sheetData>
  <autoFilter ref="B5:C8" xr:uid="{B046BBD5-78ED-48D8-9AED-04EB1EB21FD1}"/>
  <mergeCells count="2">
    <mergeCell ref="B1:J1"/>
    <mergeCell ref="B3:C3"/>
  </mergeCells>
  <hyperlinks>
    <hyperlink ref="B6" location="'Employee Data'!A1" display="Employee Data" xr:uid="{C8A3B895-0C27-4A46-B4A0-FA53B7677A35}"/>
    <hyperlink ref="B7" location="'Average Industry Compensation'!A1" display="Average Industry Compensation" xr:uid="{7D97650A-CFEF-4A50-88A8-09B95B847A58}"/>
    <hyperlink ref="B8" location="'Employee Rating'!A1" display="Employee Rating Data" xr:uid="{89ACB75C-0970-4076-BB49-23F74EB0AE4F}"/>
    <hyperlink ref="B26" location="'Technical Assignment '!A1" display="Refer to the Technical Assignment tab for details. " xr:uid="{61641129-8AC6-4784-AABC-B334047BC62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52FBC-C75F-458C-8208-505EAB4BA84B}">
  <dimension ref="A1:B58"/>
  <sheetViews>
    <sheetView showGridLines="0" workbookViewId="0"/>
  </sheetViews>
  <sheetFormatPr defaultColWidth="8.6640625" defaultRowHeight="14.4" x14ac:dyDescent="0.3"/>
  <cols>
    <col min="1" max="1" width="3.109375" customWidth="1"/>
  </cols>
  <sheetData>
    <row r="1" spans="1:2" ht="15.6" x14ac:dyDescent="0.3">
      <c r="A1" s="28" t="s">
        <v>26</v>
      </c>
    </row>
    <row r="2" spans="1:2" ht="15.6" x14ac:dyDescent="0.3">
      <c r="B2" s="28" t="s">
        <v>27</v>
      </c>
    </row>
    <row r="3" spans="1:2" ht="15.6" x14ac:dyDescent="0.3">
      <c r="B3" s="29" t="s">
        <v>28</v>
      </c>
    </row>
    <row r="4" spans="1:2" ht="15.6" x14ac:dyDescent="0.3">
      <c r="B4" s="29" t="s">
        <v>29</v>
      </c>
    </row>
    <row r="6" spans="1:2" ht="15.6" x14ac:dyDescent="0.3">
      <c r="A6" s="28" t="s">
        <v>30</v>
      </c>
    </row>
    <row r="7" spans="1:2" ht="15.6" x14ac:dyDescent="0.3">
      <c r="B7" s="30" t="s">
        <v>31</v>
      </c>
    </row>
    <row r="8" spans="1:2" ht="15.6" x14ac:dyDescent="0.3">
      <c r="B8" s="30" t="s">
        <v>32</v>
      </c>
    </row>
    <row r="9" spans="1:2" ht="15.6" x14ac:dyDescent="0.3">
      <c r="B9" s="30" t="s">
        <v>33</v>
      </c>
    </row>
    <row r="11" spans="1:2" ht="15.6" x14ac:dyDescent="0.3">
      <c r="A11" s="28" t="s">
        <v>34</v>
      </c>
    </row>
    <row r="12" spans="1:2" ht="15.6" x14ac:dyDescent="0.3">
      <c r="B12" s="29" t="s">
        <v>35</v>
      </c>
    </row>
    <row r="13" spans="1:2" ht="15.6" x14ac:dyDescent="0.3">
      <c r="B13" s="29" t="s">
        <v>36</v>
      </c>
    </row>
    <row r="14" spans="1:2" ht="15.6" x14ac:dyDescent="0.3">
      <c r="B14" s="31" t="s">
        <v>37</v>
      </c>
    </row>
    <row r="15" spans="1:2" ht="15.6" x14ac:dyDescent="0.3">
      <c r="B15" s="31" t="s">
        <v>38</v>
      </c>
    </row>
    <row r="16" spans="1:2" ht="15.6" x14ac:dyDescent="0.3">
      <c r="B16" s="31" t="s">
        <v>39</v>
      </c>
    </row>
    <row r="18" spans="1:2" ht="15.6" x14ac:dyDescent="0.3">
      <c r="A18" s="28" t="s">
        <v>40</v>
      </c>
    </row>
    <row r="19" spans="1:2" ht="15.6" x14ac:dyDescent="0.3">
      <c r="B19" s="28" t="s">
        <v>41</v>
      </c>
    </row>
    <row r="20" spans="1:2" ht="15.6" x14ac:dyDescent="0.3">
      <c r="B20" s="31" t="s">
        <v>42</v>
      </c>
    </row>
    <row r="21" spans="1:2" ht="15.6" x14ac:dyDescent="0.3">
      <c r="B21" s="32" t="s">
        <v>43</v>
      </c>
    </row>
    <row r="22" spans="1:2" ht="15.6" x14ac:dyDescent="0.3">
      <c r="B22" s="32" t="s">
        <v>44</v>
      </c>
    </row>
    <row r="23" spans="1:2" ht="15.6" x14ac:dyDescent="0.3">
      <c r="B23" s="32" t="s">
        <v>45</v>
      </c>
    </row>
    <row r="24" spans="1:2" ht="15.6" x14ac:dyDescent="0.3">
      <c r="B24" s="32" t="s">
        <v>46</v>
      </c>
    </row>
    <row r="25" spans="1:2" ht="15.6" x14ac:dyDescent="0.3">
      <c r="B25" s="32" t="s">
        <v>47</v>
      </c>
    </row>
    <row r="26" spans="1:2" ht="15.6" x14ac:dyDescent="0.3">
      <c r="B26" s="28" t="s">
        <v>48</v>
      </c>
    </row>
    <row r="27" spans="1:2" ht="15.6" x14ac:dyDescent="0.3">
      <c r="B27" s="31" t="s">
        <v>42</v>
      </c>
    </row>
    <row r="28" spans="1:2" ht="15.6" x14ac:dyDescent="0.3">
      <c r="B28" s="32" t="s">
        <v>49</v>
      </c>
    </row>
    <row r="29" spans="1:2" ht="15.6" x14ac:dyDescent="0.3">
      <c r="B29" s="32" t="s">
        <v>50</v>
      </c>
    </row>
    <row r="30" spans="1:2" ht="15.6" x14ac:dyDescent="0.3">
      <c r="B30" s="28" t="s">
        <v>51</v>
      </c>
    </row>
    <row r="31" spans="1:2" ht="15.6" x14ac:dyDescent="0.3">
      <c r="B31" s="31" t="s">
        <v>42</v>
      </c>
    </row>
    <row r="32" spans="1:2" ht="15.6" x14ac:dyDescent="0.3">
      <c r="B32" s="32" t="s">
        <v>52</v>
      </c>
    </row>
    <row r="33" spans="1:2" ht="15.6" x14ac:dyDescent="0.3">
      <c r="B33" s="32" t="s">
        <v>53</v>
      </c>
    </row>
    <row r="34" spans="1:2" ht="15.6" x14ac:dyDescent="0.3">
      <c r="B34" s="33" t="s">
        <v>54</v>
      </c>
    </row>
    <row r="35" spans="1:2" ht="15.6" x14ac:dyDescent="0.3">
      <c r="B35" s="28" t="s">
        <v>55</v>
      </c>
    </row>
    <row r="36" spans="1:2" ht="15.6" x14ac:dyDescent="0.3">
      <c r="B36" s="31" t="s">
        <v>42</v>
      </c>
    </row>
    <row r="37" spans="1:2" ht="15.6" x14ac:dyDescent="0.3">
      <c r="B37" s="32" t="s">
        <v>56</v>
      </c>
    </row>
    <row r="38" spans="1:2" ht="15.6" x14ac:dyDescent="0.3">
      <c r="B38" s="32" t="s">
        <v>57</v>
      </c>
    </row>
    <row r="39" spans="1:2" ht="15.6" x14ac:dyDescent="0.3">
      <c r="B39" s="32" t="s">
        <v>58</v>
      </c>
    </row>
    <row r="41" spans="1:2" ht="15.6" x14ac:dyDescent="0.3">
      <c r="A41" s="28" t="s">
        <v>59</v>
      </c>
    </row>
    <row r="42" spans="1:2" ht="15.6" x14ac:dyDescent="0.3">
      <c r="B42" s="29" t="s">
        <v>60</v>
      </c>
    </row>
    <row r="43" spans="1:2" ht="15.6" x14ac:dyDescent="0.3">
      <c r="B43" s="30" t="s">
        <v>61</v>
      </c>
    </row>
    <row r="44" spans="1:2" ht="15.6" x14ac:dyDescent="0.3">
      <c r="B44" s="30" t="s">
        <v>62</v>
      </c>
    </row>
    <row r="45" spans="1:2" ht="15.6" x14ac:dyDescent="0.3">
      <c r="B45" s="32" t="s">
        <v>63</v>
      </c>
    </row>
    <row r="46" spans="1:2" ht="15.6" x14ac:dyDescent="0.3">
      <c r="B46" s="32" t="s">
        <v>64</v>
      </c>
    </row>
    <row r="47" spans="1:2" ht="15.6" x14ac:dyDescent="0.3">
      <c r="B47" s="30" t="s">
        <v>65</v>
      </c>
    </row>
    <row r="48" spans="1:2" ht="15.6" x14ac:dyDescent="0.3">
      <c r="B48" s="32" t="s">
        <v>66</v>
      </c>
    </row>
    <row r="49" spans="1:2" ht="15.6" x14ac:dyDescent="0.3">
      <c r="B49" s="32" t="s">
        <v>67</v>
      </c>
    </row>
    <row r="50" spans="1:2" ht="15.6" x14ac:dyDescent="0.3">
      <c r="B50" s="32" t="s">
        <v>68</v>
      </c>
    </row>
    <row r="51" spans="1:2" ht="15.6" x14ac:dyDescent="0.3">
      <c r="B51" s="32" t="s">
        <v>69</v>
      </c>
    </row>
    <row r="53" spans="1:2" ht="15.6" x14ac:dyDescent="0.3">
      <c r="A53" s="28" t="s">
        <v>70</v>
      </c>
    </row>
    <row r="54" spans="1:2" ht="15.6" x14ac:dyDescent="0.3">
      <c r="B54" s="31" t="s">
        <v>71</v>
      </c>
    </row>
    <row r="55" spans="1:2" ht="15.6" x14ac:dyDescent="0.3">
      <c r="B55" s="31" t="s">
        <v>72</v>
      </c>
    </row>
    <row r="56" spans="1:2" ht="15.6" x14ac:dyDescent="0.3">
      <c r="B56" s="31" t="s">
        <v>73</v>
      </c>
    </row>
    <row r="57" spans="1:2" ht="15.6" x14ac:dyDescent="0.3">
      <c r="B57" s="31" t="s">
        <v>74</v>
      </c>
    </row>
    <row r="58" spans="1:2" ht="15.6" x14ac:dyDescent="0.3">
      <c r="B58"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7C4FE-53EF-43EB-8753-651DBAF2A35A}">
  <dimension ref="A1:A2"/>
  <sheetViews>
    <sheetView workbookViewId="0">
      <selection activeCell="A3" sqref="A3"/>
    </sheetView>
  </sheetViews>
  <sheetFormatPr defaultRowHeight="14.4" x14ac:dyDescent="0.3"/>
  <sheetData>
    <row r="1" spans="1:1" x14ac:dyDescent="0.3">
      <c r="A1" t="s">
        <v>411</v>
      </c>
    </row>
    <row r="2" spans="1:1" x14ac:dyDescent="0.3">
      <c r="A2" t="s">
        <v>410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3200-7626-41DC-A668-6A661742EB5D}">
  <dimension ref="A1:E15"/>
  <sheetViews>
    <sheetView workbookViewId="0">
      <selection activeCell="F17" sqref="F17"/>
    </sheetView>
  </sheetViews>
  <sheetFormatPr defaultRowHeight="14.4" x14ac:dyDescent="0.3"/>
  <cols>
    <col min="1" max="1" width="12.21875" bestFit="1" customWidth="1"/>
    <col min="2" max="2" width="20.44140625" bestFit="1" customWidth="1"/>
    <col min="3" max="3" width="13.6640625" customWidth="1"/>
    <col min="4" max="4" width="14.6640625" bestFit="1" customWidth="1"/>
    <col min="5" max="5" width="13.21875" bestFit="1" customWidth="1"/>
  </cols>
  <sheetData>
    <row r="1" spans="1:5" ht="14.4" customHeight="1" x14ac:dyDescent="0.3">
      <c r="A1" s="66" t="s">
        <v>417</v>
      </c>
      <c r="B1" s="66"/>
      <c r="C1" s="66"/>
      <c r="D1" s="66"/>
      <c r="E1" s="39"/>
    </row>
    <row r="2" spans="1:5" x14ac:dyDescent="0.3">
      <c r="A2" s="67"/>
      <c r="B2" s="67"/>
      <c r="C2" s="67"/>
      <c r="D2" s="67"/>
      <c r="E2" s="39"/>
    </row>
    <row r="3" spans="1:5" ht="31.2" customHeight="1" x14ac:dyDescent="0.3">
      <c r="A3" s="40" t="s">
        <v>409</v>
      </c>
      <c r="B3" s="40" t="s">
        <v>412</v>
      </c>
      <c r="C3" s="41" t="s">
        <v>414</v>
      </c>
      <c r="D3" s="41" t="s">
        <v>415</v>
      </c>
    </row>
    <row r="4" spans="1:5" x14ac:dyDescent="0.3">
      <c r="A4" s="38" t="s">
        <v>89</v>
      </c>
      <c r="B4" s="38">
        <v>26</v>
      </c>
      <c r="C4" s="1">
        <v>150</v>
      </c>
      <c r="D4" s="1">
        <f>B4/C4*100</f>
        <v>17.333333333333336</v>
      </c>
    </row>
    <row r="5" spans="1:5" x14ac:dyDescent="0.3">
      <c r="A5" s="38" t="s">
        <v>98</v>
      </c>
      <c r="B5" s="38">
        <v>7</v>
      </c>
      <c r="C5" s="1">
        <v>45</v>
      </c>
      <c r="D5" s="1">
        <f>B5/C5*100</f>
        <v>15.555555555555555</v>
      </c>
    </row>
    <row r="6" spans="1:5" x14ac:dyDescent="0.3">
      <c r="A6" s="38" t="s">
        <v>84</v>
      </c>
      <c r="B6" s="38">
        <v>4</v>
      </c>
      <c r="C6" s="1">
        <v>105</v>
      </c>
      <c r="D6" s="1">
        <f>B6/C6*100</f>
        <v>3.8095238095238098</v>
      </c>
    </row>
    <row r="7" spans="1:5" x14ac:dyDescent="0.3">
      <c r="A7" s="37" t="s">
        <v>408</v>
      </c>
      <c r="B7" s="37">
        <v>37</v>
      </c>
      <c r="C7" s="36">
        <v>300</v>
      </c>
      <c r="D7" s="36">
        <f>SUM(D4:D6)</f>
        <v>36.698412698412703</v>
      </c>
    </row>
    <row r="9" spans="1:5" x14ac:dyDescent="0.3">
      <c r="A9" s="65" t="s">
        <v>416</v>
      </c>
      <c r="B9" s="65"/>
      <c r="C9" s="65"/>
      <c r="D9" s="65"/>
    </row>
    <row r="10" spans="1:5" x14ac:dyDescent="0.3">
      <c r="A10" s="65"/>
      <c r="B10" s="65"/>
      <c r="C10" s="65"/>
      <c r="D10" s="65"/>
    </row>
    <row r="11" spans="1:5" ht="28.8" x14ac:dyDescent="0.3">
      <c r="A11" s="41" t="s">
        <v>418</v>
      </c>
      <c r="B11" s="41" t="s">
        <v>412</v>
      </c>
      <c r="C11" s="41" t="s">
        <v>414</v>
      </c>
      <c r="D11" s="41" t="s">
        <v>415</v>
      </c>
    </row>
    <row r="12" spans="1:5" x14ac:dyDescent="0.3">
      <c r="A12" s="35" t="s">
        <v>88</v>
      </c>
      <c r="B12" s="1">
        <v>12</v>
      </c>
      <c r="C12" s="1">
        <v>75</v>
      </c>
      <c r="D12" s="1">
        <f>B12/C12*100</f>
        <v>16</v>
      </c>
    </row>
    <row r="13" spans="1:5" x14ac:dyDescent="0.3">
      <c r="A13" s="35" t="s">
        <v>95</v>
      </c>
      <c r="B13" s="1">
        <v>6</v>
      </c>
      <c r="C13" s="1">
        <v>46</v>
      </c>
      <c r="D13" s="1">
        <f>B13/C13*100</f>
        <v>13.043478260869565</v>
      </c>
    </row>
    <row r="14" spans="1:5" x14ac:dyDescent="0.3">
      <c r="A14" s="35" t="s">
        <v>83</v>
      </c>
      <c r="B14" s="1">
        <v>19</v>
      </c>
      <c r="C14" s="1">
        <v>151</v>
      </c>
      <c r="D14" s="1">
        <f>B14/C14*100</f>
        <v>12.582781456953644</v>
      </c>
    </row>
    <row r="15" spans="1:5" x14ac:dyDescent="0.3">
      <c r="A15" s="37" t="s">
        <v>408</v>
      </c>
      <c r="B15" s="36">
        <v>37</v>
      </c>
      <c r="C15" s="36">
        <f>SUM(C12:C14)</f>
        <v>272</v>
      </c>
      <c r="D15" s="36">
        <f>SUM(D12:D14)</f>
        <v>41.626259717823203</v>
      </c>
    </row>
  </sheetData>
  <sortState xmlns:xlrd2="http://schemas.microsoft.com/office/spreadsheetml/2017/richdata2" ref="A4:D6">
    <sortCondition descending="1" ref="D4:D6"/>
  </sortState>
  <mergeCells count="2">
    <mergeCell ref="A9:D10"/>
    <mergeCell ref="A1: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32E2-687B-4B92-9AE7-97DA0B2A6361}">
  <dimension ref="A1:M301"/>
  <sheetViews>
    <sheetView showGridLines="0" workbookViewId="0">
      <selection activeCell="D21" sqref="D21"/>
    </sheetView>
  </sheetViews>
  <sheetFormatPr defaultRowHeight="14.4" x14ac:dyDescent="0.3"/>
  <cols>
    <col min="1" max="6" width="17.33203125" customWidth="1"/>
    <col min="7" max="7" width="17" bestFit="1" customWidth="1"/>
    <col min="8" max="8" width="15.44140625" bestFit="1" customWidth="1"/>
    <col min="9" max="9" width="20.44140625" bestFit="1" customWidth="1"/>
    <col min="10" max="10" width="14.44140625" customWidth="1"/>
    <col min="11" max="11" width="11.77734375" bestFit="1" customWidth="1"/>
    <col min="12" max="12" width="11.44140625" customWidth="1"/>
    <col min="13" max="13" width="17" bestFit="1" customWidth="1"/>
  </cols>
  <sheetData>
    <row r="1" spans="1:13" ht="29.4" thickBot="1" x14ac:dyDescent="0.35">
      <c r="A1" s="43" t="s">
        <v>75</v>
      </c>
      <c r="B1" s="44" t="s">
        <v>76</v>
      </c>
      <c r="C1" s="44" t="s">
        <v>77</v>
      </c>
      <c r="D1" s="44" t="s">
        <v>78</v>
      </c>
      <c r="E1" s="44" t="s">
        <v>79</v>
      </c>
      <c r="F1" s="44" t="s">
        <v>80</v>
      </c>
      <c r="G1" s="45" t="s">
        <v>81</v>
      </c>
      <c r="H1" s="46" t="s">
        <v>413</v>
      </c>
      <c r="I1" s="42" t="s">
        <v>419</v>
      </c>
      <c r="J1" s="57" t="s">
        <v>420</v>
      </c>
      <c r="K1" s="58" t="s">
        <v>421</v>
      </c>
      <c r="L1" s="59" t="s">
        <v>422</v>
      </c>
      <c r="M1" s="59" t="s">
        <v>423</v>
      </c>
    </row>
    <row r="2" spans="1:13" x14ac:dyDescent="0.3">
      <c r="A2" s="7" t="s">
        <v>82</v>
      </c>
      <c r="B2" s="47" t="s">
        <v>83</v>
      </c>
      <c r="C2" s="47" t="s">
        <v>84</v>
      </c>
      <c r="D2" s="47" t="s">
        <v>85</v>
      </c>
      <c r="E2" s="47" t="s">
        <v>86</v>
      </c>
      <c r="F2" s="48">
        <v>653874</v>
      </c>
      <c r="G2" s="49"/>
      <c r="H2" s="47" t="str">
        <f>IF(ISBLANK(G2), "Active", "Exited")</f>
        <v>Active</v>
      </c>
      <c r="I2" s="50">
        <f>VLOOKUP(B2,'Average Industry Compensation'!$B$1:$C$16,2,FALSE)</f>
        <v>570000</v>
      </c>
      <c r="J2" s="61">
        <f>F2-I2</f>
        <v>83874</v>
      </c>
      <c r="K2" s="50">
        <f t="shared" ref="K2:K65" si="0">IF(OR(B2="Senior Associate", B2="Manager"), F2 * 0.1, F2*0.05)</f>
        <v>32693.7</v>
      </c>
      <c r="L2" s="50">
        <f>IF(OR( B2="Senior Associate", B2="Manager"), (F2)*0.12, F2*0.08)</f>
        <v>52309.919999999998</v>
      </c>
      <c r="M2" s="50">
        <f>F2+K2</f>
        <v>686567.7</v>
      </c>
    </row>
    <row r="3" spans="1:13" x14ac:dyDescent="0.3">
      <c r="A3" s="2" t="s">
        <v>87</v>
      </c>
      <c r="B3" s="38" t="s">
        <v>88</v>
      </c>
      <c r="C3" s="38" t="s">
        <v>89</v>
      </c>
      <c r="D3" s="38" t="s">
        <v>90</v>
      </c>
      <c r="E3" s="38" t="s">
        <v>86</v>
      </c>
      <c r="F3" s="50">
        <v>798703</v>
      </c>
      <c r="G3" s="51"/>
      <c r="H3" s="38" t="str">
        <f t="shared" ref="H3:H14" si="1">IF(ISBLANK(G3), "Active", "Exited")</f>
        <v>Active</v>
      </c>
      <c r="I3" s="50">
        <f>VLOOKUP(B3,'Average Industry Compensation'!$B$1:$C$16,2,FALSE)</f>
        <v>769500</v>
      </c>
      <c r="J3" s="60">
        <f t="shared" ref="J3:J66" si="2">F3-I3</f>
        <v>29203</v>
      </c>
      <c r="K3" s="50">
        <f t="shared" si="0"/>
        <v>39935.15</v>
      </c>
      <c r="L3" s="50">
        <f t="shared" ref="L3:L66" si="3">IF(OR( B3="Senior Associate", B3="Manager"), (F3)*0.12, F3*0.08)</f>
        <v>63896.24</v>
      </c>
      <c r="M3" s="50">
        <f t="shared" ref="M3:M66" si="4">F3+K3</f>
        <v>838638.15</v>
      </c>
    </row>
    <row r="4" spans="1:13" x14ac:dyDescent="0.3">
      <c r="A4" s="2" t="s">
        <v>91</v>
      </c>
      <c r="B4" s="38" t="s">
        <v>83</v>
      </c>
      <c r="C4" s="38" t="s">
        <v>89</v>
      </c>
      <c r="D4" s="38" t="s">
        <v>85</v>
      </c>
      <c r="E4" s="38" t="s">
        <v>86</v>
      </c>
      <c r="F4" s="50">
        <v>663851</v>
      </c>
      <c r="G4" s="51"/>
      <c r="H4" s="38" t="str">
        <f t="shared" si="1"/>
        <v>Active</v>
      </c>
      <c r="I4" s="50">
        <f>VLOOKUP(B4,'Average Industry Compensation'!$B$1:$C$16,2,FALSE)</f>
        <v>570000</v>
      </c>
      <c r="J4" s="60">
        <f t="shared" si="2"/>
        <v>93851</v>
      </c>
      <c r="K4" s="50">
        <f t="shared" si="0"/>
        <v>33192.550000000003</v>
      </c>
      <c r="L4" s="50">
        <f t="shared" si="3"/>
        <v>53108.08</v>
      </c>
      <c r="M4" s="50">
        <f t="shared" si="4"/>
        <v>697043.55</v>
      </c>
    </row>
    <row r="5" spans="1:13" x14ac:dyDescent="0.3">
      <c r="A5" s="2" t="s">
        <v>92</v>
      </c>
      <c r="B5" s="38" t="s">
        <v>83</v>
      </c>
      <c r="C5" s="38" t="s">
        <v>84</v>
      </c>
      <c r="D5" s="38" t="s">
        <v>93</v>
      </c>
      <c r="E5" s="38" t="s">
        <v>86</v>
      </c>
      <c r="F5" s="50">
        <v>570000</v>
      </c>
      <c r="G5" s="51"/>
      <c r="H5" s="38" t="str">
        <f t="shared" si="1"/>
        <v>Active</v>
      </c>
      <c r="I5" s="50">
        <f>VLOOKUP(B5,'Average Industry Compensation'!$B$1:$C$16,2,FALSE)</f>
        <v>570000</v>
      </c>
      <c r="J5" s="60">
        <f>F5-I5</f>
        <v>0</v>
      </c>
      <c r="K5" s="50">
        <f t="shared" si="0"/>
        <v>28500</v>
      </c>
      <c r="L5" s="50">
        <f t="shared" si="3"/>
        <v>45600</v>
      </c>
      <c r="M5" s="50">
        <f t="shared" si="4"/>
        <v>598500</v>
      </c>
    </row>
    <row r="6" spans="1:13" x14ac:dyDescent="0.3">
      <c r="A6" s="2" t="s">
        <v>94</v>
      </c>
      <c r="B6" s="38" t="s">
        <v>95</v>
      </c>
      <c r="C6" s="38" t="s">
        <v>84</v>
      </c>
      <c r="D6" s="38" t="s">
        <v>96</v>
      </c>
      <c r="E6" s="38" t="s">
        <v>86</v>
      </c>
      <c r="F6" s="50">
        <v>976125</v>
      </c>
      <c r="G6" s="51"/>
      <c r="H6" s="38" t="str">
        <f t="shared" si="1"/>
        <v>Active</v>
      </c>
      <c r="I6" s="50">
        <f>VLOOKUP(B6,'Average Industry Compensation'!$B$1:$C$16,2,FALSE)</f>
        <v>1038825</v>
      </c>
      <c r="J6" s="60">
        <f t="shared" si="2"/>
        <v>-62700</v>
      </c>
      <c r="K6" s="50">
        <f t="shared" si="0"/>
        <v>48806.25</v>
      </c>
      <c r="L6" s="50">
        <f t="shared" si="3"/>
        <v>78090</v>
      </c>
      <c r="M6" s="50">
        <f t="shared" si="4"/>
        <v>1024931.25</v>
      </c>
    </row>
    <row r="7" spans="1:13" x14ac:dyDescent="0.3">
      <c r="A7" s="2" t="s">
        <v>97</v>
      </c>
      <c r="B7" s="38" t="s">
        <v>83</v>
      </c>
      <c r="C7" s="38" t="s">
        <v>98</v>
      </c>
      <c r="D7" s="38" t="s">
        <v>85</v>
      </c>
      <c r="E7" s="38" t="s">
        <v>86</v>
      </c>
      <c r="F7" s="50">
        <v>670531</v>
      </c>
      <c r="G7" s="51"/>
      <c r="H7" s="38" t="str">
        <f t="shared" si="1"/>
        <v>Active</v>
      </c>
      <c r="I7" s="50">
        <f>VLOOKUP(B7,'Average Industry Compensation'!$B$1:$C$16,2,FALSE)</f>
        <v>570000</v>
      </c>
      <c r="J7" s="60">
        <f t="shared" si="2"/>
        <v>100531</v>
      </c>
      <c r="K7" s="50">
        <f t="shared" si="0"/>
        <v>33526.550000000003</v>
      </c>
      <c r="L7" s="50">
        <f t="shared" si="3"/>
        <v>53642.48</v>
      </c>
      <c r="M7" s="50">
        <f t="shared" si="4"/>
        <v>704057.55</v>
      </c>
    </row>
    <row r="8" spans="1:13" x14ac:dyDescent="0.3">
      <c r="A8" s="2" t="s">
        <v>99</v>
      </c>
      <c r="B8" s="38" t="s">
        <v>83</v>
      </c>
      <c r="C8" s="38" t="s">
        <v>98</v>
      </c>
      <c r="D8" s="38" t="s">
        <v>85</v>
      </c>
      <c r="E8" s="38" t="s">
        <v>86</v>
      </c>
      <c r="F8" s="50">
        <v>652076</v>
      </c>
      <c r="G8" s="51"/>
      <c r="H8" s="38" t="str">
        <f t="shared" si="1"/>
        <v>Active</v>
      </c>
      <c r="I8" s="50">
        <f>VLOOKUP(B8,'Average Industry Compensation'!$B$1:$C$16,2,FALSE)</f>
        <v>570000</v>
      </c>
      <c r="J8" s="60">
        <f t="shared" si="2"/>
        <v>82076</v>
      </c>
      <c r="K8" s="50">
        <f t="shared" si="0"/>
        <v>32603.800000000003</v>
      </c>
      <c r="L8" s="50">
        <f t="shared" si="3"/>
        <v>52166.080000000002</v>
      </c>
      <c r="M8" s="50">
        <f t="shared" si="4"/>
        <v>684679.8</v>
      </c>
    </row>
    <row r="9" spans="1:13" x14ac:dyDescent="0.3">
      <c r="A9" s="2" t="s">
        <v>100</v>
      </c>
      <c r="B9" s="38" t="s">
        <v>83</v>
      </c>
      <c r="C9" s="38" t="s">
        <v>89</v>
      </c>
      <c r="D9" s="38" t="s">
        <v>85</v>
      </c>
      <c r="E9" s="38" t="s">
        <v>86</v>
      </c>
      <c r="F9" s="50">
        <v>655787</v>
      </c>
      <c r="G9" s="51"/>
      <c r="H9" s="38" t="str">
        <f t="shared" si="1"/>
        <v>Active</v>
      </c>
      <c r="I9" s="50">
        <f>VLOOKUP(B9,'Average Industry Compensation'!$B$1:$C$16,2,FALSE)</f>
        <v>570000</v>
      </c>
      <c r="J9" s="60">
        <f t="shared" si="2"/>
        <v>85787</v>
      </c>
      <c r="K9" s="50">
        <f t="shared" si="0"/>
        <v>32789.35</v>
      </c>
      <c r="L9" s="50">
        <f t="shared" si="3"/>
        <v>52462.96</v>
      </c>
      <c r="M9" s="50">
        <f t="shared" si="4"/>
        <v>688576.35</v>
      </c>
    </row>
    <row r="10" spans="1:13" x14ac:dyDescent="0.3">
      <c r="A10" s="2" t="s">
        <v>101</v>
      </c>
      <c r="B10" s="38" t="s">
        <v>88</v>
      </c>
      <c r="C10" s="38" t="s">
        <v>98</v>
      </c>
      <c r="D10" s="38" t="s">
        <v>90</v>
      </c>
      <c r="E10" s="38" t="s">
        <v>86</v>
      </c>
      <c r="F10" s="50">
        <v>895396</v>
      </c>
      <c r="G10" s="51"/>
      <c r="H10" s="38" t="str">
        <f t="shared" si="1"/>
        <v>Active</v>
      </c>
      <c r="I10" s="50">
        <f>VLOOKUP(B10,'Average Industry Compensation'!$B$1:$C$16,2,FALSE)</f>
        <v>769500</v>
      </c>
      <c r="J10" s="60">
        <f t="shared" si="2"/>
        <v>125896</v>
      </c>
      <c r="K10" s="50">
        <f t="shared" si="0"/>
        <v>44769.8</v>
      </c>
      <c r="L10" s="50">
        <f t="shared" si="3"/>
        <v>71631.680000000008</v>
      </c>
      <c r="M10" s="50">
        <f t="shared" si="4"/>
        <v>940165.8</v>
      </c>
    </row>
    <row r="11" spans="1:13" x14ac:dyDescent="0.3">
      <c r="A11" s="2" t="s">
        <v>102</v>
      </c>
      <c r="B11" s="38" t="s">
        <v>88</v>
      </c>
      <c r="C11" s="38" t="s">
        <v>98</v>
      </c>
      <c r="D11" s="38" t="s">
        <v>90</v>
      </c>
      <c r="E11" s="38" t="s">
        <v>86</v>
      </c>
      <c r="F11" s="50">
        <v>820895</v>
      </c>
      <c r="G11" s="51"/>
      <c r="H11" s="38" t="str">
        <f t="shared" si="1"/>
        <v>Active</v>
      </c>
      <c r="I11" s="50">
        <f>VLOOKUP(B11,'Average Industry Compensation'!$B$1:$C$16,2,FALSE)</f>
        <v>769500</v>
      </c>
      <c r="J11" s="60">
        <f t="shared" si="2"/>
        <v>51395</v>
      </c>
      <c r="K11" s="50">
        <f t="shared" si="0"/>
        <v>41044.75</v>
      </c>
      <c r="L11" s="50">
        <f t="shared" si="3"/>
        <v>65671.600000000006</v>
      </c>
      <c r="M11" s="50">
        <f t="shared" si="4"/>
        <v>861939.75</v>
      </c>
    </row>
    <row r="12" spans="1:13" x14ac:dyDescent="0.3">
      <c r="A12" s="2" t="s">
        <v>103</v>
      </c>
      <c r="B12" s="38" t="s">
        <v>83</v>
      </c>
      <c r="C12" s="38" t="s">
        <v>84</v>
      </c>
      <c r="D12" s="38" t="s">
        <v>85</v>
      </c>
      <c r="E12" s="38" t="s">
        <v>86</v>
      </c>
      <c r="F12" s="50">
        <v>693712</v>
      </c>
      <c r="G12" s="51"/>
      <c r="H12" s="38" t="str">
        <f t="shared" si="1"/>
        <v>Active</v>
      </c>
      <c r="I12" s="50">
        <f>VLOOKUP(B12,'Average Industry Compensation'!$B$1:$C$16,2,FALSE)</f>
        <v>570000</v>
      </c>
      <c r="J12" s="60">
        <f t="shared" si="2"/>
        <v>123712</v>
      </c>
      <c r="K12" s="50">
        <f t="shared" si="0"/>
        <v>34685.599999999999</v>
      </c>
      <c r="L12" s="50">
        <f t="shared" si="3"/>
        <v>55496.959999999999</v>
      </c>
      <c r="M12" s="50">
        <f t="shared" si="4"/>
        <v>728397.6</v>
      </c>
    </row>
    <row r="13" spans="1:13" x14ac:dyDescent="0.3">
      <c r="A13" s="2" t="s">
        <v>104</v>
      </c>
      <c r="B13" s="38" t="s">
        <v>83</v>
      </c>
      <c r="C13" s="38" t="s">
        <v>89</v>
      </c>
      <c r="D13" s="38" t="s">
        <v>85</v>
      </c>
      <c r="E13" s="38" t="s">
        <v>86</v>
      </c>
      <c r="F13" s="50">
        <v>680229</v>
      </c>
      <c r="G13" s="51"/>
      <c r="H13" s="38" t="str">
        <f t="shared" si="1"/>
        <v>Active</v>
      </c>
      <c r="I13" s="50">
        <f>VLOOKUP(B13,'Average Industry Compensation'!$B$1:$C$16,2,FALSE)</f>
        <v>570000</v>
      </c>
      <c r="J13" s="60">
        <f t="shared" si="2"/>
        <v>110229</v>
      </c>
      <c r="K13" s="50">
        <f t="shared" si="0"/>
        <v>34011.450000000004</v>
      </c>
      <c r="L13" s="50">
        <f t="shared" si="3"/>
        <v>54418.32</v>
      </c>
      <c r="M13" s="50">
        <f t="shared" si="4"/>
        <v>714240.45</v>
      </c>
    </row>
    <row r="14" spans="1:13" x14ac:dyDescent="0.3">
      <c r="A14" s="2" t="s">
        <v>105</v>
      </c>
      <c r="B14" s="38" t="s">
        <v>83</v>
      </c>
      <c r="C14" s="38" t="s">
        <v>98</v>
      </c>
      <c r="D14" s="38" t="s">
        <v>93</v>
      </c>
      <c r="E14" s="38" t="s">
        <v>106</v>
      </c>
      <c r="F14" s="50">
        <v>570000</v>
      </c>
      <c r="G14" s="52">
        <v>45424</v>
      </c>
      <c r="H14" s="38" t="str">
        <f t="shared" si="1"/>
        <v>Exited</v>
      </c>
      <c r="I14" s="50">
        <f>VLOOKUP(B14,'Average Industry Compensation'!$B$1:$C$16,2,FALSE)</f>
        <v>570000</v>
      </c>
      <c r="J14" s="60">
        <f>F14-I14</f>
        <v>0</v>
      </c>
      <c r="K14" s="50">
        <f t="shared" si="0"/>
        <v>28500</v>
      </c>
      <c r="L14" s="50">
        <f t="shared" si="3"/>
        <v>45600</v>
      </c>
      <c r="M14" s="50">
        <f t="shared" si="4"/>
        <v>598500</v>
      </c>
    </row>
    <row r="15" spans="1:13" x14ac:dyDescent="0.3">
      <c r="A15" s="2" t="s">
        <v>107</v>
      </c>
      <c r="B15" s="38" t="s">
        <v>108</v>
      </c>
      <c r="C15" s="38" t="s">
        <v>98</v>
      </c>
      <c r="D15" s="38" t="s">
        <v>109</v>
      </c>
      <c r="E15" s="38" t="s">
        <v>86</v>
      </c>
      <c r="F15" s="50">
        <v>1704253</v>
      </c>
      <c r="G15" s="51"/>
      <c r="H15" s="38" t="str">
        <f t="shared" ref="H15:H22" si="5">IF(ISBLANK(G15), "Active", "Exited")</f>
        <v>Active</v>
      </c>
      <c r="I15" s="50">
        <f>VLOOKUP(B15,'Average Industry Compensation'!$B$1:$C$16,2,FALSE)</f>
        <v>1558237.5</v>
      </c>
      <c r="J15" s="60">
        <f t="shared" si="2"/>
        <v>146015.5</v>
      </c>
      <c r="K15" s="50">
        <f t="shared" si="0"/>
        <v>170425.30000000002</v>
      </c>
      <c r="L15" s="50">
        <f t="shared" si="3"/>
        <v>204510.36</v>
      </c>
      <c r="M15" s="50">
        <f t="shared" si="4"/>
        <v>1874678.3</v>
      </c>
    </row>
    <row r="16" spans="1:13" x14ac:dyDescent="0.3">
      <c r="A16" s="2" t="s">
        <v>110</v>
      </c>
      <c r="B16" s="38" t="s">
        <v>83</v>
      </c>
      <c r="C16" s="38" t="s">
        <v>89</v>
      </c>
      <c r="D16" s="38" t="s">
        <v>85</v>
      </c>
      <c r="E16" s="38" t="s">
        <v>86</v>
      </c>
      <c r="F16" s="50">
        <v>669692</v>
      </c>
      <c r="G16" s="51"/>
      <c r="H16" s="38" t="str">
        <f t="shared" si="5"/>
        <v>Active</v>
      </c>
      <c r="I16" s="50">
        <f>VLOOKUP(B16,'Average Industry Compensation'!$B$1:$C$16,2,FALSE)</f>
        <v>570000</v>
      </c>
      <c r="J16" s="60">
        <f t="shared" si="2"/>
        <v>99692</v>
      </c>
      <c r="K16" s="50">
        <f t="shared" si="0"/>
        <v>33484.6</v>
      </c>
      <c r="L16" s="50">
        <f t="shared" si="3"/>
        <v>53575.360000000001</v>
      </c>
      <c r="M16" s="50">
        <f t="shared" si="4"/>
        <v>703176.6</v>
      </c>
    </row>
    <row r="17" spans="1:13" x14ac:dyDescent="0.3">
      <c r="A17" s="2" t="s">
        <v>111</v>
      </c>
      <c r="B17" s="38" t="s">
        <v>83</v>
      </c>
      <c r="C17" s="38" t="s">
        <v>89</v>
      </c>
      <c r="D17" s="38" t="s">
        <v>85</v>
      </c>
      <c r="E17" s="38" t="s">
        <v>86</v>
      </c>
      <c r="F17" s="50">
        <v>677168</v>
      </c>
      <c r="G17" s="51"/>
      <c r="H17" s="38" t="str">
        <f t="shared" si="5"/>
        <v>Active</v>
      </c>
      <c r="I17" s="50">
        <f>VLOOKUP(B17,'Average Industry Compensation'!$B$1:$C$16,2,FALSE)</f>
        <v>570000</v>
      </c>
      <c r="J17" s="60">
        <f t="shared" si="2"/>
        <v>107168</v>
      </c>
      <c r="K17" s="50">
        <f t="shared" si="0"/>
        <v>33858.400000000001</v>
      </c>
      <c r="L17" s="50">
        <f t="shared" si="3"/>
        <v>54173.440000000002</v>
      </c>
      <c r="M17" s="50">
        <f t="shared" si="4"/>
        <v>711026.4</v>
      </c>
    </row>
    <row r="18" spans="1:13" x14ac:dyDescent="0.3">
      <c r="A18" s="2" t="s">
        <v>112</v>
      </c>
      <c r="B18" s="38" t="s">
        <v>88</v>
      </c>
      <c r="C18" s="38" t="s">
        <v>84</v>
      </c>
      <c r="D18" s="38" t="s">
        <v>90</v>
      </c>
      <c r="E18" s="38" t="s">
        <v>86</v>
      </c>
      <c r="F18" s="50">
        <v>734868</v>
      </c>
      <c r="G18" s="51"/>
      <c r="H18" s="38" t="str">
        <f t="shared" si="5"/>
        <v>Active</v>
      </c>
      <c r="I18" s="50">
        <f>VLOOKUP(B18,'Average Industry Compensation'!$B$1:$C$16,2,FALSE)</f>
        <v>769500</v>
      </c>
      <c r="J18" s="60">
        <f t="shared" si="2"/>
        <v>-34632</v>
      </c>
      <c r="K18" s="50">
        <f t="shared" si="0"/>
        <v>36743.4</v>
      </c>
      <c r="L18" s="50">
        <f t="shared" si="3"/>
        <v>58789.440000000002</v>
      </c>
      <c r="M18" s="50">
        <f t="shared" si="4"/>
        <v>771611.4</v>
      </c>
    </row>
    <row r="19" spans="1:13" x14ac:dyDescent="0.3">
      <c r="A19" s="2" t="s">
        <v>113</v>
      </c>
      <c r="B19" s="38" t="s">
        <v>83</v>
      </c>
      <c r="C19" s="38" t="s">
        <v>84</v>
      </c>
      <c r="D19" s="38" t="s">
        <v>85</v>
      </c>
      <c r="E19" s="38" t="s">
        <v>86</v>
      </c>
      <c r="F19" s="50">
        <v>667001</v>
      </c>
      <c r="G19" s="51"/>
      <c r="H19" s="38" t="str">
        <f t="shared" si="5"/>
        <v>Active</v>
      </c>
      <c r="I19" s="50">
        <f>VLOOKUP(B19,'Average Industry Compensation'!$B$1:$C$16,2,FALSE)</f>
        <v>570000</v>
      </c>
      <c r="J19" s="60">
        <f t="shared" si="2"/>
        <v>97001</v>
      </c>
      <c r="K19" s="50">
        <f t="shared" si="0"/>
        <v>33350.050000000003</v>
      </c>
      <c r="L19" s="50">
        <f t="shared" si="3"/>
        <v>53360.08</v>
      </c>
      <c r="M19" s="50">
        <f t="shared" si="4"/>
        <v>700351.05</v>
      </c>
    </row>
    <row r="20" spans="1:13" x14ac:dyDescent="0.3">
      <c r="A20" s="2" t="s">
        <v>114</v>
      </c>
      <c r="B20" s="38" t="s">
        <v>108</v>
      </c>
      <c r="C20" s="38" t="s">
        <v>84</v>
      </c>
      <c r="D20" s="38" t="s">
        <v>85</v>
      </c>
      <c r="E20" s="38" t="s">
        <v>86</v>
      </c>
      <c r="F20" s="50">
        <v>1714061.2500000002</v>
      </c>
      <c r="G20" s="51"/>
      <c r="H20" s="38" t="str">
        <f t="shared" si="5"/>
        <v>Active</v>
      </c>
      <c r="I20" s="50">
        <f>VLOOKUP(B20,'Average Industry Compensation'!$B$1:$C$16,2,FALSE)</f>
        <v>1558237.5</v>
      </c>
      <c r="J20" s="60">
        <f t="shared" si="2"/>
        <v>155823.75000000023</v>
      </c>
      <c r="K20" s="50">
        <f t="shared" si="0"/>
        <v>171406.12500000003</v>
      </c>
      <c r="L20" s="50">
        <f t="shared" si="3"/>
        <v>205687.35</v>
      </c>
      <c r="M20" s="50">
        <f t="shared" si="4"/>
        <v>1885467.3750000002</v>
      </c>
    </row>
    <row r="21" spans="1:13" x14ac:dyDescent="0.3">
      <c r="A21" s="2" t="s">
        <v>116</v>
      </c>
      <c r="B21" s="38" t="s">
        <v>83</v>
      </c>
      <c r="C21" s="38" t="s">
        <v>98</v>
      </c>
      <c r="D21" s="38" t="str">
        <f>IF(ISBLANK(D2),"1-2", D2)</f>
        <v>1-2</v>
      </c>
      <c r="E21" s="38" t="s">
        <v>86</v>
      </c>
      <c r="F21" s="50">
        <v>665610</v>
      </c>
      <c r="G21" s="51"/>
      <c r="H21" s="38" t="str">
        <f t="shared" si="5"/>
        <v>Active</v>
      </c>
      <c r="I21" s="50">
        <f>VLOOKUP(B21,'Average Industry Compensation'!$B$1:$C$16,2,FALSE)</f>
        <v>570000</v>
      </c>
      <c r="J21" s="60">
        <f t="shared" si="2"/>
        <v>95610</v>
      </c>
      <c r="K21" s="50">
        <f t="shared" si="0"/>
        <v>33280.5</v>
      </c>
      <c r="L21" s="50">
        <f t="shared" si="3"/>
        <v>53248.800000000003</v>
      </c>
      <c r="M21" s="50">
        <f t="shared" si="4"/>
        <v>698890.5</v>
      </c>
    </row>
    <row r="22" spans="1:13" x14ac:dyDescent="0.3">
      <c r="A22" s="2" t="s">
        <v>117</v>
      </c>
      <c r="B22" s="38" t="s">
        <v>95</v>
      </c>
      <c r="C22" s="38" t="s">
        <v>89</v>
      </c>
      <c r="D22" s="38" t="s">
        <v>96</v>
      </c>
      <c r="E22" s="38" t="s">
        <v>86</v>
      </c>
      <c r="F22" s="50">
        <v>1180331</v>
      </c>
      <c r="G22" s="51" t="s">
        <v>118</v>
      </c>
      <c r="H22" s="38" t="str">
        <f t="shared" si="5"/>
        <v>Exited</v>
      </c>
      <c r="I22" s="50">
        <f>VLOOKUP(B22,'Average Industry Compensation'!$B$1:$C$16,2,FALSE)</f>
        <v>1038825</v>
      </c>
      <c r="J22" s="60">
        <f t="shared" si="2"/>
        <v>141506</v>
      </c>
      <c r="K22" s="50">
        <f t="shared" si="0"/>
        <v>59016.55</v>
      </c>
      <c r="L22" s="50">
        <f t="shared" si="3"/>
        <v>94426.48</v>
      </c>
      <c r="M22" s="50">
        <f t="shared" si="4"/>
        <v>1239347.55</v>
      </c>
    </row>
    <row r="23" spans="1:13" x14ac:dyDescent="0.3">
      <c r="A23" s="2" t="s">
        <v>119</v>
      </c>
      <c r="B23" s="38" t="s">
        <v>95</v>
      </c>
      <c r="C23" s="38" t="s">
        <v>84</v>
      </c>
      <c r="D23" s="38" t="s">
        <v>120</v>
      </c>
      <c r="E23" s="38" t="s">
        <v>86</v>
      </c>
      <c r="F23" s="50">
        <v>910994</v>
      </c>
      <c r="G23" s="51"/>
      <c r="H23" s="38" t="str">
        <f t="shared" ref="H23:H26" si="6">IF(ISBLANK(G23), "Active", "Exited")</f>
        <v>Active</v>
      </c>
      <c r="I23" s="50">
        <f>VLOOKUP(B23,'Average Industry Compensation'!$B$1:$C$16,2,FALSE)</f>
        <v>1038825</v>
      </c>
      <c r="J23" s="60">
        <f t="shared" si="2"/>
        <v>-127831</v>
      </c>
      <c r="K23" s="50">
        <f t="shared" si="0"/>
        <v>45549.700000000004</v>
      </c>
      <c r="L23" s="50">
        <f t="shared" si="3"/>
        <v>72879.520000000004</v>
      </c>
      <c r="M23" s="50">
        <f t="shared" si="4"/>
        <v>956543.7</v>
      </c>
    </row>
    <row r="24" spans="1:13" x14ac:dyDescent="0.3">
      <c r="A24" s="2" t="s">
        <v>121</v>
      </c>
      <c r="B24" s="38" t="s">
        <v>88</v>
      </c>
      <c r="C24" s="38" t="s">
        <v>89</v>
      </c>
      <c r="D24" s="38" t="s">
        <v>90</v>
      </c>
      <c r="E24" s="38" t="s">
        <v>86</v>
      </c>
      <c r="F24" s="50">
        <v>846412</v>
      </c>
      <c r="G24" s="51"/>
      <c r="H24" s="38" t="str">
        <f t="shared" si="6"/>
        <v>Active</v>
      </c>
      <c r="I24" s="50">
        <f>VLOOKUP(B24,'Average Industry Compensation'!$B$1:$C$16,2,FALSE)</f>
        <v>769500</v>
      </c>
      <c r="J24" s="60">
        <f t="shared" si="2"/>
        <v>76912</v>
      </c>
      <c r="K24" s="50">
        <f t="shared" si="0"/>
        <v>42320.600000000006</v>
      </c>
      <c r="L24" s="50">
        <f t="shared" si="3"/>
        <v>67712.960000000006</v>
      </c>
      <c r="M24" s="50">
        <f t="shared" si="4"/>
        <v>888732.6</v>
      </c>
    </row>
    <row r="25" spans="1:13" x14ac:dyDescent="0.3">
      <c r="A25" s="2" t="s">
        <v>122</v>
      </c>
      <c r="B25" s="38" t="s">
        <v>83</v>
      </c>
      <c r="C25" s="38" t="s">
        <v>89</v>
      </c>
      <c r="D25" s="38" t="s">
        <v>93</v>
      </c>
      <c r="E25" s="38" t="s">
        <v>86</v>
      </c>
      <c r="F25" s="50">
        <v>570000</v>
      </c>
      <c r="G25" s="51"/>
      <c r="H25" s="38" t="str">
        <f t="shared" si="6"/>
        <v>Active</v>
      </c>
      <c r="I25" s="50">
        <f>VLOOKUP(B25,'Average Industry Compensation'!$B$1:$C$16,2,FALSE)</f>
        <v>570000</v>
      </c>
      <c r="J25" s="60">
        <f>F25-I25</f>
        <v>0</v>
      </c>
      <c r="K25" s="50">
        <f t="shared" si="0"/>
        <v>28500</v>
      </c>
      <c r="L25" s="50">
        <f t="shared" si="3"/>
        <v>45600</v>
      </c>
      <c r="M25" s="50">
        <f t="shared" si="4"/>
        <v>598500</v>
      </c>
    </row>
    <row r="26" spans="1:13" x14ac:dyDescent="0.3">
      <c r="A26" s="2" t="s">
        <v>123</v>
      </c>
      <c r="B26" s="38" t="s">
        <v>88</v>
      </c>
      <c r="C26" s="38" t="s">
        <v>89</v>
      </c>
      <c r="D26" s="38" t="s">
        <v>90</v>
      </c>
      <c r="E26" s="38" t="s">
        <v>106</v>
      </c>
      <c r="F26" s="50">
        <v>750000</v>
      </c>
      <c r="G26" s="52">
        <v>45427</v>
      </c>
      <c r="H26" s="38" t="str">
        <f t="shared" si="6"/>
        <v>Exited</v>
      </c>
      <c r="I26" s="50">
        <f>VLOOKUP(B26,'Average Industry Compensation'!$B$1:$C$16,2,FALSE)</f>
        <v>769500</v>
      </c>
      <c r="J26" s="60">
        <f t="shared" si="2"/>
        <v>-19500</v>
      </c>
      <c r="K26" s="50">
        <f t="shared" si="0"/>
        <v>37500</v>
      </c>
      <c r="L26" s="50">
        <f t="shared" si="3"/>
        <v>60000</v>
      </c>
      <c r="M26" s="50">
        <f t="shared" si="4"/>
        <v>787500</v>
      </c>
    </row>
    <row r="27" spans="1:13" x14ac:dyDescent="0.3">
      <c r="A27" s="2" t="s">
        <v>124</v>
      </c>
      <c r="B27" s="38" t="s">
        <v>83</v>
      </c>
      <c r="C27" s="38" t="s">
        <v>98</v>
      </c>
      <c r="D27" s="38" t="s">
        <v>85</v>
      </c>
      <c r="E27" s="38" t="s">
        <v>86</v>
      </c>
      <c r="F27" s="50">
        <v>696236</v>
      </c>
      <c r="G27" s="51"/>
      <c r="H27" s="38" t="str">
        <f t="shared" ref="H27:H34" si="7">IF(ISBLANK(G27), "Active", "Exited")</f>
        <v>Active</v>
      </c>
      <c r="I27" s="50">
        <f>VLOOKUP(B27,'Average Industry Compensation'!$B$1:$C$16,2,FALSE)</f>
        <v>570000</v>
      </c>
      <c r="J27" s="60">
        <f t="shared" si="2"/>
        <v>126236</v>
      </c>
      <c r="K27" s="50">
        <f t="shared" si="0"/>
        <v>34811.800000000003</v>
      </c>
      <c r="L27" s="50">
        <f t="shared" si="3"/>
        <v>55698.880000000005</v>
      </c>
      <c r="M27" s="50">
        <f t="shared" si="4"/>
        <v>731047.8</v>
      </c>
    </row>
    <row r="28" spans="1:13" x14ac:dyDescent="0.3">
      <c r="A28" s="2" t="s">
        <v>125</v>
      </c>
      <c r="B28" s="38" t="s">
        <v>83</v>
      </c>
      <c r="C28" s="38" t="s">
        <v>84</v>
      </c>
      <c r="D28" s="38" t="s">
        <v>93</v>
      </c>
      <c r="E28" s="38" t="s">
        <v>86</v>
      </c>
      <c r="F28" s="50">
        <v>570000</v>
      </c>
      <c r="G28" s="51"/>
      <c r="H28" s="38" t="str">
        <f t="shared" si="7"/>
        <v>Active</v>
      </c>
      <c r="I28" s="50">
        <f>VLOOKUP(B28,'Average Industry Compensation'!$B$1:$C$16,2,FALSE)</f>
        <v>570000</v>
      </c>
      <c r="J28" s="60">
        <f>F28-I28</f>
        <v>0</v>
      </c>
      <c r="K28" s="50">
        <f t="shared" si="0"/>
        <v>28500</v>
      </c>
      <c r="L28" s="50">
        <f t="shared" si="3"/>
        <v>45600</v>
      </c>
      <c r="M28" s="50">
        <f t="shared" si="4"/>
        <v>598500</v>
      </c>
    </row>
    <row r="29" spans="1:13" x14ac:dyDescent="0.3">
      <c r="A29" s="2" t="s">
        <v>126</v>
      </c>
      <c r="B29" s="38" t="s">
        <v>108</v>
      </c>
      <c r="C29" s="38" t="s">
        <v>89</v>
      </c>
      <c r="D29" s="38" t="s">
        <v>127</v>
      </c>
      <c r="E29" s="38" t="s">
        <v>86</v>
      </c>
      <c r="F29" s="50">
        <v>2291090</v>
      </c>
      <c r="G29" s="51"/>
      <c r="H29" s="38" t="str">
        <f t="shared" si="7"/>
        <v>Active</v>
      </c>
      <c r="I29" s="50">
        <f>VLOOKUP(B29,'Average Industry Compensation'!$B$1:$C$16,2,FALSE)</f>
        <v>1558237.5</v>
      </c>
      <c r="J29" s="60">
        <f t="shared" si="2"/>
        <v>732852.5</v>
      </c>
      <c r="K29" s="50">
        <f t="shared" si="0"/>
        <v>229109</v>
      </c>
      <c r="L29" s="50">
        <f t="shared" si="3"/>
        <v>274930.8</v>
      </c>
      <c r="M29" s="50">
        <f t="shared" si="4"/>
        <v>2520199</v>
      </c>
    </row>
    <row r="30" spans="1:13" x14ac:dyDescent="0.3">
      <c r="A30" s="2" t="s">
        <v>128</v>
      </c>
      <c r="B30" s="38" t="s">
        <v>83</v>
      </c>
      <c r="C30" s="38" t="s">
        <v>89</v>
      </c>
      <c r="D30" s="38" t="s">
        <v>93</v>
      </c>
      <c r="E30" s="38" t="s">
        <v>86</v>
      </c>
      <c r="F30" s="50">
        <v>570000</v>
      </c>
      <c r="G30" s="51"/>
      <c r="H30" s="38" t="str">
        <f t="shared" si="7"/>
        <v>Active</v>
      </c>
      <c r="I30" s="50">
        <f>VLOOKUP(B30,'Average Industry Compensation'!$B$1:$C$16,2,FALSE)</f>
        <v>570000</v>
      </c>
      <c r="J30" s="60">
        <f>F30-I30</f>
        <v>0</v>
      </c>
      <c r="K30" s="50">
        <f t="shared" si="0"/>
        <v>28500</v>
      </c>
      <c r="L30" s="50">
        <f t="shared" si="3"/>
        <v>45600</v>
      </c>
      <c r="M30" s="50">
        <f t="shared" si="4"/>
        <v>598500</v>
      </c>
    </row>
    <row r="31" spans="1:13" x14ac:dyDescent="0.3">
      <c r="A31" s="2" t="s">
        <v>129</v>
      </c>
      <c r="B31" s="38" t="s">
        <v>95</v>
      </c>
      <c r="C31" s="38" t="s">
        <v>84</v>
      </c>
      <c r="D31" s="38" t="s">
        <v>120</v>
      </c>
      <c r="E31" s="38" t="s">
        <v>86</v>
      </c>
      <c r="F31" s="50">
        <v>1032250</v>
      </c>
      <c r="G31" s="51"/>
      <c r="H31" s="38" t="str">
        <f t="shared" si="7"/>
        <v>Active</v>
      </c>
      <c r="I31" s="50">
        <f>VLOOKUP(B31,'Average Industry Compensation'!$B$1:$C$16,2,FALSE)</f>
        <v>1038825</v>
      </c>
      <c r="J31" s="60">
        <f t="shared" si="2"/>
        <v>-6575</v>
      </c>
      <c r="K31" s="50">
        <f t="shared" si="0"/>
        <v>51612.5</v>
      </c>
      <c r="L31" s="50">
        <f t="shared" si="3"/>
        <v>82580</v>
      </c>
      <c r="M31" s="50">
        <f t="shared" si="4"/>
        <v>1083862.5</v>
      </c>
    </row>
    <row r="32" spans="1:13" x14ac:dyDescent="0.3">
      <c r="A32" s="2" t="s">
        <v>130</v>
      </c>
      <c r="B32" s="38" t="s">
        <v>83</v>
      </c>
      <c r="C32" s="38" t="s">
        <v>89</v>
      </c>
      <c r="D32" s="38" t="s">
        <v>85</v>
      </c>
      <c r="E32" s="38" t="s">
        <v>86</v>
      </c>
      <c r="F32" s="50">
        <v>673339</v>
      </c>
      <c r="G32" s="51"/>
      <c r="H32" s="38" t="str">
        <f t="shared" si="7"/>
        <v>Active</v>
      </c>
      <c r="I32" s="50">
        <f>VLOOKUP(B32,'Average Industry Compensation'!$B$1:$C$16,2,FALSE)</f>
        <v>570000</v>
      </c>
      <c r="J32" s="60">
        <f t="shared" si="2"/>
        <v>103339</v>
      </c>
      <c r="K32" s="50">
        <f t="shared" si="0"/>
        <v>33666.950000000004</v>
      </c>
      <c r="L32" s="50">
        <f t="shared" si="3"/>
        <v>53867.12</v>
      </c>
      <c r="M32" s="50">
        <f t="shared" si="4"/>
        <v>707005.95</v>
      </c>
    </row>
    <row r="33" spans="1:13" x14ac:dyDescent="0.3">
      <c r="A33" s="2" t="s">
        <v>131</v>
      </c>
      <c r="B33" s="38" t="s">
        <v>83</v>
      </c>
      <c r="C33" s="38" t="s">
        <v>89</v>
      </c>
      <c r="D33" s="38" t="s">
        <v>85</v>
      </c>
      <c r="E33" s="38" t="s">
        <v>106</v>
      </c>
      <c r="F33" s="50">
        <v>699114</v>
      </c>
      <c r="G33" s="52">
        <v>45468</v>
      </c>
      <c r="H33" s="38" t="str">
        <f t="shared" si="7"/>
        <v>Exited</v>
      </c>
      <c r="I33" s="50">
        <f>VLOOKUP(B33,'Average Industry Compensation'!$B$1:$C$16,2,FALSE)</f>
        <v>570000</v>
      </c>
      <c r="J33" s="60">
        <f t="shared" si="2"/>
        <v>129114</v>
      </c>
      <c r="K33" s="50">
        <f t="shared" si="0"/>
        <v>34955.700000000004</v>
      </c>
      <c r="L33" s="50">
        <f t="shared" si="3"/>
        <v>55929.120000000003</v>
      </c>
      <c r="M33" s="50">
        <f t="shared" si="4"/>
        <v>734069.7</v>
      </c>
    </row>
    <row r="34" spans="1:13" x14ac:dyDescent="0.3">
      <c r="A34" s="2" t="s">
        <v>132</v>
      </c>
      <c r="B34" s="38" t="s">
        <v>83</v>
      </c>
      <c r="C34" s="38" t="s">
        <v>98</v>
      </c>
      <c r="D34" s="38" t="s">
        <v>93</v>
      </c>
      <c r="E34" s="38" t="s">
        <v>106</v>
      </c>
      <c r="F34" s="50">
        <v>570000</v>
      </c>
      <c r="G34" s="52">
        <v>45468</v>
      </c>
      <c r="H34" s="38" t="str">
        <f t="shared" si="7"/>
        <v>Exited</v>
      </c>
      <c r="I34" s="50">
        <f>VLOOKUP(B34,'Average Industry Compensation'!$B$1:$C$16,2,FALSE)</f>
        <v>570000</v>
      </c>
      <c r="J34" s="60">
        <f t="shared" si="2"/>
        <v>0</v>
      </c>
      <c r="K34" s="50">
        <f t="shared" si="0"/>
        <v>28500</v>
      </c>
      <c r="L34" s="50">
        <f t="shared" si="3"/>
        <v>45600</v>
      </c>
      <c r="M34" s="50">
        <f t="shared" si="4"/>
        <v>598500</v>
      </c>
    </row>
    <row r="35" spans="1:13" x14ac:dyDescent="0.3">
      <c r="A35" s="2" t="s">
        <v>133</v>
      </c>
      <c r="B35" s="38" t="s">
        <v>83</v>
      </c>
      <c r="C35" s="38" t="s">
        <v>89</v>
      </c>
      <c r="D35" s="38" t="s">
        <v>93</v>
      </c>
      <c r="E35" s="38" t="s">
        <v>86</v>
      </c>
      <c r="F35" s="50">
        <v>570000</v>
      </c>
      <c r="G35" s="51"/>
      <c r="H35" s="38" t="str">
        <f t="shared" ref="H35:H39" si="8">IF(ISBLANK(G35), "Active", "Exited")</f>
        <v>Active</v>
      </c>
      <c r="I35" s="50">
        <f>VLOOKUP(B35,'Average Industry Compensation'!$B$1:$C$16,2,FALSE)</f>
        <v>570000</v>
      </c>
      <c r="J35" s="60">
        <f t="shared" si="2"/>
        <v>0</v>
      </c>
      <c r="K35" s="50">
        <f t="shared" si="0"/>
        <v>28500</v>
      </c>
      <c r="L35" s="50">
        <f t="shared" si="3"/>
        <v>45600</v>
      </c>
      <c r="M35" s="50">
        <f t="shared" si="4"/>
        <v>598500</v>
      </c>
    </row>
    <row r="36" spans="1:13" x14ac:dyDescent="0.3">
      <c r="A36" s="2" t="s">
        <v>134</v>
      </c>
      <c r="B36" s="38" t="s">
        <v>83</v>
      </c>
      <c r="C36" s="38" t="s">
        <v>84</v>
      </c>
      <c r="D36" s="38" t="s">
        <v>93</v>
      </c>
      <c r="E36" s="38" t="s">
        <v>86</v>
      </c>
      <c r="F36" s="50">
        <v>570000</v>
      </c>
      <c r="G36" s="51"/>
      <c r="H36" s="38" t="str">
        <f t="shared" si="8"/>
        <v>Active</v>
      </c>
      <c r="I36" s="50">
        <f>VLOOKUP(B36,'Average Industry Compensation'!$B$1:$C$16,2,FALSE)</f>
        <v>570000</v>
      </c>
      <c r="J36" s="60">
        <f t="shared" si="2"/>
        <v>0</v>
      </c>
      <c r="K36" s="50">
        <f t="shared" si="0"/>
        <v>28500</v>
      </c>
      <c r="L36" s="50">
        <f t="shared" si="3"/>
        <v>45600</v>
      </c>
      <c r="M36" s="50">
        <f t="shared" si="4"/>
        <v>598500</v>
      </c>
    </row>
    <row r="37" spans="1:13" x14ac:dyDescent="0.3">
      <c r="A37" s="2" t="s">
        <v>135</v>
      </c>
      <c r="B37" s="38" t="s">
        <v>83</v>
      </c>
      <c r="C37" s="38" t="s">
        <v>84</v>
      </c>
      <c r="D37" s="38" t="s">
        <v>85</v>
      </c>
      <c r="E37" s="38" t="s">
        <v>86</v>
      </c>
      <c r="F37" s="50">
        <v>695543</v>
      </c>
      <c r="G37" s="51"/>
      <c r="H37" s="38" t="str">
        <f t="shared" si="8"/>
        <v>Active</v>
      </c>
      <c r="I37" s="50">
        <f>VLOOKUP(B37,'Average Industry Compensation'!$B$1:$C$16,2,FALSE)</f>
        <v>570000</v>
      </c>
      <c r="J37" s="60">
        <f t="shared" si="2"/>
        <v>125543</v>
      </c>
      <c r="K37" s="50">
        <f t="shared" si="0"/>
        <v>34777.15</v>
      </c>
      <c r="L37" s="50">
        <f t="shared" si="3"/>
        <v>55643.44</v>
      </c>
      <c r="M37" s="50">
        <f t="shared" si="4"/>
        <v>730320.15</v>
      </c>
    </row>
    <row r="38" spans="1:13" x14ac:dyDescent="0.3">
      <c r="A38" s="2" t="s">
        <v>136</v>
      </c>
      <c r="B38" s="38" t="s">
        <v>83</v>
      </c>
      <c r="C38" s="38" t="s">
        <v>89</v>
      </c>
      <c r="D38" s="38" t="s">
        <v>85</v>
      </c>
      <c r="E38" s="38" t="s">
        <v>86</v>
      </c>
      <c r="F38" s="50">
        <v>683759</v>
      </c>
      <c r="G38" s="51"/>
      <c r="H38" s="38" t="str">
        <f t="shared" si="8"/>
        <v>Active</v>
      </c>
      <c r="I38" s="50">
        <f>VLOOKUP(B38,'Average Industry Compensation'!$B$1:$C$16,2,FALSE)</f>
        <v>570000</v>
      </c>
      <c r="J38" s="60">
        <f t="shared" si="2"/>
        <v>113759</v>
      </c>
      <c r="K38" s="50">
        <f t="shared" si="0"/>
        <v>34187.950000000004</v>
      </c>
      <c r="L38" s="50">
        <f t="shared" si="3"/>
        <v>54700.72</v>
      </c>
      <c r="M38" s="50">
        <f t="shared" si="4"/>
        <v>717946.95</v>
      </c>
    </row>
    <row r="39" spans="1:13" x14ac:dyDescent="0.3">
      <c r="A39" s="2" t="s">
        <v>137</v>
      </c>
      <c r="B39" s="38" t="s">
        <v>83</v>
      </c>
      <c r="C39" s="38" t="s">
        <v>89</v>
      </c>
      <c r="D39" s="38" t="s">
        <v>93</v>
      </c>
      <c r="E39" s="38" t="s">
        <v>106</v>
      </c>
      <c r="F39" s="50">
        <v>570000</v>
      </c>
      <c r="G39" s="52">
        <f>G14+2</f>
        <v>45426</v>
      </c>
      <c r="H39" s="38" t="str">
        <f t="shared" si="8"/>
        <v>Exited</v>
      </c>
      <c r="I39" s="50">
        <f>VLOOKUP(B39,'Average Industry Compensation'!$B$1:$C$16,2,FALSE)</f>
        <v>570000</v>
      </c>
      <c r="J39" s="60">
        <f>F39-I39</f>
        <v>0</v>
      </c>
      <c r="K39" s="50">
        <f t="shared" si="0"/>
        <v>28500</v>
      </c>
      <c r="L39" s="50">
        <f t="shared" si="3"/>
        <v>45600</v>
      </c>
      <c r="M39" s="50">
        <f t="shared" si="4"/>
        <v>598500</v>
      </c>
    </row>
    <row r="40" spans="1:13" x14ac:dyDescent="0.3">
      <c r="A40" s="2" t="s">
        <v>138</v>
      </c>
      <c r="B40" s="38" t="s">
        <v>88</v>
      </c>
      <c r="C40" s="38" t="s">
        <v>89</v>
      </c>
      <c r="D40" s="38" t="s">
        <v>90</v>
      </c>
      <c r="E40" s="38" t="s">
        <v>86</v>
      </c>
      <c r="F40" s="50">
        <v>839893</v>
      </c>
      <c r="G40" s="51"/>
      <c r="H40" s="38" t="str">
        <f t="shared" ref="H40:H43" si="9">IF(ISBLANK(G40), "Active", "Exited")</f>
        <v>Active</v>
      </c>
      <c r="I40" s="50">
        <f>VLOOKUP(B40,'Average Industry Compensation'!$B$1:$C$16,2,FALSE)</f>
        <v>769500</v>
      </c>
      <c r="J40" s="60">
        <f t="shared" si="2"/>
        <v>70393</v>
      </c>
      <c r="K40" s="50">
        <f t="shared" si="0"/>
        <v>41994.65</v>
      </c>
      <c r="L40" s="50">
        <f t="shared" si="3"/>
        <v>67191.44</v>
      </c>
      <c r="M40" s="50">
        <f t="shared" si="4"/>
        <v>881887.65</v>
      </c>
    </row>
    <row r="41" spans="1:13" x14ac:dyDescent="0.3">
      <c r="A41" s="2" t="s">
        <v>139</v>
      </c>
      <c r="B41" s="38" t="s">
        <v>83</v>
      </c>
      <c r="C41" s="38" t="s">
        <v>84</v>
      </c>
      <c r="D41" s="38" t="s">
        <v>93</v>
      </c>
      <c r="E41" s="38" t="s">
        <v>86</v>
      </c>
      <c r="F41" s="50">
        <v>570000</v>
      </c>
      <c r="G41" s="51"/>
      <c r="H41" s="38" t="str">
        <f t="shared" si="9"/>
        <v>Active</v>
      </c>
      <c r="I41" s="50">
        <f>VLOOKUP(B41,'Average Industry Compensation'!$B$1:$C$16,2,FALSE)</f>
        <v>570000</v>
      </c>
      <c r="J41" s="60">
        <f>F41-I41</f>
        <v>0</v>
      </c>
      <c r="K41" s="50">
        <f t="shared" si="0"/>
        <v>28500</v>
      </c>
      <c r="L41" s="50">
        <f t="shared" si="3"/>
        <v>45600</v>
      </c>
      <c r="M41" s="50">
        <f t="shared" si="4"/>
        <v>598500</v>
      </c>
    </row>
    <row r="42" spans="1:13" x14ac:dyDescent="0.3">
      <c r="A42" s="2" t="s">
        <v>140</v>
      </c>
      <c r="B42" s="38" t="s">
        <v>88</v>
      </c>
      <c r="C42" s="38" t="s">
        <v>89</v>
      </c>
      <c r="D42" s="38" t="s">
        <v>90</v>
      </c>
      <c r="E42" s="38" t="s">
        <v>86</v>
      </c>
      <c r="F42" s="50">
        <v>839782</v>
      </c>
      <c r="G42" s="51"/>
      <c r="H42" s="38" t="str">
        <f t="shared" si="9"/>
        <v>Active</v>
      </c>
      <c r="I42" s="50">
        <f>VLOOKUP(B42,'Average Industry Compensation'!$B$1:$C$16,2,FALSE)</f>
        <v>769500</v>
      </c>
      <c r="J42" s="60">
        <f t="shared" si="2"/>
        <v>70282</v>
      </c>
      <c r="K42" s="50">
        <f t="shared" si="0"/>
        <v>41989.100000000006</v>
      </c>
      <c r="L42" s="50">
        <f t="shared" si="3"/>
        <v>67182.559999999998</v>
      </c>
      <c r="M42" s="50">
        <f t="shared" si="4"/>
        <v>881771.1</v>
      </c>
    </row>
    <row r="43" spans="1:13" x14ac:dyDescent="0.3">
      <c r="A43" s="2" t="s">
        <v>141</v>
      </c>
      <c r="B43" s="38" t="s">
        <v>83</v>
      </c>
      <c r="C43" s="38" t="s">
        <v>84</v>
      </c>
      <c r="D43" s="38" t="s">
        <v>93</v>
      </c>
      <c r="E43" s="38" t="s">
        <v>86</v>
      </c>
      <c r="F43" s="50">
        <v>570000</v>
      </c>
      <c r="G43" s="51" t="s">
        <v>118</v>
      </c>
      <c r="H43" s="38" t="str">
        <f t="shared" si="9"/>
        <v>Exited</v>
      </c>
      <c r="I43" s="50">
        <f>VLOOKUP(B43,'Average Industry Compensation'!$B$1:$C$16,2,FALSE)</f>
        <v>570000</v>
      </c>
      <c r="J43" s="60">
        <f>F43-I43</f>
        <v>0</v>
      </c>
      <c r="K43" s="50">
        <f t="shared" si="0"/>
        <v>28500</v>
      </c>
      <c r="L43" s="50">
        <f t="shared" si="3"/>
        <v>45600</v>
      </c>
      <c r="M43" s="50">
        <f t="shared" si="4"/>
        <v>598500</v>
      </c>
    </row>
    <row r="44" spans="1:13" x14ac:dyDescent="0.3">
      <c r="A44" s="2" t="s">
        <v>142</v>
      </c>
      <c r="B44" s="38" t="s">
        <v>95</v>
      </c>
      <c r="C44" s="38" t="s">
        <v>89</v>
      </c>
      <c r="D44" s="38" t="s">
        <v>96</v>
      </c>
      <c r="E44" s="38" t="s">
        <v>86</v>
      </c>
      <c r="F44" s="50">
        <v>1254653</v>
      </c>
      <c r="G44" s="51"/>
      <c r="H44" s="38" t="str">
        <f t="shared" ref="H44:H46" si="10">IF(ISBLANK(G44), "Active", "Exited")</f>
        <v>Active</v>
      </c>
      <c r="I44" s="50">
        <f>VLOOKUP(B44,'Average Industry Compensation'!$B$1:$C$16,2,FALSE)</f>
        <v>1038825</v>
      </c>
      <c r="J44" s="60">
        <f t="shared" si="2"/>
        <v>215828</v>
      </c>
      <c r="K44" s="50">
        <f t="shared" si="0"/>
        <v>62732.65</v>
      </c>
      <c r="L44" s="50">
        <f t="shared" si="3"/>
        <v>100372.24</v>
      </c>
      <c r="M44" s="50">
        <f t="shared" si="4"/>
        <v>1317385.6499999999</v>
      </c>
    </row>
    <row r="45" spans="1:13" x14ac:dyDescent="0.3">
      <c r="A45" s="2" t="s">
        <v>143</v>
      </c>
      <c r="B45" s="38" t="s">
        <v>95</v>
      </c>
      <c r="C45" s="38" t="s">
        <v>89</v>
      </c>
      <c r="D45" s="38" t="s">
        <v>120</v>
      </c>
      <c r="E45" s="38" t="s">
        <v>86</v>
      </c>
      <c r="F45" s="50">
        <v>1336002</v>
      </c>
      <c r="G45" s="51"/>
      <c r="H45" s="38" t="str">
        <f t="shared" si="10"/>
        <v>Active</v>
      </c>
      <c r="I45" s="50">
        <f>VLOOKUP(B45,'Average Industry Compensation'!$B$1:$C$16,2,FALSE)</f>
        <v>1038825</v>
      </c>
      <c r="J45" s="60">
        <f t="shared" si="2"/>
        <v>297177</v>
      </c>
      <c r="K45" s="50">
        <f t="shared" si="0"/>
        <v>66800.100000000006</v>
      </c>
      <c r="L45" s="50">
        <f t="shared" si="3"/>
        <v>106880.16</v>
      </c>
      <c r="M45" s="50">
        <f t="shared" si="4"/>
        <v>1402802.1</v>
      </c>
    </row>
    <row r="46" spans="1:13" x14ac:dyDescent="0.3">
      <c r="A46" s="2" t="s">
        <v>144</v>
      </c>
      <c r="B46" s="38" t="s">
        <v>83</v>
      </c>
      <c r="C46" s="38" t="s">
        <v>89</v>
      </c>
      <c r="D46" s="38" t="s">
        <v>93</v>
      </c>
      <c r="E46" s="38" t="s">
        <v>106</v>
      </c>
      <c r="F46" s="50">
        <v>570000</v>
      </c>
      <c r="G46" s="52">
        <v>45429</v>
      </c>
      <c r="H46" s="38" t="str">
        <f t="shared" si="10"/>
        <v>Exited</v>
      </c>
      <c r="I46" s="50">
        <f>VLOOKUP(B46,'Average Industry Compensation'!$B$1:$C$16,2,FALSE)</f>
        <v>570000</v>
      </c>
      <c r="J46" s="60">
        <f t="shared" si="2"/>
        <v>0</v>
      </c>
      <c r="K46" s="50">
        <f t="shared" si="0"/>
        <v>28500</v>
      </c>
      <c r="L46" s="50">
        <f t="shared" si="3"/>
        <v>45600</v>
      </c>
      <c r="M46" s="50">
        <f t="shared" si="4"/>
        <v>598500</v>
      </c>
    </row>
    <row r="47" spans="1:13" x14ac:dyDescent="0.3">
      <c r="A47" s="2" t="s">
        <v>145</v>
      </c>
      <c r="B47" s="38" t="s">
        <v>83</v>
      </c>
      <c r="C47" s="38" t="s">
        <v>89</v>
      </c>
      <c r="D47" s="38" t="s">
        <v>93</v>
      </c>
      <c r="E47" s="38" t="s">
        <v>106</v>
      </c>
      <c r="F47" s="50">
        <v>570000</v>
      </c>
      <c r="G47" s="52"/>
      <c r="H47" s="38" t="str">
        <f t="shared" ref="H47:H50" si="11">IF(ISBLANK(G47), "Active", "Exited")</f>
        <v>Active</v>
      </c>
      <c r="I47" s="50">
        <f>VLOOKUP(B47,'Average Industry Compensation'!$B$1:$C$16,2,FALSE)</f>
        <v>570000</v>
      </c>
      <c r="J47" s="60">
        <f t="shared" si="2"/>
        <v>0</v>
      </c>
      <c r="K47" s="50">
        <f t="shared" si="0"/>
        <v>28500</v>
      </c>
      <c r="L47" s="50">
        <f t="shared" si="3"/>
        <v>45600</v>
      </c>
      <c r="M47" s="50">
        <f t="shared" si="4"/>
        <v>598500</v>
      </c>
    </row>
    <row r="48" spans="1:13" x14ac:dyDescent="0.3">
      <c r="A48" s="2" t="s">
        <v>146</v>
      </c>
      <c r="B48" s="38" t="s">
        <v>95</v>
      </c>
      <c r="C48" s="38" t="s">
        <v>84</v>
      </c>
      <c r="D48" s="38" t="s">
        <v>120</v>
      </c>
      <c r="E48" s="38" t="s">
        <v>86</v>
      </c>
      <c r="F48" s="50">
        <v>1098051</v>
      </c>
      <c r="G48" s="51"/>
      <c r="H48" s="38" t="str">
        <f t="shared" si="11"/>
        <v>Active</v>
      </c>
      <c r="I48" s="50">
        <f>VLOOKUP(B48,'Average Industry Compensation'!$B$1:$C$16,2,FALSE)</f>
        <v>1038825</v>
      </c>
      <c r="J48" s="60">
        <f t="shared" si="2"/>
        <v>59226</v>
      </c>
      <c r="K48" s="50">
        <f t="shared" si="0"/>
        <v>54902.55</v>
      </c>
      <c r="L48" s="50">
        <f t="shared" si="3"/>
        <v>87844.08</v>
      </c>
      <c r="M48" s="50">
        <f t="shared" si="4"/>
        <v>1152953.55</v>
      </c>
    </row>
    <row r="49" spans="1:13" x14ac:dyDescent="0.3">
      <c r="A49" s="2" t="s">
        <v>147</v>
      </c>
      <c r="B49" s="38" t="s">
        <v>83</v>
      </c>
      <c r="C49" s="38" t="s">
        <v>84</v>
      </c>
      <c r="D49" s="38" t="s">
        <v>93</v>
      </c>
      <c r="E49" s="38" t="s">
        <v>86</v>
      </c>
      <c r="F49" s="50">
        <v>570000</v>
      </c>
      <c r="G49" s="51"/>
      <c r="H49" s="38" t="str">
        <f t="shared" si="11"/>
        <v>Active</v>
      </c>
      <c r="I49" s="50">
        <f>VLOOKUP(B49,'Average Industry Compensation'!$B$1:$C$16,2,FALSE)</f>
        <v>570000</v>
      </c>
      <c r="J49" s="60">
        <f>F49-I49</f>
        <v>0</v>
      </c>
      <c r="K49" s="50">
        <f t="shared" si="0"/>
        <v>28500</v>
      </c>
      <c r="L49" s="50">
        <f t="shared" si="3"/>
        <v>45600</v>
      </c>
      <c r="M49" s="50">
        <f t="shared" si="4"/>
        <v>598500</v>
      </c>
    </row>
    <row r="50" spans="1:13" x14ac:dyDescent="0.3">
      <c r="A50" s="2" t="s">
        <v>148</v>
      </c>
      <c r="B50" s="38" t="s">
        <v>88</v>
      </c>
      <c r="C50" s="38" t="s">
        <v>89</v>
      </c>
      <c r="D50" s="38" t="s">
        <v>90</v>
      </c>
      <c r="E50" s="38" t="s">
        <v>106</v>
      </c>
      <c r="F50" s="50">
        <v>747748</v>
      </c>
      <c r="G50" s="52">
        <v>45444</v>
      </c>
      <c r="H50" s="38" t="str">
        <f t="shared" si="11"/>
        <v>Exited</v>
      </c>
      <c r="I50" s="50">
        <f>VLOOKUP(B50,'Average Industry Compensation'!$B$1:$C$16,2,FALSE)</f>
        <v>769500</v>
      </c>
      <c r="J50" s="60">
        <f t="shared" si="2"/>
        <v>-21752</v>
      </c>
      <c r="K50" s="50">
        <f t="shared" si="0"/>
        <v>37387.4</v>
      </c>
      <c r="L50" s="50">
        <f t="shared" si="3"/>
        <v>59819.840000000004</v>
      </c>
      <c r="M50" s="50">
        <f t="shared" si="4"/>
        <v>785135.4</v>
      </c>
    </row>
    <row r="51" spans="1:13" x14ac:dyDescent="0.3">
      <c r="A51" s="2" t="s">
        <v>149</v>
      </c>
      <c r="B51" s="38" t="s">
        <v>88</v>
      </c>
      <c r="C51" s="38" t="s">
        <v>89</v>
      </c>
      <c r="D51" s="38" t="s">
        <v>90</v>
      </c>
      <c r="E51" s="38" t="s">
        <v>86</v>
      </c>
      <c r="F51" s="50">
        <v>748140</v>
      </c>
      <c r="G51" s="51"/>
      <c r="H51" s="38" t="str">
        <f t="shared" ref="H51:H59" si="12">IF(ISBLANK(G51), "Active", "Exited")</f>
        <v>Active</v>
      </c>
      <c r="I51" s="50">
        <f>VLOOKUP(B51,'Average Industry Compensation'!$B$1:$C$16,2,FALSE)</f>
        <v>769500</v>
      </c>
      <c r="J51" s="60">
        <f t="shared" si="2"/>
        <v>-21360</v>
      </c>
      <c r="K51" s="50">
        <f t="shared" si="0"/>
        <v>37407</v>
      </c>
      <c r="L51" s="50">
        <f t="shared" si="3"/>
        <v>59851.200000000004</v>
      </c>
      <c r="M51" s="50">
        <f t="shared" si="4"/>
        <v>785547</v>
      </c>
    </row>
    <row r="52" spans="1:13" x14ac:dyDescent="0.3">
      <c r="A52" s="2" t="s">
        <v>150</v>
      </c>
      <c r="B52" s="38" t="s">
        <v>88</v>
      </c>
      <c r="C52" s="38" t="s">
        <v>84</v>
      </c>
      <c r="D52" s="38" t="s">
        <v>90</v>
      </c>
      <c r="E52" s="38" t="s">
        <v>86</v>
      </c>
      <c r="F52" s="50">
        <v>842482</v>
      </c>
      <c r="G52" s="51"/>
      <c r="H52" s="38" t="str">
        <f t="shared" si="12"/>
        <v>Active</v>
      </c>
      <c r="I52" s="50">
        <f>VLOOKUP(B52,'Average Industry Compensation'!$B$1:$C$16,2,FALSE)</f>
        <v>769500</v>
      </c>
      <c r="J52" s="60">
        <f t="shared" si="2"/>
        <v>72982</v>
      </c>
      <c r="K52" s="50">
        <f t="shared" si="0"/>
        <v>42124.100000000006</v>
      </c>
      <c r="L52" s="50">
        <f t="shared" si="3"/>
        <v>67398.559999999998</v>
      </c>
      <c r="M52" s="50">
        <f t="shared" si="4"/>
        <v>884606.1</v>
      </c>
    </row>
    <row r="53" spans="1:13" x14ac:dyDescent="0.3">
      <c r="A53" s="2" t="s">
        <v>151</v>
      </c>
      <c r="B53" s="38" t="s">
        <v>108</v>
      </c>
      <c r="C53" s="38" t="s">
        <v>84</v>
      </c>
      <c r="D53" s="38" t="str">
        <f>IF(ISBLANK(D34),"1-2", D34)</f>
        <v>0-1</v>
      </c>
      <c r="E53" s="38" t="s">
        <v>86</v>
      </c>
      <c r="F53" s="50">
        <v>1324501.875</v>
      </c>
      <c r="G53" s="51"/>
      <c r="H53" s="38" t="str">
        <f t="shared" si="12"/>
        <v>Active</v>
      </c>
      <c r="I53" s="50">
        <f>VLOOKUP(B53,'Average Industry Compensation'!$B$1:$C$16,2,FALSE)</f>
        <v>1558237.5</v>
      </c>
      <c r="J53" s="60">
        <f t="shared" si="2"/>
        <v>-233735.625</v>
      </c>
      <c r="K53" s="50">
        <f t="shared" si="0"/>
        <v>132450.1875</v>
      </c>
      <c r="L53" s="50">
        <f t="shared" si="3"/>
        <v>158940.22500000001</v>
      </c>
      <c r="M53" s="50">
        <f t="shared" si="4"/>
        <v>1456952.0625</v>
      </c>
    </row>
    <row r="54" spans="1:13" x14ac:dyDescent="0.3">
      <c r="A54" s="2" t="s">
        <v>152</v>
      </c>
      <c r="B54" s="38" t="s">
        <v>88</v>
      </c>
      <c r="C54" s="38" t="s">
        <v>89</v>
      </c>
      <c r="D54" s="38" t="s">
        <v>90</v>
      </c>
      <c r="E54" s="38" t="s">
        <v>86</v>
      </c>
      <c r="F54" s="50">
        <v>738224</v>
      </c>
      <c r="G54" s="51"/>
      <c r="H54" s="38" t="str">
        <f t="shared" si="12"/>
        <v>Active</v>
      </c>
      <c r="I54" s="50">
        <f>VLOOKUP(B54,'Average Industry Compensation'!$B$1:$C$16,2,FALSE)</f>
        <v>769500</v>
      </c>
      <c r="J54" s="60">
        <f t="shared" si="2"/>
        <v>-31276</v>
      </c>
      <c r="K54" s="50">
        <f t="shared" si="0"/>
        <v>36911.200000000004</v>
      </c>
      <c r="L54" s="50">
        <f t="shared" si="3"/>
        <v>59057.919999999998</v>
      </c>
      <c r="M54" s="50">
        <f t="shared" si="4"/>
        <v>775135.2</v>
      </c>
    </row>
    <row r="55" spans="1:13" x14ac:dyDescent="0.3">
      <c r="A55" s="2" t="s">
        <v>153</v>
      </c>
      <c r="B55" s="38" t="s">
        <v>83</v>
      </c>
      <c r="C55" s="38" t="s">
        <v>89</v>
      </c>
      <c r="D55" s="38" t="s">
        <v>85</v>
      </c>
      <c r="E55" s="38" t="s">
        <v>86</v>
      </c>
      <c r="F55" s="50">
        <v>663969</v>
      </c>
      <c r="G55" s="51"/>
      <c r="H55" s="38" t="str">
        <f t="shared" si="12"/>
        <v>Active</v>
      </c>
      <c r="I55" s="50">
        <f>VLOOKUP(B55,'Average Industry Compensation'!$B$1:$C$16,2,FALSE)</f>
        <v>570000</v>
      </c>
      <c r="J55" s="60">
        <f t="shared" si="2"/>
        <v>93969</v>
      </c>
      <c r="K55" s="50">
        <f t="shared" si="0"/>
        <v>33198.450000000004</v>
      </c>
      <c r="L55" s="50">
        <f t="shared" si="3"/>
        <v>53117.520000000004</v>
      </c>
      <c r="M55" s="50">
        <f t="shared" si="4"/>
        <v>697167.45</v>
      </c>
    </row>
    <row r="56" spans="1:13" x14ac:dyDescent="0.3">
      <c r="A56" s="2" t="s">
        <v>154</v>
      </c>
      <c r="B56" s="38" t="s">
        <v>95</v>
      </c>
      <c r="C56" s="38" t="s">
        <v>89</v>
      </c>
      <c r="D56" s="38" t="s">
        <v>120</v>
      </c>
      <c r="E56" s="38" t="s">
        <v>86</v>
      </c>
      <c r="F56" s="50">
        <v>1264754</v>
      </c>
      <c r="G56" s="51"/>
      <c r="H56" s="38" t="str">
        <f t="shared" si="12"/>
        <v>Active</v>
      </c>
      <c r="I56" s="50">
        <f>VLOOKUP(B56,'Average Industry Compensation'!$B$1:$C$16,2,FALSE)</f>
        <v>1038825</v>
      </c>
      <c r="J56" s="60">
        <f t="shared" si="2"/>
        <v>225929</v>
      </c>
      <c r="K56" s="50">
        <f t="shared" si="0"/>
        <v>63237.700000000004</v>
      </c>
      <c r="L56" s="50">
        <f t="shared" si="3"/>
        <v>101180.32</v>
      </c>
      <c r="M56" s="50">
        <f t="shared" si="4"/>
        <v>1327991.7</v>
      </c>
    </row>
    <row r="57" spans="1:13" x14ac:dyDescent="0.3">
      <c r="A57" s="2" t="s">
        <v>155</v>
      </c>
      <c r="B57" s="38" t="s">
        <v>83</v>
      </c>
      <c r="C57" s="38" t="s">
        <v>89</v>
      </c>
      <c r="D57" s="38" t="s">
        <v>85</v>
      </c>
      <c r="E57" s="38" t="s">
        <v>86</v>
      </c>
      <c r="F57" s="50">
        <v>669187</v>
      </c>
      <c r="G57" s="51"/>
      <c r="H57" s="38" t="str">
        <f t="shared" si="12"/>
        <v>Active</v>
      </c>
      <c r="I57" s="50">
        <f>VLOOKUP(B57,'Average Industry Compensation'!$B$1:$C$16,2,FALSE)</f>
        <v>570000</v>
      </c>
      <c r="J57" s="60">
        <f t="shared" si="2"/>
        <v>99187</v>
      </c>
      <c r="K57" s="50">
        <f t="shared" si="0"/>
        <v>33459.35</v>
      </c>
      <c r="L57" s="50">
        <f t="shared" si="3"/>
        <v>53534.96</v>
      </c>
      <c r="M57" s="50">
        <f t="shared" si="4"/>
        <v>702646.35</v>
      </c>
    </row>
    <row r="58" spans="1:13" x14ac:dyDescent="0.3">
      <c r="A58" s="2" t="s">
        <v>156</v>
      </c>
      <c r="B58" s="38" t="s">
        <v>108</v>
      </c>
      <c r="C58" s="38" t="s">
        <v>89</v>
      </c>
      <c r="D58" s="38" t="s">
        <v>127</v>
      </c>
      <c r="E58" s="38" t="s">
        <v>86</v>
      </c>
      <c r="F58" s="50">
        <v>2452003</v>
      </c>
      <c r="G58" s="51"/>
      <c r="H58" s="38" t="str">
        <f t="shared" si="12"/>
        <v>Active</v>
      </c>
      <c r="I58" s="50">
        <f>VLOOKUP(B58,'Average Industry Compensation'!$B$1:$C$16,2,FALSE)</f>
        <v>1558237.5</v>
      </c>
      <c r="J58" s="60">
        <f t="shared" si="2"/>
        <v>893765.5</v>
      </c>
      <c r="K58" s="50">
        <f t="shared" si="0"/>
        <v>245200.30000000002</v>
      </c>
      <c r="L58" s="50">
        <f t="shared" si="3"/>
        <v>294240.36</v>
      </c>
      <c r="M58" s="50">
        <f t="shared" si="4"/>
        <v>2697203.3</v>
      </c>
    </row>
    <row r="59" spans="1:13" x14ac:dyDescent="0.3">
      <c r="A59" s="2" t="s">
        <v>157</v>
      </c>
      <c r="B59" s="38" t="s">
        <v>83</v>
      </c>
      <c r="C59" s="38" t="s">
        <v>98</v>
      </c>
      <c r="D59" s="38" t="s">
        <v>93</v>
      </c>
      <c r="E59" s="38" t="s">
        <v>106</v>
      </c>
      <c r="F59" s="50">
        <v>570000</v>
      </c>
      <c r="G59" s="52">
        <v>45468</v>
      </c>
      <c r="H59" s="38" t="str">
        <f t="shared" si="12"/>
        <v>Exited</v>
      </c>
      <c r="I59" s="50">
        <f>VLOOKUP(B59,'Average Industry Compensation'!$B$1:$C$16,2,FALSE)</f>
        <v>570000</v>
      </c>
      <c r="J59" s="60">
        <f>F59-I59</f>
        <v>0</v>
      </c>
      <c r="K59" s="50">
        <f t="shared" si="0"/>
        <v>28500</v>
      </c>
      <c r="L59" s="50">
        <f t="shared" si="3"/>
        <v>45600</v>
      </c>
      <c r="M59" s="50">
        <f t="shared" si="4"/>
        <v>598500</v>
      </c>
    </row>
    <row r="60" spans="1:13" x14ac:dyDescent="0.3">
      <c r="A60" s="2" t="s">
        <v>158</v>
      </c>
      <c r="B60" s="38" t="s">
        <v>83</v>
      </c>
      <c r="C60" s="38" t="s">
        <v>84</v>
      </c>
      <c r="D60" s="38" t="s">
        <v>85</v>
      </c>
      <c r="E60" s="38" t="s">
        <v>86</v>
      </c>
      <c r="F60" s="50">
        <v>656199</v>
      </c>
      <c r="G60" s="51"/>
      <c r="H60" s="38" t="str">
        <f t="shared" ref="H60:H69" si="13">IF(ISBLANK(G60), "Active", "Exited")</f>
        <v>Active</v>
      </c>
      <c r="I60" s="50">
        <f>VLOOKUP(B60,'Average Industry Compensation'!$B$1:$C$16,2,FALSE)</f>
        <v>570000</v>
      </c>
      <c r="J60" s="60">
        <f t="shared" si="2"/>
        <v>86199</v>
      </c>
      <c r="K60" s="50">
        <f t="shared" si="0"/>
        <v>32809.950000000004</v>
      </c>
      <c r="L60" s="50">
        <f t="shared" si="3"/>
        <v>52495.92</v>
      </c>
      <c r="M60" s="50">
        <f t="shared" si="4"/>
        <v>689008.95</v>
      </c>
    </row>
    <row r="61" spans="1:13" x14ac:dyDescent="0.3">
      <c r="A61" s="2" t="s">
        <v>159</v>
      </c>
      <c r="B61" s="38" t="s">
        <v>108</v>
      </c>
      <c r="C61" s="38" t="s">
        <v>84</v>
      </c>
      <c r="D61" s="38" t="str">
        <f>IF(ISBLANK(D42),"1-2", D42)</f>
        <v>2-3</v>
      </c>
      <c r="E61" s="38" t="s">
        <v>86</v>
      </c>
      <c r="F61" s="50">
        <v>1869885</v>
      </c>
      <c r="G61" s="51"/>
      <c r="H61" s="38" t="str">
        <f t="shared" si="13"/>
        <v>Active</v>
      </c>
      <c r="I61" s="50">
        <f>VLOOKUP(B61,'Average Industry Compensation'!$B$1:$C$16,2,FALSE)</f>
        <v>1558237.5</v>
      </c>
      <c r="J61" s="60">
        <f t="shared" si="2"/>
        <v>311647.5</v>
      </c>
      <c r="K61" s="50">
        <f t="shared" si="0"/>
        <v>186988.5</v>
      </c>
      <c r="L61" s="50">
        <f t="shared" si="3"/>
        <v>224386.19999999998</v>
      </c>
      <c r="M61" s="50">
        <f t="shared" si="4"/>
        <v>2056873.5</v>
      </c>
    </row>
    <row r="62" spans="1:13" x14ac:dyDescent="0.3">
      <c r="A62" s="2" t="s">
        <v>160</v>
      </c>
      <c r="B62" s="38" t="s">
        <v>108</v>
      </c>
      <c r="C62" s="38" t="s">
        <v>89</v>
      </c>
      <c r="D62" s="38" t="s">
        <v>127</v>
      </c>
      <c r="E62" s="38" t="s">
        <v>86</v>
      </c>
      <c r="F62" s="50">
        <v>1915774</v>
      </c>
      <c r="G62" s="51"/>
      <c r="H62" s="38" t="str">
        <f t="shared" si="13"/>
        <v>Active</v>
      </c>
      <c r="I62" s="50">
        <f>VLOOKUP(B62,'Average Industry Compensation'!$B$1:$C$16,2,FALSE)</f>
        <v>1558237.5</v>
      </c>
      <c r="J62" s="60">
        <f t="shared" si="2"/>
        <v>357536.5</v>
      </c>
      <c r="K62" s="50">
        <f t="shared" si="0"/>
        <v>191577.40000000002</v>
      </c>
      <c r="L62" s="50">
        <f t="shared" si="3"/>
        <v>229892.88</v>
      </c>
      <c r="M62" s="50">
        <f t="shared" si="4"/>
        <v>2107351.4</v>
      </c>
    </row>
    <row r="63" spans="1:13" x14ac:dyDescent="0.3">
      <c r="A63" s="2" t="s">
        <v>161</v>
      </c>
      <c r="B63" s="38" t="s">
        <v>88</v>
      </c>
      <c r="C63" s="38" t="s">
        <v>84</v>
      </c>
      <c r="D63" s="38" t="s">
        <v>90</v>
      </c>
      <c r="E63" s="38" t="s">
        <v>86</v>
      </c>
      <c r="F63" s="50">
        <v>787635</v>
      </c>
      <c r="G63" s="51"/>
      <c r="H63" s="38" t="str">
        <f t="shared" si="13"/>
        <v>Active</v>
      </c>
      <c r="I63" s="50">
        <f>VLOOKUP(B63,'Average Industry Compensation'!$B$1:$C$16,2,FALSE)</f>
        <v>769500</v>
      </c>
      <c r="J63" s="60">
        <f t="shared" si="2"/>
        <v>18135</v>
      </c>
      <c r="K63" s="50">
        <f t="shared" si="0"/>
        <v>39381.75</v>
      </c>
      <c r="L63" s="50">
        <f t="shared" si="3"/>
        <v>63010.8</v>
      </c>
      <c r="M63" s="50">
        <f t="shared" si="4"/>
        <v>827016.75</v>
      </c>
    </row>
    <row r="64" spans="1:13" x14ac:dyDescent="0.3">
      <c r="A64" s="2" t="s">
        <v>162</v>
      </c>
      <c r="B64" s="38" t="s">
        <v>88</v>
      </c>
      <c r="C64" s="38" t="s">
        <v>84</v>
      </c>
      <c r="D64" s="38" t="s">
        <v>90</v>
      </c>
      <c r="E64" s="38" t="s">
        <v>86</v>
      </c>
      <c r="F64" s="50">
        <v>764485</v>
      </c>
      <c r="G64" s="51"/>
      <c r="H64" s="38" t="str">
        <f t="shared" si="13"/>
        <v>Active</v>
      </c>
      <c r="I64" s="50">
        <f>VLOOKUP(B64,'Average Industry Compensation'!$B$1:$C$16,2,FALSE)</f>
        <v>769500</v>
      </c>
      <c r="J64" s="60">
        <f t="shared" si="2"/>
        <v>-5015</v>
      </c>
      <c r="K64" s="50">
        <f t="shared" si="0"/>
        <v>38224.25</v>
      </c>
      <c r="L64" s="50">
        <f t="shared" si="3"/>
        <v>61158.8</v>
      </c>
      <c r="M64" s="50">
        <f t="shared" si="4"/>
        <v>802709.25</v>
      </c>
    </row>
    <row r="65" spans="1:13" x14ac:dyDescent="0.3">
      <c r="A65" s="2" t="s">
        <v>163</v>
      </c>
      <c r="B65" s="38" t="s">
        <v>88</v>
      </c>
      <c r="C65" s="38" t="s">
        <v>84</v>
      </c>
      <c r="D65" s="38" t="s">
        <v>90</v>
      </c>
      <c r="E65" s="38" t="s">
        <v>86</v>
      </c>
      <c r="F65" s="50">
        <v>810920</v>
      </c>
      <c r="G65" s="51"/>
      <c r="H65" s="38" t="str">
        <f t="shared" si="13"/>
        <v>Active</v>
      </c>
      <c r="I65" s="50">
        <f>VLOOKUP(B65,'Average Industry Compensation'!$B$1:$C$16,2,FALSE)</f>
        <v>769500</v>
      </c>
      <c r="J65" s="60">
        <f t="shared" si="2"/>
        <v>41420</v>
      </c>
      <c r="K65" s="50">
        <f t="shared" si="0"/>
        <v>40546</v>
      </c>
      <c r="L65" s="50">
        <f t="shared" si="3"/>
        <v>64873.599999999999</v>
      </c>
      <c r="M65" s="50">
        <f t="shared" si="4"/>
        <v>851466</v>
      </c>
    </row>
    <row r="66" spans="1:13" x14ac:dyDescent="0.3">
      <c r="A66" s="2" t="s">
        <v>164</v>
      </c>
      <c r="B66" s="38" t="s">
        <v>88</v>
      </c>
      <c r="C66" s="38" t="s">
        <v>98</v>
      </c>
      <c r="D66" s="38" t="s">
        <v>90</v>
      </c>
      <c r="E66" s="38" t="s">
        <v>86</v>
      </c>
      <c r="F66" s="50">
        <v>823326</v>
      </c>
      <c r="G66" s="51"/>
      <c r="H66" s="38" t="str">
        <f t="shared" si="13"/>
        <v>Active</v>
      </c>
      <c r="I66" s="50">
        <f>VLOOKUP(B66,'Average Industry Compensation'!$B$1:$C$16,2,FALSE)</f>
        <v>769500</v>
      </c>
      <c r="J66" s="60">
        <f t="shared" si="2"/>
        <v>53826</v>
      </c>
      <c r="K66" s="50">
        <f t="shared" ref="K66:K129" si="14">IF(OR(B66="Senior Associate", B66="Manager"), F66 * 0.1, F66*0.05)</f>
        <v>41166.300000000003</v>
      </c>
      <c r="L66" s="50">
        <f t="shared" si="3"/>
        <v>65866.080000000002</v>
      </c>
      <c r="M66" s="50">
        <f t="shared" si="4"/>
        <v>864492.3</v>
      </c>
    </row>
    <row r="67" spans="1:13" x14ac:dyDescent="0.3">
      <c r="A67" s="2" t="s">
        <v>165</v>
      </c>
      <c r="B67" s="38" t="s">
        <v>83</v>
      </c>
      <c r="C67" s="38" t="s">
        <v>84</v>
      </c>
      <c r="D67" s="38" t="s">
        <v>85</v>
      </c>
      <c r="E67" s="38" t="s">
        <v>86</v>
      </c>
      <c r="F67" s="50">
        <v>668855</v>
      </c>
      <c r="G67" s="51"/>
      <c r="H67" s="38" t="str">
        <f t="shared" si="13"/>
        <v>Active</v>
      </c>
      <c r="I67" s="50">
        <f>VLOOKUP(B67,'Average Industry Compensation'!$B$1:$C$16,2,FALSE)</f>
        <v>570000</v>
      </c>
      <c r="J67" s="60">
        <f t="shared" ref="J67:J130" si="15">F67-I67</f>
        <v>98855</v>
      </c>
      <c r="K67" s="50">
        <f t="shared" si="14"/>
        <v>33442.75</v>
      </c>
      <c r="L67" s="50">
        <f t="shared" ref="L67:L130" si="16">IF(OR( B67="Senior Associate", B67="Manager"), (F67)*0.12, F67*0.08)</f>
        <v>53508.4</v>
      </c>
      <c r="M67" s="50">
        <f t="shared" ref="M67:M130" si="17">F67+K67</f>
        <v>702297.75</v>
      </c>
    </row>
    <row r="68" spans="1:13" x14ac:dyDescent="0.3">
      <c r="A68" s="2" t="s">
        <v>166</v>
      </c>
      <c r="B68" s="38" t="s">
        <v>108</v>
      </c>
      <c r="C68" s="38" t="s">
        <v>89</v>
      </c>
      <c r="D68" s="38" t="s">
        <v>109</v>
      </c>
      <c r="E68" s="38" t="s">
        <v>86</v>
      </c>
      <c r="F68" s="50">
        <v>2007027</v>
      </c>
      <c r="G68" s="51"/>
      <c r="H68" s="38" t="str">
        <f t="shared" si="13"/>
        <v>Active</v>
      </c>
      <c r="I68" s="50">
        <f>VLOOKUP(B68,'Average Industry Compensation'!$B$1:$C$16,2,FALSE)</f>
        <v>1558237.5</v>
      </c>
      <c r="J68" s="60">
        <f t="shared" si="15"/>
        <v>448789.5</v>
      </c>
      <c r="K68" s="50">
        <f t="shared" si="14"/>
        <v>200702.7</v>
      </c>
      <c r="L68" s="50">
        <f t="shared" si="16"/>
        <v>240843.24</v>
      </c>
      <c r="M68" s="50">
        <f t="shared" si="17"/>
        <v>2207729.7000000002</v>
      </c>
    </row>
    <row r="69" spans="1:13" x14ac:dyDescent="0.3">
      <c r="A69" s="2" t="s">
        <v>167</v>
      </c>
      <c r="B69" s="38" t="s">
        <v>83</v>
      </c>
      <c r="C69" s="38" t="s">
        <v>89</v>
      </c>
      <c r="D69" s="38" t="s">
        <v>93</v>
      </c>
      <c r="E69" s="38" t="s">
        <v>86</v>
      </c>
      <c r="F69" s="50">
        <v>570000</v>
      </c>
      <c r="G69" s="51" t="s">
        <v>118</v>
      </c>
      <c r="H69" s="38" t="str">
        <f t="shared" si="13"/>
        <v>Exited</v>
      </c>
      <c r="I69" s="50">
        <f>VLOOKUP(B69,'Average Industry Compensation'!$B$1:$C$16,2,FALSE)</f>
        <v>570000</v>
      </c>
      <c r="J69" s="60">
        <f>F69-I69</f>
        <v>0</v>
      </c>
      <c r="K69" s="50">
        <f t="shared" si="14"/>
        <v>28500</v>
      </c>
      <c r="L69" s="50">
        <f t="shared" si="16"/>
        <v>45600</v>
      </c>
      <c r="M69" s="50">
        <f t="shared" si="17"/>
        <v>598500</v>
      </c>
    </row>
    <row r="70" spans="1:13" x14ac:dyDescent="0.3">
      <c r="A70" s="2" t="s">
        <v>168</v>
      </c>
      <c r="B70" s="38" t="s">
        <v>83</v>
      </c>
      <c r="C70" s="38" t="s">
        <v>89</v>
      </c>
      <c r="D70" s="38" t="s">
        <v>85</v>
      </c>
      <c r="E70" s="38" t="s">
        <v>86</v>
      </c>
      <c r="F70" s="50">
        <v>694768</v>
      </c>
      <c r="G70" s="51"/>
      <c r="H70" s="38" t="str">
        <f t="shared" ref="H70:H74" si="18">IF(ISBLANK(G70), "Active", "Exited")</f>
        <v>Active</v>
      </c>
      <c r="I70" s="50">
        <f>VLOOKUP(B70,'Average Industry Compensation'!$B$1:$C$16,2,FALSE)</f>
        <v>570000</v>
      </c>
      <c r="J70" s="60">
        <f t="shared" si="15"/>
        <v>124768</v>
      </c>
      <c r="K70" s="50">
        <f t="shared" si="14"/>
        <v>34738.400000000001</v>
      </c>
      <c r="L70" s="50">
        <f t="shared" si="16"/>
        <v>55581.440000000002</v>
      </c>
      <c r="M70" s="50">
        <f t="shared" si="17"/>
        <v>729506.4</v>
      </c>
    </row>
    <row r="71" spans="1:13" x14ac:dyDescent="0.3">
      <c r="A71" s="2" t="s">
        <v>169</v>
      </c>
      <c r="B71" s="38" t="s">
        <v>83</v>
      </c>
      <c r="C71" s="38" t="s">
        <v>84</v>
      </c>
      <c r="D71" s="38" t="s">
        <v>85</v>
      </c>
      <c r="E71" s="38" t="s">
        <v>86</v>
      </c>
      <c r="F71" s="50">
        <v>658651</v>
      </c>
      <c r="G71" s="51"/>
      <c r="H71" s="38" t="str">
        <f t="shared" si="18"/>
        <v>Active</v>
      </c>
      <c r="I71" s="50">
        <f>VLOOKUP(B71,'Average Industry Compensation'!$B$1:$C$16,2,FALSE)</f>
        <v>570000</v>
      </c>
      <c r="J71" s="60">
        <f t="shared" si="15"/>
        <v>88651</v>
      </c>
      <c r="K71" s="50">
        <f t="shared" si="14"/>
        <v>32932.550000000003</v>
      </c>
      <c r="L71" s="50">
        <f t="shared" si="16"/>
        <v>52692.08</v>
      </c>
      <c r="M71" s="50">
        <f t="shared" si="17"/>
        <v>691583.55</v>
      </c>
    </row>
    <row r="72" spans="1:13" x14ac:dyDescent="0.3">
      <c r="A72" s="2" t="s">
        <v>170</v>
      </c>
      <c r="B72" s="38" t="s">
        <v>83</v>
      </c>
      <c r="C72" s="38" t="s">
        <v>84</v>
      </c>
      <c r="D72" s="38" t="s">
        <v>85</v>
      </c>
      <c r="E72" s="38" t="s">
        <v>86</v>
      </c>
      <c r="F72" s="50">
        <v>682058</v>
      </c>
      <c r="G72" s="51"/>
      <c r="H72" s="38" t="str">
        <f t="shared" si="18"/>
        <v>Active</v>
      </c>
      <c r="I72" s="50">
        <f>VLOOKUP(B72,'Average Industry Compensation'!$B$1:$C$16,2,FALSE)</f>
        <v>570000</v>
      </c>
      <c r="J72" s="60">
        <f t="shared" si="15"/>
        <v>112058</v>
      </c>
      <c r="K72" s="50">
        <f t="shared" si="14"/>
        <v>34102.9</v>
      </c>
      <c r="L72" s="50">
        <f t="shared" si="16"/>
        <v>54564.639999999999</v>
      </c>
      <c r="M72" s="50">
        <f t="shared" si="17"/>
        <v>716160.9</v>
      </c>
    </row>
    <row r="73" spans="1:13" x14ac:dyDescent="0.3">
      <c r="A73" s="2" t="s">
        <v>171</v>
      </c>
      <c r="B73" s="38" t="s">
        <v>83</v>
      </c>
      <c r="C73" s="38" t="s">
        <v>84</v>
      </c>
      <c r="D73" s="38" t="s">
        <v>93</v>
      </c>
      <c r="E73" s="38" t="s">
        <v>86</v>
      </c>
      <c r="F73" s="50">
        <v>570000</v>
      </c>
      <c r="G73" s="51"/>
      <c r="H73" s="38" t="str">
        <f t="shared" si="18"/>
        <v>Active</v>
      </c>
      <c r="I73" s="50">
        <f>VLOOKUP(B73,'Average Industry Compensation'!$B$1:$C$16,2,FALSE)</f>
        <v>570000</v>
      </c>
      <c r="J73" s="60">
        <f>F73-I73</f>
        <v>0</v>
      </c>
      <c r="K73" s="50">
        <f t="shared" si="14"/>
        <v>28500</v>
      </c>
      <c r="L73" s="50">
        <f t="shared" si="16"/>
        <v>45600</v>
      </c>
      <c r="M73" s="50">
        <f t="shared" si="17"/>
        <v>598500</v>
      </c>
    </row>
    <row r="74" spans="1:13" x14ac:dyDescent="0.3">
      <c r="A74" s="2" t="s">
        <v>172</v>
      </c>
      <c r="B74" s="38" t="s">
        <v>88</v>
      </c>
      <c r="C74" s="38" t="s">
        <v>89</v>
      </c>
      <c r="D74" s="38" t="s">
        <v>90</v>
      </c>
      <c r="E74" s="38" t="s">
        <v>106</v>
      </c>
      <c r="F74" s="50">
        <v>812000</v>
      </c>
      <c r="G74" s="52">
        <v>45468</v>
      </c>
      <c r="H74" s="38" t="str">
        <f t="shared" si="18"/>
        <v>Exited</v>
      </c>
      <c r="I74" s="50">
        <f>VLOOKUP(B74,'Average Industry Compensation'!$B$1:$C$16,2,FALSE)</f>
        <v>769500</v>
      </c>
      <c r="J74" s="60">
        <f t="shared" si="15"/>
        <v>42500</v>
      </c>
      <c r="K74" s="50">
        <f t="shared" si="14"/>
        <v>40600</v>
      </c>
      <c r="L74" s="50">
        <f t="shared" si="16"/>
        <v>64960</v>
      </c>
      <c r="M74" s="50">
        <f t="shared" si="17"/>
        <v>852600</v>
      </c>
    </row>
    <row r="75" spans="1:13" x14ac:dyDescent="0.3">
      <c r="A75" s="2" t="s">
        <v>173</v>
      </c>
      <c r="B75" s="38" t="s">
        <v>88</v>
      </c>
      <c r="C75" s="38" t="s">
        <v>89</v>
      </c>
      <c r="D75" s="38" t="s">
        <v>90</v>
      </c>
      <c r="E75" s="38" t="s">
        <v>86</v>
      </c>
      <c r="F75" s="50">
        <v>806381</v>
      </c>
      <c r="G75" s="51"/>
      <c r="H75" s="38" t="str">
        <f t="shared" ref="H75:H82" si="19">IF(ISBLANK(G75), "Active", "Exited")</f>
        <v>Active</v>
      </c>
      <c r="I75" s="50">
        <f>VLOOKUP(B75,'Average Industry Compensation'!$B$1:$C$16,2,FALSE)</f>
        <v>769500</v>
      </c>
      <c r="J75" s="60">
        <f t="shared" si="15"/>
        <v>36881</v>
      </c>
      <c r="K75" s="50">
        <f t="shared" si="14"/>
        <v>40319.050000000003</v>
      </c>
      <c r="L75" s="50">
        <f t="shared" si="16"/>
        <v>64510.48</v>
      </c>
      <c r="M75" s="50">
        <f t="shared" si="17"/>
        <v>846700.05</v>
      </c>
    </row>
    <row r="76" spans="1:13" x14ac:dyDescent="0.3">
      <c r="A76" s="2" t="s">
        <v>174</v>
      </c>
      <c r="B76" s="38" t="s">
        <v>88</v>
      </c>
      <c r="C76" s="38" t="s">
        <v>84</v>
      </c>
      <c r="D76" s="38" t="s">
        <v>90</v>
      </c>
      <c r="E76" s="38" t="s">
        <v>86</v>
      </c>
      <c r="F76" s="50">
        <v>813200</v>
      </c>
      <c r="G76" s="51"/>
      <c r="H76" s="38" t="str">
        <f t="shared" si="19"/>
        <v>Active</v>
      </c>
      <c r="I76" s="50">
        <f>VLOOKUP(B76,'Average Industry Compensation'!$B$1:$C$16,2,FALSE)</f>
        <v>769500</v>
      </c>
      <c r="J76" s="60">
        <f t="shared" si="15"/>
        <v>43700</v>
      </c>
      <c r="K76" s="50">
        <f t="shared" si="14"/>
        <v>40660</v>
      </c>
      <c r="L76" s="50">
        <f t="shared" si="16"/>
        <v>65056</v>
      </c>
      <c r="M76" s="50">
        <f t="shared" si="17"/>
        <v>853860</v>
      </c>
    </row>
    <row r="77" spans="1:13" x14ac:dyDescent="0.3">
      <c r="A77" s="2" t="s">
        <v>175</v>
      </c>
      <c r="B77" s="38" t="s">
        <v>88</v>
      </c>
      <c r="C77" s="38" t="s">
        <v>84</v>
      </c>
      <c r="D77" s="38" t="s">
        <v>85</v>
      </c>
      <c r="E77" s="38" t="s">
        <v>86</v>
      </c>
      <c r="F77" s="50">
        <v>723808</v>
      </c>
      <c r="G77" s="51"/>
      <c r="H77" s="38" t="str">
        <f t="shared" si="19"/>
        <v>Active</v>
      </c>
      <c r="I77" s="50">
        <f>VLOOKUP(B77,'Average Industry Compensation'!$B$1:$C$16,2,FALSE)</f>
        <v>769500</v>
      </c>
      <c r="J77" s="60">
        <f t="shared" si="15"/>
        <v>-45692</v>
      </c>
      <c r="K77" s="50">
        <f t="shared" si="14"/>
        <v>36190.400000000001</v>
      </c>
      <c r="L77" s="50">
        <f t="shared" si="16"/>
        <v>57904.639999999999</v>
      </c>
      <c r="M77" s="50">
        <f t="shared" si="17"/>
        <v>759998.4</v>
      </c>
    </row>
    <row r="78" spans="1:13" x14ac:dyDescent="0.3">
      <c r="A78" s="2" t="s">
        <v>176</v>
      </c>
      <c r="B78" s="38" t="s">
        <v>88</v>
      </c>
      <c r="C78" s="38" t="s">
        <v>89</v>
      </c>
      <c r="D78" s="38" t="s">
        <v>85</v>
      </c>
      <c r="E78" s="38" t="s">
        <v>86</v>
      </c>
      <c r="F78" s="50">
        <v>789598</v>
      </c>
      <c r="G78" s="51"/>
      <c r="H78" s="38" t="str">
        <f t="shared" si="19"/>
        <v>Active</v>
      </c>
      <c r="I78" s="50">
        <f>VLOOKUP(B78,'Average Industry Compensation'!$B$1:$C$16,2,FALSE)</f>
        <v>769500</v>
      </c>
      <c r="J78" s="60">
        <f t="shared" si="15"/>
        <v>20098</v>
      </c>
      <c r="K78" s="50">
        <f t="shared" si="14"/>
        <v>39479.9</v>
      </c>
      <c r="L78" s="50">
        <f t="shared" si="16"/>
        <v>63167.840000000004</v>
      </c>
      <c r="M78" s="50">
        <f t="shared" si="17"/>
        <v>829077.9</v>
      </c>
    </row>
    <row r="79" spans="1:13" x14ac:dyDescent="0.3">
      <c r="A79" s="2" t="s">
        <v>177</v>
      </c>
      <c r="B79" s="38" t="s">
        <v>95</v>
      </c>
      <c r="C79" s="38" t="s">
        <v>98</v>
      </c>
      <c r="D79" s="38" t="s">
        <v>96</v>
      </c>
      <c r="E79" s="38" t="s">
        <v>86</v>
      </c>
      <c r="F79" s="50">
        <v>907115</v>
      </c>
      <c r="G79" s="51"/>
      <c r="H79" s="38" t="str">
        <f t="shared" si="19"/>
        <v>Active</v>
      </c>
      <c r="I79" s="50">
        <f>VLOOKUP(B79,'Average Industry Compensation'!$B$1:$C$16,2,FALSE)</f>
        <v>1038825</v>
      </c>
      <c r="J79" s="60">
        <f t="shared" si="15"/>
        <v>-131710</v>
      </c>
      <c r="K79" s="50">
        <f t="shared" si="14"/>
        <v>45355.75</v>
      </c>
      <c r="L79" s="50">
        <f t="shared" si="16"/>
        <v>72569.2</v>
      </c>
      <c r="M79" s="50">
        <f t="shared" si="17"/>
        <v>952470.75</v>
      </c>
    </row>
    <row r="80" spans="1:13" x14ac:dyDescent="0.3">
      <c r="A80" s="2" t="s">
        <v>178</v>
      </c>
      <c r="B80" s="38" t="s">
        <v>88</v>
      </c>
      <c r="C80" s="38" t="s">
        <v>98</v>
      </c>
      <c r="D80" s="38" t="s">
        <v>85</v>
      </c>
      <c r="E80" s="38" t="s">
        <v>86</v>
      </c>
      <c r="F80" s="50">
        <v>886891</v>
      </c>
      <c r="G80" s="51"/>
      <c r="H80" s="38" t="str">
        <f t="shared" si="19"/>
        <v>Active</v>
      </c>
      <c r="I80" s="50">
        <f>VLOOKUP(B80,'Average Industry Compensation'!$B$1:$C$16,2,FALSE)</f>
        <v>769500</v>
      </c>
      <c r="J80" s="60">
        <f t="shared" si="15"/>
        <v>117391</v>
      </c>
      <c r="K80" s="50">
        <f t="shared" si="14"/>
        <v>44344.55</v>
      </c>
      <c r="L80" s="50">
        <f t="shared" si="16"/>
        <v>70951.28</v>
      </c>
      <c r="M80" s="50">
        <f t="shared" si="17"/>
        <v>931235.55</v>
      </c>
    </row>
    <row r="81" spans="1:13" x14ac:dyDescent="0.3">
      <c r="A81" s="2" t="s">
        <v>179</v>
      </c>
      <c r="B81" s="38" t="s">
        <v>83</v>
      </c>
      <c r="C81" s="38" t="s">
        <v>89</v>
      </c>
      <c r="D81" s="38" t="s">
        <v>93</v>
      </c>
      <c r="E81" s="38" t="s">
        <v>86</v>
      </c>
      <c r="F81" s="50">
        <v>570000</v>
      </c>
      <c r="G81" s="51"/>
      <c r="H81" s="38" t="str">
        <f t="shared" si="19"/>
        <v>Active</v>
      </c>
      <c r="I81" s="50">
        <f>VLOOKUP(B81,'Average Industry Compensation'!$B$1:$C$16,2,FALSE)</f>
        <v>570000</v>
      </c>
      <c r="J81" s="60">
        <f>F81-I81</f>
        <v>0</v>
      </c>
      <c r="K81" s="50">
        <f t="shared" si="14"/>
        <v>28500</v>
      </c>
      <c r="L81" s="50">
        <f t="shared" si="16"/>
        <v>45600</v>
      </c>
      <c r="M81" s="50">
        <f t="shared" si="17"/>
        <v>598500</v>
      </c>
    </row>
    <row r="82" spans="1:13" x14ac:dyDescent="0.3">
      <c r="A82" s="2" t="s">
        <v>180</v>
      </c>
      <c r="B82" s="38" t="s">
        <v>95</v>
      </c>
      <c r="C82" s="38" t="s">
        <v>84</v>
      </c>
      <c r="D82" s="38" t="s">
        <v>90</v>
      </c>
      <c r="E82" s="38" t="s">
        <v>106</v>
      </c>
      <c r="F82" s="50">
        <v>964851</v>
      </c>
      <c r="G82" s="52">
        <v>45468</v>
      </c>
      <c r="H82" s="38" t="str">
        <f t="shared" si="19"/>
        <v>Exited</v>
      </c>
      <c r="I82" s="50">
        <f>VLOOKUP(B82,'Average Industry Compensation'!$B$1:$C$16,2,FALSE)</f>
        <v>1038825</v>
      </c>
      <c r="J82" s="60">
        <f t="shared" si="15"/>
        <v>-73974</v>
      </c>
      <c r="K82" s="50">
        <f t="shared" si="14"/>
        <v>48242.55</v>
      </c>
      <c r="L82" s="50">
        <f t="shared" si="16"/>
        <v>77188.08</v>
      </c>
      <c r="M82" s="50">
        <f t="shared" si="17"/>
        <v>1013093.55</v>
      </c>
    </row>
    <row r="83" spans="1:13" x14ac:dyDescent="0.3">
      <c r="A83" s="2" t="s">
        <v>181</v>
      </c>
      <c r="B83" s="38" t="s">
        <v>88</v>
      </c>
      <c r="C83" s="38" t="s">
        <v>84</v>
      </c>
      <c r="D83" s="38" t="s">
        <v>90</v>
      </c>
      <c r="E83" s="38" t="s">
        <v>86</v>
      </c>
      <c r="F83" s="50">
        <v>765357</v>
      </c>
      <c r="G83" s="51"/>
      <c r="H83" s="38" t="str">
        <f t="shared" ref="H83:H88" si="20">IF(ISBLANK(G83), "Active", "Exited")</f>
        <v>Active</v>
      </c>
      <c r="I83" s="50">
        <f>VLOOKUP(B83,'Average Industry Compensation'!$B$1:$C$16,2,FALSE)</f>
        <v>769500</v>
      </c>
      <c r="J83" s="60">
        <f t="shared" si="15"/>
        <v>-4143</v>
      </c>
      <c r="K83" s="50">
        <f t="shared" si="14"/>
        <v>38267.85</v>
      </c>
      <c r="L83" s="50">
        <f t="shared" si="16"/>
        <v>61228.56</v>
      </c>
      <c r="M83" s="50">
        <f t="shared" si="17"/>
        <v>803624.85</v>
      </c>
    </row>
    <row r="84" spans="1:13" x14ac:dyDescent="0.3">
      <c r="A84" s="2" t="s">
        <v>182</v>
      </c>
      <c r="B84" s="38" t="s">
        <v>95</v>
      </c>
      <c r="C84" s="38" t="s">
        <v>98</v>
      </c>
      <c r="D84" s="38" t="s">
        <v>90</v>
      </c>
      <c r="E84" s="38" t="s">
        <v>86</v>
      </c>
      <c r="F84" s="50">
        <v>991402</v>
      </c>
      <c r="G84" s="51"/>
      <c r="H84" s="38" t="str">
        <f t="shared" si="20"/>
        <v>Active</v>
      </c>
      <c r="I84" s="50">
        <f>VLOOKUP(B84,'Average Industry Compensation'!$B$1:$C$16,2,FALSE)</f>
        <v>1038825</v>
      </c>
      <c r="J84" s="60">
        <f t="shared" si="15"/>
        <v>-47423</v>
      </c>
      <c r="K84" s="50">
        <f t="shared" si="14"/>
        <v>49570.100000000006</v>
      </c>
      <c r="L84" s="50">
        <f t="shared" si="16"/>
        <v>79312.160000000003</v>
      </c>
      <c r="M84" s="50">
        <f t="shared" si="17"/>
        <v>1040972.1</v>
      </c>
    </row>
    <row r="85" spans="1:13" x14ac:dyDescent="0.3">
      <c r="A85" s="2" t="s">
        <v>183</v>
      </c>
      <c r="B85" s="38" t="s">
        <v>184</v>
      </c>
      <c r="C85" s="38" t="s">
        <v>89</v>
      </c>
      <c r="D85" s="38" t="s">
        <v>185</v>
      </c>
      <c r="E85" s="38" t="s">
        <v>86</v>
      </c>
      <c r="F85" s="50">
        <v>3079338</v>
      </c>
      <c r="G85" s="51"/>
      <c r="H85" s="38" t="str">
        <f t="shared" si="20"/>
        <v>Active</v>
      </c>
      <c r="I85" s="50">
        <f>VLOOKUP(B85,'Average Industry Compensation'!$B$1:$C$16,2,FALSE)</f>
        <v>2337356.25</v>
      </c>
      <c r="J85" s="60">
        <f t="shared" si="15"/>
        <v>741981.75</v>
      </c>
      <c r="K85" s="50">
        <f t="shared" si="14"/>
        <v>307933.8</v>
      </c>
      <c r="L85" s="50">
        <f t="shared" si="16"/>
        <v>369520.56</v>
      </c>
      <c r="M85" s="50">
        <f t="shared" si="17"/>
        <v>3387271.8</v>
      </c>
    </row>
    <row r="86" spans="1:13" x14ac:dyDescent="0.3">
      <c r="A86" s="2" t="s">
        <v>186</v>
      </c>
      <c r="B86" s="38" t="s">
        <v>83</v>
      </c>
      <c r="C86" s="38" t="s">
        <v>84</v>
      </c>
      <c r="D86" s="38" t="s">
        <v>93</v>
      </c>
      <c r="E86" s="38" t="s">
        <v>86</v>
      </c>
      <c r="F86" s="50">
        <v>570000</v>
      </c>
      <c r="G86" s="51"/>
      <c r="H86" s="38" t="str">
        <f t="shared" si="20"/>
        <v>Active</v>
      </c>
      <c r="I86" s="50">
        <f>VLOOKUP(B86,'Average Industry Compensation'!$B$1:$C$16,2,FALSE)</f>
        <v>570000</v>
      </c>
      <c r="J86" s="60">
        <f t="shared" si="15"/>
        <v>0</v>
      </c>
      <c r="K86" s="50">
        <f t="shared" si="14"/>
        <v>28500</v>
      </c>
      <c r="L86" s="50">
        <f t="shared" si="16"/>
        <v>45600</v>
      </c>
      <c r="M86" s="50">
        <f t="shared" si="17"/>
        <v>598500</v>
      </c>
    </row>
    <row r="87" spans="1:13" x14ac:dyDescent="0.3">
      <c r="A87" s="2" t="s">
        <v>187</v>
      </c>
      <c r="B87" s="38" t="s">
        <v>83</v>
      </c>
      <c r="C87" s="38" t="s">
        <v>84</v>
      </c>
      <c r="D87" s="38" t="s">
        <v>93</v>
      </c>
      <c r="E87" s="38" t="s">
        <v>86</v>
      </c>
      <c r="F87" s="50">
        <v>570000</v>
      </c>
      <c r="G87" s="51"/>
      <c r="H87" s="38" t="str">
        <f t="shared" si="20"/>
        <v>Active</v>
      </c>
      <c r="I87" s="50">
        <f>VLOOKUP(B87,'Average Industry Compensation'!$B$1:$C$16,2,FALSE)</f>
        <v>570000</v>
      </c>
      <c r="J87" s="60">
        <f t="shared" si="15"/>
        <v>0</v>
      </c>
      <c r="K87" s="50">
        <f t="shared" si="14"/>
        <v>28500</v>
      </c>
      <c r="L87" s="50">
        <f t="shared" si="16"/>
        <v>45600</v>
      </c>
      <c r="M87" s="50">
        <f t="shared" si="17"/>
        <v>598500</v>
      </c>
    </row>
    <row r="88" spans="1:13" x14ac:dyDescent="0.3">
      <c r="A88" s="2" t="s">
        <v>188</v>
      </c>
      <c r="B88" s="38" t="s">
        <v>95</v>
      </c>
      <c r="C88" s="38" t="s">
        <v>89</v>
      </c>
      <c r="D88" s="38" t="s">
        <v>120</v>
      </c>
      <c r="E88" s="38" t="s">
        <v>106</v>
      </c>
      <c r="F88" s="50">
        <v>1093366</v>
      </c>
      <c r="G88" s="52">
        <v>45474</v>
      </c>
      <c r="H88" s="38" t="str">
        <f t="shared" si="20"/>
        <v>Exited</v>
      </c>
      <c r="I88" s="50">
        <f>VLOOKUP(B88,'Average Industry Compensation'!$B$1:$C$16,2,FALSE)</f>
        <v>1038825</v>
      </c>
      <c r="J88" s="60">
        <f t="shared" si="15"/>
        <v>54541</v>
      </c>
      <c r="K88" s="50">
        <f t="shared" si="14"/>
        <v>54668.3</v>
      </c>
      <c r="L88" s="50">
        <f t="shared" si="16"/>
        <v>87469.28</v>
      </c>
      <c r="M88" s="50">
        <f t="shared" si="17"/>
        <v>1148034.3</v>
      </c>
    </row>
    <row r="89" spans="1:13" x14ac:dyDescent="0.3">
      <c r="A89" s="2" t="s">
        <v>189</v>
      </c>
      <c r="B89" s="38" t="s">
        <v>83</v>
      </c>
      <c r="C89" s="38" t="s">
        <v>89</v>
      </c>
      <c r="D89" s="38" t="s">
        <v>85</v>
      </c>
      <c r="E89" s="38" t="s">
        <v>86</v>
      </c>
      <c r="F89" s="50">
        <v>679372</v>
      </c>
      <c r="G89" s="51"/>
      <c r="H89" s="38" t="str">
        <f t="shared" ref="H89:H96" si="21">IF(ISBLANK(G89), "Active", "Exited")</f>
        <v>Active</v>
      </c>
      <c r="I89" s="50">
        <f>VLOOKUP(B89,'Average Industry Compensation'!$B$1:$C$16,2,FALSE)</f>
        <v>570000</v>
      </c>
      <c r="J89" s="60">
        <f t="shared" si="15"/>
        <v>109372</v>
      </c>
      <c r="K89" s="50">
        <f t="shared" si="14"/>
        <v>33968.6</v>
      </c>
      <c r="L89" s="50">
        <f t="shared" si="16"/>
        <v>54349.760000000002</v>
      </c>
      <c r="M89" s="50">
        <f t="shared" si="17"/>
        <v>713340.6</v>
      </c>
    </row>
    <row r="90" spans="1:13" x14ac:dyDescent="0.3">
      <c r="A90" s="2" t="s">
        <v>190</v>
      </c>
      <c r="B90" s="38" t="s">
        <v>88</v>
      </c>
      <c r="C90" s="38" t="s">
        <v>89</v>
      </c>
      <c r="D90" s="38" t="s">
        <v>90</v>
      </c>
      <c r="E90" s="38" t="s">
        <v>86</v>
      </c>
      <c r="F90" s="50">
        <v>882835</v>
      </c>
      <c r="G90" s="51"/>
      <c r="H90" s="38" t="str">
        <f t="shared" si="21"/>
        <v>Active</v>
      </c>
      <c r="I90" s="50">
        <f>VLOOKUP(B90,'Average Industry Compensation'!$B$1:$C$16,2,FALSE)</f>
        <v>769500</v>
      </c>
      <c r="J90" s="60">
        <f t="shared" si="15"/>
        <v>113335</v>
      </c>
      <c r="K90" s="50">
        <f t="shared" si="14"/>
        <v>44141.75</v>
      </c>
      <c r="L90" s="50">
        <f t="shared" si="16"/>
        <v>70626.8</v>
      </c>
      <c r="M90" s="50">
        <f t="shared" si="17"/>
        <v>926976.75</v>
      </c>
    </row>
    <row r="91" spans="1:13" x14ac:dyDescent="0.3">
      <c r="A91" s="2" t="s">
        <v>191</v>
      </c>
      <c r="B91" s="38" t="s">
        <v>88</v>
      </c>
      <c r="C91" s="38" t="s">
        <v>98</v>
      </c>
      <c r="D91" s="38" t="s">
        <v>90</v>
      </c>
      <c r="E91" s="38" t="s">
        <v>86</v>
      </c>
      <c r="F91" s="50">
        <v>844734</v>
      </c>
      <c r="G91" s="51"/>
      <c r="H91" s="38" t="str">
        <f t="shared" si="21"/>
        <v>Active</v>
      </c>
      <c r="I91" s="50">
        <f>VLOOKUP(B91,'Average Industry Compensation'!$B$1:$C$16,2,FALSE)</f>
        <v>769500</v>
      </c>
      <c r="J91" s="60">
        <f t="shared" si="15"/>
        <v>75234</v>
      </c>
      <c r="K91" s="50">
        <f t="shared" si="14"/>
        <v>42236.700000000004</v>
      </c>
      <c r="L91" s="50">
        <f t="shared" si="16"/>
        <v>67578.720000000001</v>
      </c>
      <c r="M91" s="50">
        <f t="shared" si="17"/>
        <v>886970.7</v>
      </c>
    </row>
    <row r="92" spans="1:13" x14ac:dyDescent="0.3">
      <c r="A92" s="2" t="s">
        <v>192</v>
      </c>
      <c r="B92" s="38" t="s">
        <v>95</v>
      </c>
      <c r="C92" s="38" t="s">
        <v>84</v>
      </c>
      <c r="D92" s="38" t="s">
        <v>90</v>
      </c>
      <c r="E92" s="38" t="s">
        <v>86</v>
      </c>
      <c r="F92" s="50">
        <v>974829</v>
      </c>
      <c r="G92" s="51"/>
      <c r="H92" s="38" t="str">
        <f t="shared" si="21"/>
        <v>Active</v>
      </c>
      <c r="I92" s="50">
        <f>VLOOKUP(B92,'Average Industry Compensation'!$B$1:$C$16,2,FALSE)</f>
        <v>1038825</v>
      </c>
      <c r="J92" s="60">
        <f t="shared" si="15"/>
        <v>-63996</v>
      </c>
      <c r="K92" s="50">
        <f t="shared" si="14"/>
        <v>48741.450000000004</v>
      </c>
      <c r="L92" s="50">
        <f t="shared" si="16"/>
        <v>77986.320000000007</v>
      </c>
      <c r="M92" s="50">
        <f t="shared" si="17"/>
        <v>1023570.45</v>
      </c>
    </row>
    <row r="93" spans="1:13" x14ac:dyDescent="0.3">
      <c r="A93" s="2" t="s">
        <v>193</v>
      </c>
      <c r="B93" s="38" t="s">
        <v>83</v>
      </c>
      <c r="C93" s="38" t="s">
        <v>89</v>
      </c>
      <c r="D93" s="38" t="s">
        <v>85</v>
      </c>
      <c r="E93" s="38" t="s">
        <v>86</v>
      </c>
      <c r="F93" s="50">
        <v>666771</v>
      </c>
      <c r="G93" s="51"/>
      <c r="H93" s="38" t="str">
        <f t="shared" si="21"/>
        <v>Active</v>
      </c>
      <c r="I93" s="50">
        <f>VLOOKUP(B93,'Average Industry Compensation'!$B$1:$C$16,2,FALSE)</f>
        <v>570000</v>
      </c>
      <c r="J93" s="60">
        <f t="shared" si="15"/>
        <v>96771</v>
      </c>
      <c r="K93" s="50">
        <f t="shared" si="14"/>
        <v>33338.550000000003</v>
      </c>
      <c r="L93" s="50">
        <f t="shared" si="16"/>
        <v>53341.68</v>
      </c>
      <c r="M93" s="50">
        <f t="shared" si="17"/>
        <v>700109.55</v>
      </c>
    </row>
    <row r="94" spans="1:13" x14ac:dyDescent="0.3">
      <c r="A94" s="2" t="s">
        <v>194</v>
      </c>
      <c r="B94" s="38" t="s">
        <v>83</v>
      </c>
      <c r="C94" s="38" t="s">
        <v>89</v>
      </c>
      <c r="D94" s="38" t="s">
        <v>93</v>
      </c>
      <c r="E94" s="38" t="s">
        <v>86</v>
      </c>
      <c r="F94" s="50">
        <v>570000</v>
      </c>
      <c r="G94" s="51"/>
      <c r="H94" s="38" t="str">
        <f t="shared" si="21"/>
        <v>Active</v>
      </c>
      <c r="I94" s="50">
        <f>VLOOKUP(B94,'Average Industry Compensation'!$B$1:$C$16,2,FALSE)</f>
        <v>570000</v>
      </c>
      <c r="J94" s="60">
        <f t="shared" si="15"/>
        <v>0</v>
      </c>
      <c r="K94" s="50">
        <f t="shared" si="14"/>
        <v>28500</v>
      </c>
      <c r="L94" s="50">
        <f t="shared" si="16"/>
        <v>45600</v>
      </c>
      <c r="M94" s="50">
        <f t="shared" si="17"/>
        <v>598500</v>
      </c>
    </row>
    <row r="95" spans="1:13" x14ac:dyDescent="0.3">
      <c r="A95" s="2" t="s">
        <v>195</v>
      </c>
      <c r="B95" s="38" t="s">
        <v>83</v>
      </c>
      <c r="C95" s="38" t="s">
        <v>89</v>
      </c>
      <c r="D95" s="38" t="s">
        <v>93</v>
      </c>
      <c r="E95" s="38" t="s">
        <v>86</v>
      </c>
      <c r="F95" s="50">
        <v>570000</v>
      </c>
      <c r="G95" s="51"/>
      <c r="H95" s="38" t="str">
        <f t="shared" si="21"/>
        <v>Active</v>
      </c>
      <c r="I95" s="50">
        <f>VLOOKUP(B95,'Average Industry Compensation'!$B$1:$C$16,2,FALSE)</f>
        <v>570000</v>
      </c>
      <c r="J95" s="60">
        <f t="shared" si="15"/>
        <v>0</v>
      </c>
      <c r="K95" s="50">
        <f t="shared" si="14"/>
        <v>28500</v>
      </c>
      <c r="L95" s="50">
        <f t="shared" si="16"/>
        <v>45600</v>
      </c>
      <c r="M95" s="50">
        <f t="shared" si="17"/>
        <v>598500</v>
      </c>
    </row>
    <row r="96" spans="1:13" x14ac:dyDescent="0.3">
      <c r="A96" s="2" t="s">
        <v>196</v>
      </c>
      <c r="B96" s="38" t="s">
        <v>88</v>
      </c>
      <c r="C96" s="38" t="s">
        <v>89</v>
      </c>
      <c r="D96" s="38" t="s">
        <v>90</v>
      </c>
      <c r="E96" s="38" t="s">
        <v>106</v>
      </c>
      <c r="F96" s="50">
        <v>780000</v>
      </c>
      <c r="G96" s="53" t="s">
        <v>197</v>
      </c>
      <c r="H96" s="38" t="str">
        <f t="shared" si="21"/>
        <v>Exited</v>
      </c>
      <c r="I96" s="50">
        <f>VLOOKUP(B96,'Average Industry Compensation'!$B$1:$C$16,2,FALSE)</f>
        <v>769500</v>
      </c>
      <c r="J96" s="60">
        <f t="shared" si="15"/>
        <v>10500</v>
      </c>
      <c r="K96" s="50">
        <f t="shared" si="14"/>
        <v>39000</v>
      </c>
      <c r="L96" s="50">
        <f t="shared" si="16"/>
        <v>62400</v>
      </c>
      <c r="M96" s="50">
        <f t="shared" si="17"/>
        <v>819000</v>
      </c>
    </row>
    <row r="97" spans="1:13" x14ac:dyDescent="0.3">
      <c r="A97" s="2" t="s">
        <v>198</v>
      </c>
      <c r="B97" s="38" t="s">
        <v>83</v>
      </c>
      <c r="C97" s="38" t="s">
        <v>84</v>
      </c>
      <c r="D97" s="38" t="s">
        <v>85</v>
      </c>
      <c r="E97" s="38" t="s">
        <v>86</v>
      </c>
      <c r="F97" s="50">
        <v>674629</v>
      </c>
      <c r="G97" s="51"/>
      <c r="H97" s="38" t="str">
        <f t="shared" ref="H97:H104" si="22">IF(ISBLANK(G97), "Active", "Exited")</f>
        <v>Active</v>
      </c>
      <c r="I97" s="50">
        <f>VLOOKUP(B97,'Average Industry Compensation'!$B$1:$C$16,2,FALSE)</f>
        <v>570000</v>
      </c>
      <c r="J97" s="60">
        <f t="shared" si="15"/>
        <v>104629</v>
      </c>
      <c r="K97" s="50">
        <f t="shared" si="14"/>
        <v>33731.450000000004</v>
      </c>
      <c r="L97" s="50">
        <f t="shared" si="16"/>
        <v>53970.32</v>
      </c>
      <c r="M97" s="50">
        <f t="shared" si="17"/>
        <v>708360.45</v>
      </c>
    </row>
    <row r="98" spans="1:13" x14ac:dyDescent="0.3">
      <c r="A98" s="2" t="s">
        <v>199</v>
      </c>
      <c r="B98" s="38" t="s">
        <v>95</v>
      </c>
      <c r="C98" s="38" t="s">
        <v>89</v>
      </c>
      <c r="D98" s="38" t="s">
        <v>90</v>
      </c>
      <c r="E98" s="38" t="s">
        <v>86</v>
      </c>
      <c r="F98" s="50">
        <v>1161030</v>
      </c>
      <c r="G98" s="51"/>
      <c r="H98" s="38" t="str">
        <f t="shared" si="22"/>
        <v>Active</v>
      </c>
      <c r="I98" s="50">
        <f>VLOOKUP(B98,'Average Industry Compensation'!$B$1:$C$16,2,FALSE)</f>
        <v>1038825</v>
      </c>
      <c r="J98" s="60">
        <f t="shared" si="15"/>
        <v>122205</v>
      </c>
      <c r="K98" s="50">
        <f t="shared" si="14"/>
        <v>58051.5</v>
      </c>
      <c r="L98" s="50">
        <f t="shared" si="16"/>
        <v>92882.400000000009</v>
      </c>
      <c r="M98" s="50">
        <f t="shared" si="17"/>
        <v>1219081.5</v>
      </c>
    </row>
    <row r="99" spans="1:13" x14ac:dyDescent="0.3">
      <c r="A99" s="2" t="s">
        <v>200</v>
      </c>
      <c r="B99" s="38" t="s">
        <v>108</v>
      </c>
      <c r="C99" s="38" t="s">
        <v>89</v>
      </c>
      <c r="D99" s="38" t="s">
        <v>120</v>
      </c>
      <c r="E99" s="38" t="s">
        <v>86</v>
      </c>
      <c r="F99" s="50">
        <v>1744115</v>
      </c>
      <c r="G99" s="51"/>
      <c r="H99" s="38" t="str">
        <f t="shared" si="22"/>
        <v>Active</v>
      </c>
      <c r="I99" s="50">
        <f>VLOOKUP(B99,'Average Industry Compensation'!$B$1:$C$16,2,FALSE)</f>
        <v>1558237.5</v>
      </c>
      <c r="J99" s="60">
        <f t="shared" si="15"/>
        <v>185877.5</v>
      </c>
      <c r="K99" s="50">
        <f t="shared" si="14"/>
        <v>174411.5</v>
      </c>
      <c r="L99" s="50">
        <f t="shared" si="16"/>
        <v>209293.8</v>
      </c>
      <c r="M99" s="50">
        <f t="shared" si="17"/>
        <v>1918526.5</v>
      </c>
    </row>
    <row r="100" spans="1:13" x14ac:dyDescent="0.3">
      <c r="A100" s="2" t="s">
        <v>201</v>
      </c>
      <c r="B100" s="38" t="s">
        <v>95</v>
      </c>
      <c r="C100" s="38" t="s">
        <v>84</v>
      </c>
      <c r="D100" s="38" t="s">
        <v>96</v>
      </c>
      <c r="E100" s="38" t="s">
        <v>86</v>
      </c>
      <c r="F100" s="50">
        <v>968562</v>
      </c>
      <c r="G100" s="51"/>
      <c r="H100" s="38" t="str">
        <f t="shared" si="22"/>
        <v>Active</v>
      </c>
      <c r="I100" s="50">
        <f>VLOOKUP(B100,'Average Industry Compensation'!$B$1:$C$16,2,FALSE)</f>
        <v>1038825</v>
      </c>
      <c r="J100" s="60">
        <f t="shared" si="15"/>
        <v>-70263</v>
      </c>
      <c r="K100" s="50">
        <f t="shared" si="14"/>
        <v>48428.100000000006</v>
      </c>
      <c r="L100" s="50">
        <f t="shared" si="16"/>
        <v>77484.960000000006</v>
      </c>
      <c r="M100" s="50">
        <f t="shared" si="17"/>
        <v>1016990.1</v>
      </c>
    </row>
    <row r="101" spans="1:13" x14ac:dyDescent="0.3">
      <c r="A101" s="2" t="s">
        <v>202</v>
      </c>
      <c r="B101" s="38" t="s">
        <v>95</v>
      </c>
      <c r="C101" s="38" t="s">
        <v>89</v>
      </c>
      <c r="D101" s="38" t="s">
        <v>120</v>
      </c>
      <c r="E101" s="38" t="s">
        <v>86</v>
      </c>
      <c r="F101" s="50">
        <v>1107472</v>
      </c>
      <c r="G101" s="51"/>
      <c r="H101" s="38" t="str">
        <f t="shared" si="22"/>
        <v>Active</v>
      </c>
      <c r="I101" s="50">
        <f>VLOOKUP(B101,'Average Industry Compensation'!$B$1:$C$16,2,FALSE)</f>
        <v>1038825</v>
      </c>
      <c r="J101" s="60">
        <f t="shared" si="15"/>
        <v>68647</v>
      </c>
      <c r="K101" s="50">
        <f t="shared" si="14"/>
        <v>55373.600000000006</v>
      </c>
      <c r="L101" s="50">
        <f t="shared" si="16"/>
        <v>88597.759999999995</v>
      </c>
      <c r="M101" s="50">
        <f t="shared" si="17"/>
        <v>1162845.6000000001</v>
      </c>
    </row>
    <row r="102" spans="1:13" x14ac:dyDescent="0.3">
      <c r="A102" s="2" t="s">
        <v>203</v>
      </c>
      <c r="B102" s="38" t="s">
        <v>83</v>
      </c>
      <c r="C102" s="38" t="s">
        <v>84</v>
      </c>
      <c r="D102" s="38" t="s">
        <v>93</v>
      </c>
      <c r="E102" s="38" t="s">
        <v>86</v>
      </c>
      <c r="F102" s="50">
        <v>570000</v>
      </c>
      <c r="G102" s="51"/>
      <c r="H102" s="38" t="str">
        <f t="shared" si="22"/>
        <v>Active</v>
      </c>
      <c r="I102" s="50">
        <f>VLOOKUP(B102,'Average Industry Compensation'!$B$1:$C$16,2,FALSE)</f>
        <v>570000</v>
      </c>
      <c r="J102" s="60">
        <f>F102-I102</f>
        <v>0</v>
      </c>
      <c r="K102" s="50">
        <f t="shared" si="14"/>
        <v>28500</v>
      </c>
      <c r="L102" s="50">
        <f t="shared" si="16"/>
        <v>45600</v>
      </c>
      <c r="M102" s="50">
        <f t="shared" si="17"/>
        <v>598500</v>
      </c>
    </row>
    <row r="103" spans="1:13" x14ac:dyDescent="0.3">
      <c r="A103" s="2" t="s">
        <v>204</v>
      </c>
      <c r="B103" s="38" t="s">
        <v>95</v>
      </c>
      <c r="C103" s="38" t="s">
        <v>84</v>
      </c>
      <c r="D103" s="38" t="s">
        <v>120</v>
      </c>
      <c r="E103" s="38" t="s">
        <v>86</v>
      </c>
      <c r="F103" s="50">
        <v>1096816</v>
      </c>
      <c r="G103" s="51"/>
      <c r="H103" s="38" t="str">
        <f t="shared" si="22"/>
        <v>Active</v>
      </c>
      <c r="I103" s="50">
        <f>VLOOKUP(B103,'Average Industry Compensation'!$B$1:$C$16,2,FALSE)</f>
        <v>1038825</v>
      </c>
      <c r="J103" s="60">
        <f t="shared" si="15"/>
        <v>57991</v>
      </c>
      <c r="K103" s="50">
        <f t="shared" si="14"/>
        <v>54840.800000000003</v>
      </c>
      <c r="L103" s="50">
        <f t="shared" si="16"/>
        <v>87745.279999999999</v>
      </c>
      <c r="M103" s="50">
        <f t="shared" si="17"/>
        <v>1151656.8</v>
      </c>
    </row>
    <row r="104" spans="1:13" x14ac:dyDescent="0.3">
      <c r="A104" s="2" t="s">
        <v>205</v>
      </c>
      <c r="B104" s="38" t="s">
        <v>88</v>
      </c>
      <c r="C104" s="38" t="s">
        <v>98</v>
      </c>
      <c r="D104" s="38" t="s">
        <v>90</v>
      </c>
      <c r="E104" s="38" t="s">
        <v>106</v>
      </c>
      <c r="F104" s="50">
        <v>747378</v>
      </c>
      <c r="G104" s="52">
        <v>45444</v>
      </c>
      <c r="H104" s="38" t="str">
        <f t="shared" si="22"/>
        <v>Exited</v>
      </c>
      <c r="I104" s="50">
        <f>VLOOKUP(B104,'Average Industry Compensation'!$B$1:$C$16,2,FALSE)</f>
        <v>769500</v>
      </c>
      <c r="J104" s="60">
        <f t="shared" si="15"/>
        <v>-22122</v>
      </c>
      <c r="K104" s="50">
        <f t="shared" si="14"/>
        <v>37368.9</v>
      </c>
      <c r="L104" s="50">
        <f t="shared" si="16"/>
        <v>59790.239999999998</v>
      </c>
      <c r="M104" s="50">
        <f t="shared" si="17"/>
        <v>784746.9</v>
      </c>
    </row>
    <row r="105" spans="1:13" x14ac:dyDescent="0.3">
      <c r="A105" s="2" t="s">
        <v>206</v>
      </c>
      <c r="B105" s="38" t="s">
        <v>88</v>
      </c>
      <c r="C105" s="38" t="s">
        <v>84</v>
      </c>
      <c r="D105" s="38" t="s">
        <v>90</v>
      </c>
      <c r="E105" s="38" t="s">
        <v>86</v>
      </c>
      <c r="F105" s="50">
        <v>784515</v>
      </c>
      <c r="G105" s="51"/>
      <c r="H105" s="38" t="str">
        <f t="shared" ref="H105:H108" si="23">IF(ISBLANK(G105), "Active", "Exited")</f>
        <v>Active</v>
      </c>
      <c r="I105" s="50">
        <f>VLOOKUP(B105,'Average Industry Compensation'!$B$1:$C$16,2,FALSE)</f>
        <v>769500</v>
      </c>
      <c r="J105" s="60">
        <f t="shared" si="15"/>
        <v>15015</v>
      </c>
      <c r="K105" s="50">
        <f t="shared" si="14"/>
        <v>39225.75</v>
      </c>
      <c r="L105" s="50">
        <f t="shared" si="16"/>
        <v>62761.200000000004</v>
      </c>
      <c r="M105" s="50">
        <f t="shared" si="17"/>
        <v>823740.75</v>
      </c>
    </row>
    <row r="106" spans="1:13" x14ac:dyDescent="0.3">
      <c r="A106" s="2" t="s">
        <v>207</v>
      </c>
      <c r="B106" s="38" t="s">
        <v>95</v>
      </c>
      <c r="C106" s="38" t="s">
        <v>89</v>
      </c>
      <c r="D106" s="38" t="s">
        <v>120</v>
      </c>
      <c r="E106" s="38" t="s">
        <v>86</v>
      </c>
      <c r="F106" s="50">
        <v>1038994</v>
      </c>
      <c r="G106" s="51"/>
      <c r="H106" s="38" t="str">
        <f t="shared" si="23"/>
        <v>Active</v>
      </c>
      <c r="I106" s="50">
        <f>VLOOKUP(B106,'Average Industry Compensation'!$B$1:$C$16,2,FALSE)</f>
        <v>1038825</v>
      </c>
      <c r="J106" s="60">
        <f t="shared" si="15"/>
        <v>169</v>
      </c>
      <c r="K106" s="50">
        <f t="shared" si="14"/>
        <v>51949.700000000004</v>
      </c>
      <c r="L106" s="50">
        <f t="shared" si="16"/>
        <v>83119.520000000004</v>
      </c>
      <c r="M106" s="50">
        <f t="shared" si="17"/>
        <v>1090943.7</v>
      </c>
    </row>
    <row r="107" spans="1:13" x14ac:dyDescent="0.3">
      <c r="A107" s="2" t="s">
        <v>208</v>
      </c>
      <c r="B107" s="38" t="s">
        <v>83</v>
      </c>
      <c r="C107" s="38" t="s">
        <v>84</v>
      </c>
      <c r="D107" s="38" t="s">
        <v>85</v>
      </c>
      <c r="E107" s="38" t="s">
        <v>86</v>
      </c>
      <c r="F107" s="50">
        <v>661872</v>
      </c>
      <c r="G107" s="51"/>
      <c r="H107" s="38" t="str">
        <f t="shared" si="23"/>
        <v>Active</v>
      </c>
      <c r="I107" s="50">
        <f>VLOOKUP(B107,'Average Industry Compensation'!$B$1:$C$16,2,FALSE)</f>
        <v>570000</v>
      </c>
      <c r="J107" s="60">
        <f t="shared" si="15"/>
        <v>91872</v>
      </c>
      <c r="K107" s="50">
        <f t="shared" si="14"/>
        <v>33093.599999999999</v>
      </c>
      <c r="L107" s="50">
        <f t="shared" si="16"/>
        <v>52949.760000000002</v>
      </c>
      <c r="M107" s="50">
        <f t="shared" si="17"/>
        <v>694965.6</v>
      </c>
    </row>
    <row r="108" spans="1:13" x14ac:dyDescent="0.3">
      <c r="A108" s="2" t="s">
        <v>209</v>
      </c>
      <c r="B108" s="38" t="s">
        <v>83</v>
      </c>
      <c r="C108" s="38" t="s">
        <v>89</v>
      </c>
      <c r="D108" s="38" t="s">
        <v>85</v>
      </c>
      <c r="E108" s="38" t="s">
        <v>106</v>
      </c>
      <c r="F108" s="50">
        <v>689119</v>
      </c>
      <c r="G108" s="52">
        <v>45424</v>
      </c>
      <c r="H108" s="38" t="str">
        <f t="shared" si="23"/>
        <v>Exited</v>
      </c>
      <c r="I108" s="50">
        <f>VLOOKUP(B108,'Average Industry Compensation'!$B$1:$C$16,2,FALSE)</f>
        <v>570000</v>
      </c>
      <c r="J108" s="60">
        <f t="shared" si="15"/>
        <v>119119</v>
      </c>
      <c r="K108" s="50">
        <f t="shared" si="14"/>
        <v>34455.950000000004</v>
      </c>
      <c r="L108" s="50">
        <f t="shared" si="16"/>
        <v>55129.520000000004</v>
      </c>
      <c r="M108" s="50">
        <f t="shared" si="17"/>
        <v>723574.95</v>
      </c>
    </row>
    <row r="109" spans="1:13" x14ac:dyDescent="0.3">
      <c r="A109" s="2" t="s">
        <v>210</v>
      </c>
      <c r="B109" s="38" t="s">
        <v>83</v>
      </c>
      <c r="C109" s="38" t="s">
        <v>98</v>
      </c>
      <c r="D109" s="38" t="s">
        <v>85</v>
      </c>
      <c r="E109" s="38" t="s">
        <v>86</v>
      </c>
      <c r="F109" s="50">
        <v>679122</v>
      </c>
      <c r="G109" s="51"/>
      <c r="H109" s="38" t="str">
        <f t="shared" ref="H109:H123" si="24">IF(ISBLANK(G109), "Active", "Exited")</f>
        <v>Active</v>
      </c>
      <c r="I109" s="50">
        <f>VLOOKUP(B109,'Average Industry Compensation'!$B$1:$C$16,2,FALSE)</f>
        <v>570000</v>
      </c>
      <c r="J109" s="60">
        <f t="shared" si="15"/>
        <v>109122</v>
      </c>
      <c r="K109" s="50">
        <f t="shared" si="14"/>
        <v>33956.1</v>
      </c>
      <c r="L109" s="50">
        <f t="shared" si="16"/>
        <v>54329.760000000002</v>
      </c>
      <c r="M109" s="50">
        <f t="shared" si="17"/>
        <v>713078.1</v>
      </c>
    </row>
    <row r="110" spans="1:13" x14ac:dyDescent="0.3">
      <c r="A110" s="2" t="s">
        <v>211</v>
      </c>
      <c r="B110" s="38" t="s">
        <v>108</v>
      </c>
      <c r="C110" s="38" t="s">
        <v>98</v>
      </c>
      <c r="D110" s="38" t="s">
        <v>120</v>
      </c>
      <c r="E110" s="38" t="s">
        <v>86</v>
      </c>
      <c r="F110" s="50">
        <v>2119272</v>
      </c>
      <c r="G110" s="51"/>
      <c r="H110" s="38" t="str">
        <f t="shared" si="24"/>
        <v>Active</v>
      </c>
      <c r="I110" s="50">
        <f>VLOOKUP(B110,'Average Industry Compensation'!$B$1:$C$16,2,FALSE)</f>
        <v>1558237.5</v>
      </c>
      <c r="J110" s="60">
        <f t="shared" si="15"/>
        <v>561034.5</v>
      </c>
      <c r="K110" s="50">
        <f t="shared" si="14"/>
        <v>211927.2</v>
      </c>
      <c r="L110" s="50">
        <f t="shared" si="16"/>
        <v>254312.63999999998</v>
      </c>
      <c r="M110" s="50">
        <f t="shared" si="17"/>
        <v>2331199.2000000002</v>
      </c>
    </row>
    <row r="111" spans="1:13" x14ac:dyDescent="0.3">
      <c r="A111" s="2" t="s">
        <v>212</v>
      </c>
      <c r="B111" s="38" t="s">
        <v>83</v>
      </c>
      <c r="C111" s="38" t="s">
        <v>89</v>
      </c>
      <c r="D111" s="38" t="s">
        <v>85</v>
      </c>
      <c r="E111" s="38" t="s">
        <v>86</v>
      </c>
      <c r="F111" s="50">
        <v>675832</v>
      </c>
      <c r="G111" s="51"/>
      <c r="H111" s="38" t="str">
        <f t="shared" si="24"/>
        <v>Active</v>
      </c>
      <c r="I111" s="50">
        <f>VLOOKUP(B111,'Average Industry Compensation'!$B$1:$C$16,2,FALSE)</f>
        <v>570000</v>
      </c>
      <c r="J111" s="60">
        <f t="shared" si="15"/>
        <v>105832</v>
      </c>
      <c r="K111" s="50">
        <f t="shared" si="14"/>
        <v>33791.599999999999</v>
      </c>
      <c r="L111" s="50">
        <f t="shared" si="16"/>
        <v>54066.559999999998</v>
      </c>
      <c r="M111" s="50">
        <f t="shared" si="17"/>
        <v>709623.6</v>
      </c>
    </row>
    <row r="112" spans="1:13" x14ac:dyDescent="0.3">
      <c r="A112" s="2" t="s">
        <v>213</v>
      </c>
      <c r="B112" s="38" t="s">
        <v>83</v>
      </c>
      <c r="C112" s="38" t="s">
        <v>84</v>
      </c>
      <c r="D112" s="38" t="s">
        <v>85</v>
      </c>
      <c r="E112" s="38" t="s">
        <v>86</v>
      </c>
      <c r="F112" s="50">
        <v>677326</v>
      </c>
      <c r="G112" s="51"/>
      <c r="H112" s="38" t="str">
        <f t="shared" si="24"/>
        <v>Active</v>
      </c>
      <c r="I112" s="50">
        <f>VLOOKUP(B112,'Average Industry Compensation'!$B$1:$C$16,2,FALSE)</f>
        <v>570000</v>
      </c>
      <c r="J112" s="60">
        <f t="shared" si="15"/>
        <v>107326</v>
      </c>
      <c r="K112" s="50">
        <f t="shared" si="14"/>
        <v>33866.300000000003</v>
      </c>
      <c r="L112" s="50">
        <f t="shared" si="16"/>
        <v>54186.080000000002</v>
      </c>
      <c r="M112" s="50">
        <f t="shared" si="17"/>
        <v>711192.3</v>
      </c>
    </row>
    <row r="113" spans="1:13" x14ac:dyDescent="0.3">
      <c r="A113" s="2" t="s">
        <v>214</v>
      </c>
      <c r="B113" s="38" t="s">
        <v>95</v>
      </c>
      <c r="C113" s="38" t="s">
        <v>98</v>
      </c>
      <c r="D113" s="38" t="s">
        <v>96</v>
      </c>
      <c r="E113" s="38" t="s">
        <v>86</v>
      </c>
      <c r="F113" s="50">
        <v>999847</v>
      </c>
      <c r="G113" s="51"/>
      <c r="H113" s="38" t="str">
        <f t="shared" si="24"/>
        <v>Active</v>
      </c>
      <c r="I113" s="50">
        <f>VLOOKUP(B113,'Average Industry Compensation'!$B$1:$C$16,2,FALSE)</f>
        <v>1038825</v>
      </c>
      <c r="J113" s="60">
        <f t="shared" si="15"/>
        <v>-38978</v>
      </c>
      <c r="K113" s="50">
        <f t="shared" si="14"/>
        <v>49992.350000000006</v>
      </c>
      <c r="L113" s="50">
        <f t="shared" si="16"/>
        <v>79987.759999999995</v>
      </c>
      <c r="M113" s="50">
        <f t="shared" si="17"/>
        <v>1049839.3500000001</v>
      </c>
    </row>
    <row r="114" spans="1:13" x14ac:dyDescent="0.3">
      <c r="A114" s="2" t="s">
        <v>215</v>
      </c>
      <c r="B114" s="38" t="s">
        <v>83</v>
      </c>
      <c r="C114" s="38" t="s">
        <v>84</v>
      </c>
      <c r="D114" s="38" t="s">
        <v>85</v>
      </c>
      <c r="E114" s="38" t="s">
        <v>86</v>
      </c>
      <c r="F114" s="50">
        <v>667696</v>
      </c>
      <c r="G114" s="51"/>
      <c r="H114" s="38" t="str">
        <f t="shared" si="24"/>
        <v>Active</v>
      </c>
      <c r="I114" s="50">
        <f>VLOOKUP(B114,'Average Industry Compensation'!$B$1:$C$16,2,FALSE)</f>
        <v>570000</v>
      </c>
      <c r="J114" s="60">
        <f t="shared" si="15"/>
        <v>97696</v>
      </c>
      <c r="K114" s="50">
        <f t="shared" si="14"/>
        <v>33384.800000000003</v>
      </c>
      <c r="L114" s="50">
        <f t="shared" si="16"/>
        <v>53415.68</v>
      </c>
      <c r="M114" s="50">
        <f t="shared" si="17"/>
        <v>701080.8</v>
      </c>
    </row>
    <row r="115" spans="1:13" x14ac:dyDescent="0.3">
      <c r="A115" s="2" t="s">
        <v>216</v>
      </c>
      <c r="B115" s="38" t="s">
        <v>83</v>
      </c>
      <c r="C115" s="38" t="s">
        <v>89</v>
      </c>
      <c r="D115" s="38" t="s">
        <v>85</v>
      </c>
      <c r="E115" s="38" t="s">
        <v>86</v>
      </c>
      <c r="F115" s="50">
        <v>657556</v>
      </c>
      <c r="G115" s="51"/>
      <c r="H115" s="38" t="str">
        <f t="shared" si="24"/>
        <v>Active</v>
      </c>
      <c r="I115" s="50">
        <f>VLOOKUP(B115,'Average Industry Compensation'!$B$1:$C$16,2,FALSE)</f>
        <v>570000</v>
      </c>
      <c r="J115" s="60">
        <f t="shared" si="15"/>
        <v>87556</v>
      </c>
      <c r="K115" s="50">
        <f t="shared" si="14"/>
        <v>32877.800000000003</v>
      </c>
      <c r="L115" s="50">
        <f t="shared" si="16"/>
        <v>52604.480000000003</v>
      </c>
      <c r="M115" s="50">
        <f t="shared" si="17"/>
        <v>690433.8</v>
      </c>
    </row>
    <row r="116" spans="1:13" x14ac:dyDescent="0.3">
      <c r="A116" s="2" t="s">
        <v>217</v>
      </c>
      <c r="B116" s="38" t="s">
        <v>83</v>
      </c>
      <c r="C116" s="38" t="s">
        <v>84</v>
      </c>
      <c r="D116" s="38" t="s">
        <v>85</v>
      </c>
      <c r="E116" s="38" t="s">
        <v>86</v>
      </c>
      <c r="F116" s="50">
        <v>666688</v>
      </c>
      <c r="G116" s="51"/>
      <c r="H116" s="38" t="str">
        <f t="shared" si="24"/>
        <v>Active</v>
      </c>
      <c r="I116" s="50">
        <f>VLOOKUP(B116,'Average Industry Compensation'!$B$1:$C$16,2,FALSE)</f>
        <v>570000</v>
      </c>
      <c r="J116" s="60">
        <f t="shared" si="15"/>
        <v>96688</v>
      </c>
      <c r="K116" s="50">
        <f t="shared" si="14"/>
        <v>33334.400000000001</v>
      </c>
      <c r="L116" s="50">
        <f t="shared" si="16"/>
        <v>53335.040000000001</v>
      </c>
      <c r="M116" s="50">
        <f t="shared" si="17"/>
        <v>700022.4</v>
      </c>
    </row>
    <row r="117" spans="1:13" x14ac:dyDescent="0.3">
      <c r="A117" s="2" t="s">
        <v>218</v>
      </c>
      <c r="B117" s="38" t="s">
        <v>88</v>
      </c>
      <c r="C117" s="38" t="s">
        <v>89</v>
      </c>
      <c r="D117" s="38" t="s">
        <v>90</v>
      </c>
      <c r="E117" s="38" t="s">
        <v>86</v>
      </c>
      <c r="F117" s="50">
        <v>827191</v>
      </c>
      <c r="G117" s="51"/>
      <c r="H117" s="38" t="str">
        <f t="shared" si="24"/>
        <v>Active</v>
      </c>
      <c r="I117" s="50">
        <f>VLOOKUP(B117,'Average Industry Compensation'!$B$1:$C$16,2,FALSE)</f>
        <v>769500</v>
      </c>
      <c r="J117" s="60">
        <f t="shared" si="15"/>
        <v>57691</v>
      </c>
      <c r="K117" s="50">
        <f t="shared" si="14"/>
        <v>41359.550000000003</v>
      </c>
      <c r="L117" s="50">
        <f t="shared" si="16"/>
        <v>66175.28</v>
      </c>
      <c r="M117" s="50">
        <f t="shared" si="17"/>
        <v>868550.55</v>
      </c>
    </row>
    <row r="118" spans="1:13" x14ac:dyDescent="0.3">
      <c r="A118" s="2" t="s">
        <v>219</v>
      </c>
      <c r="B118" s="38" t="s">
        <v>83</v>
      </c>
      <c r="C118" s="38" t="s">
        <v>89</v>
      </c>
      <c r="D118" s="38" t="s">
        <v>93</v>
      </c>
      <c r="E118" s="38" t="s">
        <v>86</v>
      </c>
      <c r="F118" s="50">
        <v>570000</v>
      </c>
      <c r="G118" s="51"/>
      <c r="H118" s="38" t="str">
        <f t="shared" si="24"/>
        <v>Active</v>
      </c>
      <c r="I118" s="50">
        <f>VLOOKUP(B118,'Average Industry Compensation'!$B$1:$C$16,2,FALSE)</f>
        <v>570000</v>
      </c>
      <c r="J118" s="60">
        <f>F118-I118</f>
        <v>0</v>
      </c>
      <c r="K118" s="50">
        <f t="shared" si="14"/>
        <v>28500</v>
      </c>
      <c r="L118" s="50">
        <f t="shared" si="16"/>
        <v>45600</v>
      </c>
      <c r="M118" s="50">
        <f t="shared" si="17"/>
        <v>598500</v>
      </c>
    </row>
    <row r="119" spans="1:13" x14ac:dyDescent="0.3">
      <c r="A119" s="2" t="s">
        <v>220</v>
      </c>
      <c r="B119" s="38" t="s">
        <v>83</v>
      </c>
      <c r="C119" s="38" t="s">
        <v>89</v>
      </c>
      <c r="D119" s="38" t="s">
        <v>85</v>
      </c>
      <c r="E119" s="38" t="s">
        <v>86</v>
      </c>
      <c r="F119" s="50">
        <v>650999</v>
      </c>
      <c r="G119" s="51"/>
      <c r="H119" s="38" t="str">
        <f t="shared" si="24"/>
        <v>Active</v>
      </c>
      <c r="I119" s="50">
        <f>VLOOKUP(B119,'Average Industry Compensation'!$B$1:$C$16,2,FALSE)</f>
        <v>570000</v>
      </c>
      <c r="J119" s="60">
        <f t="shared" si="15"/>
        <v>80999</v>
      </c>
      <c r="K119" s="50">
        <f t="shared" si="14"/>
        <v>32549.95</v>
      </c>
      <c r="L119" s="50">
        <f t="shared" si="16"/>
        <v>52079.92</v>
      </c>
      <c r="M119" s="50">
        <f t="shared" si="17"/>
        <v>683548.95</v>
      </c>
    </row>
    <row r="120" spans="1:13" x14ac:dyDescent="0.3">
      <c r="A120" s="2" t="s">
        <v>221</v>
      </c>
      <c r="B120" s="38" t="s">
        <v>83</v>
      </c>
      <c r="C120" s="38" t="s">
        <v>89</v>
      </c>
      <c r="D120" s="38" t="s">
        <v>93</v>
      </c>
      <c r="E120" s="38" t="s">
        <v>86</v>
      </c>
      <c r="F120" s="50">
        <v>570000</v>
      </c>
      <c r="G120" s="51"/>
      <c r="H120" s="38" t="str">
        <f t="shared" si="24"/>
        <v>Active</v>
      </c>
      <c r="I120" s="50">
        <f>VLOOKUP(B120,'Average Industry Compensation'!$B$1:$C$16,2,FALSE)</f>
        <v>570000</v>
      </c>
      <c r="J120" s="60">
        <f t="shared" si="15"/>
        <v>0</v>
      </c>
      <c r="K120" s="50">
        <f t="shared" si="14"/>
        <v>28500</v>
      </c>
      <c r="L120" s="50">
        <f t="shared" si="16"/>
        <v>45600</v>
      </c>
      <c r="M120" s="50">
        <f t="shared" si="17"/>
        <v>598500</v>
      </c>
    </row>
    <row r="121" spans="1:13" x14ac:dyDescent="0.3">
      <c r="A121" s="2" t="s">
        <v>222</v>
      </c>
      <c r="B121" s="38" t="s">
        <v>83</v>
      </c>
      <c r="C121" s="38" t="s">
        <v>89</v>
      </c>
      <c r="D121" s="38" t="s">
        <v>93</v>
      </c>
      <c r="E121" s="38" t="s">
        <v>86</v>
      </c>
      <c r="F121" s="50">
        <v>570000</v>
      </c>
      <c r="G121" s="51"/>
      <c r="H121" s="38" t="str">
        <f t="shared" si="24"/>
        <v>Active</v>
      </c>
      <c r="I121" s="50">
        <f>VLOOKUP(B121,'Average Industry Compensation'!$B$1:$C$16,2,FALSE)</f>
        <v>570000</v>
      </c>
      <c r="J121" s="60">
        <f t="shared" si="15"/>
        <v>0</v>
      </c>
      <c r="K121" s="50">
        <f t="shared" si="14"/>
        <v>28500</v>
      </c>
      <c r="L121" s="50">
        <f t="shared" si="16"/>
        <v>45600</v>
      </c>
      <c r="M121" s="50">
        <f t="shared" si="17"/>
        <v>598500</v>
      </c>
    </row>
    <row r="122" spans="1:13" x14ac:dyDescent="0.3">
      <c r="A122" s="2" t="s">
        <v>223</v>
      </c>
      <c r="B122" s="38" t="s">
        <v>83</v>
      </c>
      <c r="C122" s="38" t="s">
        <v>98</v>
      </c>
      <c r="D122" s="38" t="s">
        <v>93</v>
      </c>
      <c r="E122" s="38" t="s">
        <v>86</v>
      </c>
      <c r="F122" s="50">
        <v>570000</v>
      </c>
      <c r="G122" s="51"/>
      <c r="H122" s="38" t="str">
        <f t="shared" si="24"/>
        <v>Active</v>
      </c>
      <c r="I122" s="50">
        <f>VLOOKUP(B122,'Average Industry Compensation'!$B$1:$C$16,2,FALSE)</f>
        <v>570000</v>
      </c>
      <c r="J122" s="60">
        <f t="shared" si="15"/>
        <v>0</v>
      </c>
      <c r="K122" s="50">
        <f t="shared" si="14"/>
        <v>28500</v>
      </c>
      <c r="L122" s="50">
        <f t="shared" si="16"/>
        <v>45600</v>
      </c>
      <c r="M122" s="50">
        <f t="shared" si="17"/>
        <v>598500</v>
      </c>
    </row>
    <row r="123" spans="1:13" x14ac:dyDescent="0.3">
      <c r="A123" s="2" t="s">
        <v>224</v>
      </c>
      <c r="B123" s="38" t="s">
        <v>83</v>
      </c>
      <c r="C123" s="38" t="s">
        <v>89</v>
      </c>
      <c r="D123" s="38" t="s">
        <v>93</v>
      </c>
      <c r="E123" s="38" t="s">
        <v>106</v>
      </c>
      <c r="F123" s="50">
        <v>570000</v>
      </c>
      <c r="G123" s="52">
        <v>45474</v>
      </c>
      <c r="H123" s="38" t="str">
        <f t="shared" si="24"/>
        <v>Exited</v>
      </c>
      <c r="I123" s="50">
        <f>VLOOKUP(B123,'Average Industry Compensation'!$B$1:$C$16,2,FALSE)</f>
        <v>570000</v>
      </c>
      <c r="J123" s="60">
        <f t="shared" si="15"/>
        <v>0</v>
      </c>
      <c r="K123" s="50">
        <f t="shared" si="14"/>
        <v>28500</v>
      </c>
      <c r="L123" s="50">
        <f t="shared" si="16"/>
        <v>45600</v>
      </c>
      <c r="M123" s="50">
        <f t="shared" si="17"/>
        <v>598500</v>
      </c>
    </row>
    <row r="124" spans="1:13" x14ac:dyDescent="0.3">
      <c r="A124" s="2" t="s">
        <v>225</v>
      </c>
      <c r="B124" s="38" t="s">
        <v>83</v>
      </c>
      <c r="C124" s="38" t="s">
        <v>89</v>
      </c>
      <c r="D124" s="38" t="s">
        <v>85</v>
      </c>
      <c r="E124" s="38" t="s">
        <v>86</v>
      </c>
      <c r="F124" s="50">
        <v>689746</v>
      </c>
      <c r="G124" s="51"/>
      <c r="H124" s="38" t="str">
        <f>IF(ISBLANK(G124), "Active", "Exited")</f>
        <v>Active</v>
      </c>
      <c r="I124" s="50">
        <f>VLOOKUP(B124,'Average Industry Compensation'!$B$1:$C$16,2,FALSE)</f>
        <v>570000</v>
      </c>
      <c r="J124" s="60">
        <f t="shared" si="15"/>
        <v>119746</v>
      </c>
      <c r="K124" s="50">
        <f t="shared" si="14"/>
        <v>34487.300000000003</v>
      </c>
      <c r="L124" s="50">
        <f t="shared" si="16"/>
        <v>55179.68</v>
      </c>
      <c r="M124" s="50">
        <f t="shared" si="17"/>
        <v>724233.3</v>
      </c>
    </row>
    <row r="125" spans="1:13" x14ac:dyDescent="0.3">
      <c r="A125" s="2" t="s">
        <v>226</v>
      </c>
      <c r="B125" s="38" t="s">
        <v>83</v>
      </c>
      <c r="C125" s="38" t="s">
        <v>89</v>
      </c>
      <c r="D125" s="38" t="s">
        <v>85</v>
      </c>
      <c r="E125" s="38" t="s">
        <v>106</v>
      </c>
      <c r="F125" s="50">
        <v>652764</v>
      </c>
      <c r="G125" s="52">
        <v>45468</v>
      </c>
      <c r="H125" s="38" t="str">
        <f t="shared" ref="H125" si="25">IF(ISBLANK(G125), "Active", "Exited")</f>
        <v>Exited</v>
      </c>
      <c r="I125" s="50">
        <f>VLOOKUP(B125,'Average Industry Compensation'!$B$1:$C$16,2,FALSE)</f>
        <v>570000</v>
      </c>
      <c r="J125" s="60">
        <f t="shared" si="15"/>
        <v>82764</v>
      </c>
      <c r="K125" s="50">
        <f t="shared" si="14"/>
        <v>32638.2</v>
      </c>
      <c r="L125" s="50">
        <f t="shared" si="16"/>
        <v>52221.120000000003</v>
      </c>
      <c r="M125" s="50">
        <f t="shared" si="17"/>
        <v>685402.2</v>
      </c>
    </row>
    <row r="126" spans="1:13" x14ac:dyDescent="0.3">
      <c r="A126" s="2" t="s">
        <v>227</v>
      </c>
      <c r="B126" s="38" t="s">
        <v>83</v>
      </c>
      <c r="C126" s="38" t="s">
        <v>84</v>
      </c>
      <c r="D126" s="38" t="s">
        <v>85</v>
      </c>
      <c r="E126" s="38" t="s">
        <v>86</v>
      </c>
      <c r="F126" s="50">
        <v>668447</v>
      </c>
      <c r="G126" s="51"/>
      <c r="H126" s="38" t="str">
        <f t="shared" ref="H126:H135" si="26">IF(ISBLANK(G126), "Active", "Exited")</f>
        <v>Active</v>
      </c>
      <c r="I126" s="50">
        <f>VLOOKUP(B126,'Average Industry Compensation'!$B$1:$C$16,2,FALSE)</f>
        <v>570000</v>
      </c>
      <c r="J126" s="60">
        <f t="shared" si="15"/>
        <v>98447</v>
      </c>
      <c r="K126" s="50">
        <f t="shared" si="14"/>
        <v>33422.35</v>
      </c>
      <c r="L126" s="50">
        <f t="shared" si="16"/>
        <v>53475.76</v>
      </c>
      <c r="M126" s="50">
        <f t="shared" si="17"/>
        <v>701869.35</v>
      </c>
    </row>
    <row r="127" spans="1:13" x14ac:dyDescent="0.3">
      <c r="A127" s="2" t="s">
        <v>228</v>
      </c>
      <c r="B127" s="38" t="s">
        <v>184</v>
      </c>
      <c r="C127" s="38" t="s">
        <v>84</v>
      </c>
      <c r="D127" s="38" t="s">
        <v>229</v>
      </c>
      <c r="E127" s="38" t="s">
        <v>86</v>
      </c>
      <c r="F127" s="50">
        <v>2910548</v>
      </c>
      <c r="G127" s="51"/>
      <c r="H127" s="38" t="str">
        <f t="shared" si="26"/>
        <v>Active</v>
      </c>
      <c r="I127" s="50">
        <f>VLOOKUP(B127,'Average Industry Compensation'!$B$1:$C$16,2,FALSE)</f>
        <v>2337356.25</v>
      </c>
      <c r="J127" s="60">
        <f t="shared" si="15"/>
        <v>573191.75</v>
      </c>
      <c r="K127" s="50">
        <f t="shared" si="14"/>
        <v>291054.8</v>
      </c>
      <c r="L127" s="50">
        <f t="shared" si="16"/>
        <v>349265.76</v>
      </c>
      <c r="M127" s="50">
        <f t="shared" si="17"/>
        <v>3201602.8</v>
      </c>
    </row>
    <row r="128" spans="1:13" x14ac:dyDescent="0.3">
      <c r="A128" s="2" t="s">
        <v>230</v>
      </c>
      <c r="B128" s="38" t="s">
        <v>83</v>
      </c>
      <c r="C128" s="38" t="s">
        <v>84</v>
      </c>
      <c r="D128" s="38" t="s">
        <v>85</v>
      </c>
      <c r="E128" s="38" t="s">
        <v>86</v>
      </c>
      <c r="F128" s="50">
        <v>695121</v>
      </c>
      <c r="G128" s="51"/>
      <c r="H128" s="38" t="str">
        <f t="shared" si="26"/>
        <v>Active</v>
      </c>
      <c r="I128" s="50">
        <f>VLOOKUP(B128,'Average Industry Compensation'!$B$1:$C$16,2,FALSE)</f>
        <v>570000</v>
      </c>
      <c r="J128" s="60">
        <f t="shared" si="15"/>
        <v>125121</v>
      </c>
      <c r="K128" s="50">
        <f t="shared" si="14"/>
        <v>34756.050000000003</v>
      </c>
      <c r="L128" s="50">
        <f t="shared" si="16"/>
        <v>55609.68</v>
      </c>
      <c r="M128" s="50">
        <f t="shared" si="17"/>
        <v>729877.05</v>
      </c>
    </row>
    <row r="129" spans="1:13" x14ac:dyDescent="0.3">
      <c r="A129" s="2" t="s">
        <v>231</v>
      </c>
      <c r="B129" s="38" t="s">
        <v>95</v>
      </c>
      <c r="C129" s="38" t="s">
        <v>98</v>
      </c>
      <c r="D129" s="38" t="s">
        <v>120</v>
      </c>
      <c r="E129" s="38" t="s">
        <v>86</v>
      </c>
      <c r="F129" s="50">
        <v>990176</v>
      </c>
      <c r="G129" s="51"/>
      <c r="H129" s="38" t="str">
        <f t="shared" si="26"/>
        <v>Active</v>
      </c>
      <c r="I129" s="50">
        <f>VLOOKUP(B129,'Average Industry Compensation'!$B$1:$C$16,2,FALSE)</f>
        <v>1038825</v>
      </c>
      <c r="J129" s="60">
        <f t="shared" si="15"/>
        <v>-48649</v>
      </c>
      <c r="K129" s="50">
        <f t="shared" si="14"/>
        <v>49508.800000000003</v>
      </c>
      <c r="L129" s="50">
        <f t="shared" si="16"/>
        <v>79214.080000000002</v>
      </c>
      <c r="M129" s="50">
        <f t="shared" si="17"/>
        <v>1039684.8</v>
      </c>
    </row>
    <row r="130" spans="1:13" x14ac:dyDescent="0.3">
      <c r="A130" s="2" t="s">
        <v>232</v>
      </c>
      <c r="B130" s="38" t="s">
        <v>83</v>
      </c>
      <c r="C130" s="38" t="s">
        <v>98</v>
      </c>
      <c r="D130" s="38" t="s">
        <v>85</v>
      </c>
      <c r="E130" s="38" t="s">
        <v>86</v>
      </c>
      <c r="F130" s="50">
        <v>665297</v>
      </c>
      <c r="G130" s="51"/>
      <c r="H130" s="38" t="str">
        <f t="shared" si="26"/>
        <v>Active</v>
      </c>
      <c r="I130" s="50">
        <f>VLOOKUP(B130,'Average Industry Compensation'!$B$1:$C$16,2,FALSE)</f>
        <v>570000</v>
      </c>
      <c r="J130" s="60">
        <f t="shared" si="15"/>
        <v>95297</v>
      </c>
      <c r="K130" s="50">
        <f t="shared" ref="K130:K193" si="27">IF(OR(B130="Senior Associate", B130="Manager"), F130 * 0.1, F130*0.05)</f>
        <v>33264.85</v>
      </c>
      <c r="L130" s="50">
        <f t="shared" si="16"/>
        <v>53223.76</v>
      </c>
      <c r="M130" s="50">
        <f t="shared" si="17"/>
        <v>698561.85</v>
      </c>
    </row>
    <row r="131" spans="1:13" x14ac:dyDescent="0.3">
      <c r="A131" s="2" t="s">
        <v>233</v>
      </c>
      <c r="B131" s="38" t="s">
        <v>83</v>
      </c>
      <c r="C131" s="38" t="s">
        <v>89</v>
      </c>
      <c r="D131" s="38" t="s">
        <v>93</v>
      </c>
      <c r="E131" s="38" t="s">
        <v>86</v>
      </c>
      <c r="F131" s="50">
        <v>570000</v>
      </c>
      <c r="G131" s="51"/>
      <c r="H131" s="38" t="str">
        <f t="shared" si="26"/>
        <v>Active</v>
      </c>
      <c r="I131" s="50">
        <f>VLOOKUP(B131,'Average Industry Compensation'!$B$1:$C$16,2,FALSE)</f>
        <v>570000</v>
      </c>
      <c r="J131" s="60">
        <f t="shared" ref="J131:J132" si="28">F131-I131</f>
        <v>0</v>
      </c>
      <c r="K131" s="50">
        <f t="shared" si="27"/>
        <v>28500</v>
      </c>
      <c r="L131" s="50">
        <f t="shared" ref="L131:L194" si="29">IF(OR( B131="Senior Associate", B131="Manager"), (F131)*0.12, F131*0.08)</f>
        <v>45600</v>
      </c>
      <c r="M131" s="50">
        <f t="shared" ref="M131:M194" si="30">F131+K131</f>
        <v>598500</v>
      </c>
    </row>
    <row r="132" spans="1:13" x14ac:dyDescent="0.3">
      <c r="A132" s="2" t="s">
        <v>234</v>
      </c>
      <c r="B132" s="38" t="s">
        <v>83</v>
      </c>
      <c r="C132" s="38" t="s">
        <v>89</v>
      </c>
      <c r="D132" s="38" t="s">
        <v>93</v>
      </c>
      <c r="E132" s="38" t="s">
        <v>86</v>
      </c>
      <c r="F132" s="50">
        <v>570000</v>
      </c>
      <c r="G132" s="51"/>
      <c r="H132" s="38" t="str">
        <f t="shared" si="26"/>
        <v>Active</v>
      </c>
      <c r="I132" s="50">
        <f>VLOOKUP(B132,'Average Industry Compensation'!$B$1:$C$16,2,FALSE)</f>
        <v>570000</v>
      </c>
      <c r="J132" s="60">
        <f t="shared" si="28"/>
        <v>0</v>
      </c>
      <c r="K132" s="50">
        <f t="shared" si="27"/>
        <v>28500</v>
      </c>
      <c r="L132" s="50">
        <f t="shared" si="29"/>
        <v>45600</v>
      </c>
      <c r="M132" s="50">
        <f t="shared" si="30"/>
        <v>598500</v>
      </c>
    </row>
    <row r="133" spans="1:13" x14ac:dyDescent="0.3">
      <c r="A133" s="2" t="s">
        <v>235</v>
      </c>
      <c r="B133" s="38" t="s">
        <v>184</v>
      </c>
      <c r="C133" s="38" t="s">
        <v>89</v>
      </c>
      <c r="D133" s="38" t="s">
        <v>236</v>
      </c>
      <c r="E133" s="38" t="s">
        <v>86</v>
      </c>
      <c r="F133" s="50">
        <v>3287201</v>
      </c>
      <c r="G133" s="51"/>
      <c r="H133" s="38" t="str">
        <f t="shared" si="26"/>
        <v>Active</v>
      </c>
      <c r="I133" s="50">
        <f>VLOOKUP(B133,'Average Industry Compensation'!$B$1:$C$16,2,FALSE)</f>
        <v>2337356.25</v>
      </c>
      <c r="J133" s="60">
        <f t="shared" ref="J133:J194" si="31">F133-I133</f>
        <v>949844.75</v>
      </c>
      <c r="K133" s="50">
        <f t="shared" si="27"/>
        <v>328720.10000000003</v>
      </c>
      <c r="L133" s="50">
        <f t="shared" si="29"/>
        <v>394464.12</v>
      </c>
      <c r="M133" s="50">
        <f t="shared" si="30"/>
        <v>3615921.1</v>
      </c>
    </row>
    <row r="134" spans="1:13" x14ac:dyDescent="0.3">
      <c r="A134" s="2" t="s">
        <v>237</v>
      </c>
      <c r="B134" s="38" t="s">
        <v>95</v>
      </c>
      <c r="C134" s="38" t="s">
        <v>89</v>
      </c>
      <c r="D134" s="38" t="s">
        <v>96</v>
      </c>
      <c r="E134" s="38" t="s">
        <v>86</v>
      </c>
      <c r="F134" s="50">
        <v>1479593</v>
      </c>
      <c r="G134" s="51"/>
      <c r="H134" s="38" t="str">
        <f t="shared" si="26"/>
        <v>Active</v>
      </c>
      <c r="I134" s="50">
        <f>VLOOKUP(B134,'Average Industry Compensation'!$B$1:$C$16,2,FALSE)</f>
        <v>1038825</v>
      </c>
      <c r="J134" s="60">
        <f t="shared" si="31"/>
        <v>440768</v>
      </c>
      <c r="K134" s="50">
        <f t="shared" si="27"/>
        <v>73979.650000000009</v>
      </c>
      <c r="L134" s="50">
        <f t="shared" si="29"/>
        <v>118367.44</v>
      </c>
      <c r="M134" s="50">
        <f t="shared" si="30"/>
        <v>1553572.65</v>
      </c>
    </row>
    <row r="135" spans="1:13" x14ac:dyDescent="0.3">
      <c r="A135" s="2" t="s">
        <v>238</v>
      </c>
      <c r="B135" s="38" t="s">
        <v>83</v>
      </c>
      <c r="C135" s="38" t="s">
        <v>98</v>
      </c>
      <c r="D135" s="38" t="s">
        <v>93</v>
      </c>
      <c r="E135" s="38" t="s">
        <v>106</v>
      </c>
      <c r="F135" s="50">
        <v>570000</v>
      </c>
      <c r="G135" s="52">
        <v>45468</v>
      </c>
      <c r="H135" s="38" t="str">
        <f t="shared" si="26"/>
        <v>Exited</v>
      </c>
      <c r="I135" s="50">
        <f>VLOOKUP(B135,'Average Industry Compensation'!$B$1:$C$16,2,FALSE)</f>
        <v>570000</v>
      </c>
      <c r="J135" s="60">
        <f>F135-I135</f>
        <v>0</v>
      </c>
      <c r="K135" s="50">
        <f t="shared" si="27"/>
        <v>28500</v>
      </c>
      <c r="L135" s="50">
        <f t="shared" si="29"/>
        <v>45600</v>
      </c>
      <c r="M135" s="50">
        <f t="shared" si="30"/>
        <v>598500</v>
      </c>
    </row>
    <row r="136" spans="1:13" x14ac:dyDescent="0.3">
      <c r="A136" s="2" t="s">
        <v>239</v>
      </c>
      <c r="B136" s="38" t="s">
        <v>88</v>
      </c>
      <c r="C136" s="38" t="s">
        <v>89</v>
      </c>
      <c r="D136" s="38" t="s">
        <v>85</v>
      </c>
      <c r="E136" s="38" t="s">
        <v>86</v>
      </c>
      <c r="F136" s="50">
        <v>866178</v>
      </c>
      <c r="G136" s="51"/>
      <c r="H136" s="38" t="str">
        <f t="shared" ref="H136:H138" si="32">IF(ISBLANK(G136), "Active", "Exited")</f>
        <v>Active</v>
      </c>
      <c r="I136" s="50">
        <f>VLOOKUP(B136,'Average Industry Compensation'!$B$1:$C$16,2,FALSE)</f>
        <v>769500</v>
      </c>
      <c r="J136" s="60">
        <f t="shared" si="31"/>
        <v>96678</v>
      </c>
      <c r="K136" s="50">
        <f t="shared" si="27"/>
        <v>43308.9</v>
      </c>
      <c r="L136" s="50">
        <f t="shared" si="29"/>
        <v>69294.240000000005</v>
      </c>
      <c r="M136" s="50">
        <f t="shared" si="30"/>
        <v>909486.9</v>
      </c>
    </row>
    <row r="137" spans="1:13" x14ac:dyDescent="0.3">
      <c r="A137" s="2" t="s">
        <v>240</v>
      </c>
      <c r="B137" s="38" t="s">
        <v>83</v>
      </c>
      <c r="C137" s="38" t="s">
        <v>89</v>
      </c>
      <c r="D137" s="38" t="s">
        <v>85</v>
      </c>
      <c r="E137" s="38" t="s">
        <v>86</v>
      </c>
      <c r="F137" s="50">
        <v>693467</v>
      </c>
      <c r="G137" s="51"/>
      <c r="H137" s="38" t="str">
        <f t="shared" si="32"/>
        <v>Active</v>
      </c>
      <c r="I137" s="50">
        <f>VLOOKUP(B137,'Average Industry Compensation'!$B$1:$C$16,2,FALSE)</f>
        <v>570000</v>
      </c>
      <c r="J137" s="60">
        <f t="shared" si="31"/>
        <v>123467</v>
      </c>
      <c r="K137" s="50">
        <f t="shared" si="27"/>
        <v>34673.35</v>
      </c>
      <c r="L137" s="50">
        <f t="shared" si="29"/>
        <v>55477.36</v>
      </c>
      <c r="M137" s="50">
        <f t="shared" si="30"/>
        <v>728140.35</v>
      </c>
    </row>
    <row r="138" spans="1:13" x14ac:dyDescent="0.3">
      <c r="A138" s="2" t="s">
        <v>241</v>
      </c>
      <c r="B138" s="38" t="s">
        <v>88</v>
      </c>
      <c r="C138" s="38" t="s">
        <v>84</v>
      </c>
      <c r="D138" s="38" t="s">
        <v>90</v>
      </c>
      <c r="E138" s="38" t="s">
        <v>106</v>
      </c>
      <c r="F138" s="50">
        <v>739278</v>
      </c>
      <c r="G138" s="52">
        <v>45424</v>
      </c>
      <c r="H138" s="38" t="str">
        <f t="shared" si="32"/>
        <v>Exited</v>
      </c>
      <c r="I138" s="50">
        <f>VLOOKUP(B138,'Average Industry Compensation'!$B$1:$C$16,2,FALSE)</f>
        <v>769500</v>
      </c>
      <c r="J138" s="60">
        <f t="shared" si="31"/>
        <v>-30222</v>
      </c>
      <c r="K138" s="50">
        <f t="shared" si="27"/>
        <v>36963.9</v>
      </c>
      <c r="L138" s="50">
        <f t="shared" si="29"/>
        <v>59142.239999999998</v>
      </c>
      <c r="M138" s="50">
        <f t="shared" si="30"/>
        <v>776241.9</v>
      </c>
    </row>
    <row r="139" spans="1:13" x14ac:dyDescent="0.3">
      <c r="A139" s="2" t="s">
        <v>242</v>
      </c>
      <c r="B139" s="38" t="s">
        <v>83</v>
      </c>
      <c r="C139" s="38" t="s">
        <v>98</v>
      </c>
      <c r="D139" s="38" t="s">
        <v>85</v>
      </c>
      <c r="E139" s="38" t="s">
        <v>86</v>
      </c>
      <c r="F139" s="50">
        <v>688026</v>
      </c>
      <c r="G139" s="51"/>
      <c r="H139" s="38" t="str">
        <f>IF(ISBLANK(G139), "Active", "Exited")</f>
        <v>Active</v>
      </c>
      <c r="I139" s="50">
        <f>VLOOKUP(B139,'Average Industry Compensation'!$B$1:$C$16,2,FALSE)</f>
        <v>570000</v>
      </c>
      <c r="J139" s="60">
        <f t="shared" si="31"/>
        <v>118026</v>
      </c>
      <c r="K139" s="50">
        <f t="shared" si="27"/>
        <v>34401.300000000003</v>
      </c>
      <c r="L139" s="50">
        <f t="shared" si="29"/>
        <v>55042.080000000002</v>
      </c>
      <c r="M139" s="50">
        <f t="shared" si="30"/>
        <v>722427.3</v>
      </c>
    </row>
    <row r="140" spans="1:13" x14ac:dyDescent="0.3">
      <c r="A140" s="2" t="s">
        <v>243</v>
      </c>
      <c r="B140" s="38" t="s">
        <v>83</v>
      </c>
      <c r="C140" s="38" t="s">
        <v>89</v>
      </c>
      <c r="D140" s="38" t="s">
        <v>93</v>
      </c>
      <c r="E140" s="38" t="s">
        <v>106</v>
      </c>
      <c r="F140" s="50">
        <v>570000</v>
      </c>
      <c r="G140" s="52">
        <v>45474</v>
      </c>
      <c r="H140" s="38" t="str">
        <f t="shared" ref="H140" si="33">IF(ISBLANK(G140), "Active", "Exited")</f>
        <v>Exited</v>
      </c>
      <c r="I140" s="50">
        <f>VLOOKUP(B140,'Average Industry Compensation'!$B$1:$C$16,2,FALSE)</f>
        <v>570000</v>
      </c>
      <c r="J140" s="60">
        <f t="shared" si="31"/>
        <v>0</v>
      </c>
      <c r="K140" s="50">
        <f t="shared" si="27"/>
        <v>28500</v>
      </c>
      <c r="L140" s="50">
        <f t="shared" si="29"/>
        <v>45600</v>
      </c>
      <c r="M140" s="50">
        <f t="shared" si="30"/>
        <v>598500</v>
      </c>
    </row>
    <row r="141" spans="1:13" x14ac:dyDescent="0.3">
      <c r="A141" s="2" t="s">
        <v>244</v>
      </c>
      <c r="B141" s="38" t="s">
        <v>83</v>
      </c>
      <c r="C141" s="38" t="s">
        <v>84</v>
      </c>
      <c r="D141" s="38" t="s">
        <v>93</v>
      </c>
      <c r="E141" s="38" t="s">
        <v>86</v>
      </c>
      <c r="F141" s="50">
        <v>570000</v>
      </c>
      <c r="G141" s="51"/>
      <c r="H141" s="38" t="str">
        <f t="shared" ref="H141:H153" si="34">IF(ISBLANK(G141), "Active", "Exited")</f>
        <v>Active</v>
      </c>
      <c r="I141" s="50">
        <f>VLOOKUP(B141,'Average Industry Compensation'!$B$1:$C$16,2,FALSE)</f>
        <v>570000</v>
      </c>
      <c r="J141" s="60">
        <f t="shared" si="31"/>
        <v>0</v>
      </c>
      <c r="K141" s="50">
        <f t="shared" si="27"/>
        <v>28500</v>
      </c>
      <c r="L141" s="50">
        <f t="shared" si="29"/>
        <v>45600</v>
      </c>
      <c r="M141" s="50">
        <f t="shared" si="30"/>
        <v>598500</v>
      </c>
    </row>
    <row r="142" spans="1:13" x14ac:dyDescent="0.3">
      <c r="A142" s="2" t="s">
        <v>245</v>
      </c>
      <c r="B142" s="38" t="s">
        <v>83</v>
      </c>
      <c r="C142" s="38" t="s">
        <v>89</v>
      </c>
      <c r="D142" s="38" t="s">
        <v>93</v>
      </c>
      <c r="E142" s="38" t="s">
        <v>86</v>
      </c>
      <c r="F142" s="50">
        <v>570000</v>
      </c>
      <c r="G142" s="51"/>
      <c r="H142" s="38" t="str">
        <f t="shared" si="34"/>
        <v>Active</v>
      </c>
      <c r="I142" s="50">
        <f>VLOOKUP(B142,'Average Industry Compensation'!$B$1:$C$16,2,FALSE)</f>
        <v>570000</v>
      </c>
      <c r="J142" s="60">
        <f t="shared" si="31"/>
        <v>0</v>
      </c>
      <c r="K142" s="50">
        <f t="shared" si="27"/>
        <v>28500</v>
      </c>
      <c r="L142" s="50">
        <f t="shared" si="29"/>
        <v>45600</v>
      </c>
      <c r="M142" s="50">
        <f t="shared" si="30"/>
        <v>598500</v>
      </c>
    </row>
    <row r="143" spans="1:13" x14ac:dyDescent="0.3">
      <c r="A143" s="2" t="s">
        <v>246</v>
      </c>
      <c r="B143" s="38" t="s">
        <v>83</v>
      </c>
      <c r="C143" s="38" t="s">
        <v>89</v>
      </c>
      <c r="D143" s="38" t="s">
        <v>93</v>
      </c>
      <c r="E143" s="38" t="s">
        <v>86</v>
      </c>
      <c r="F143" s="50">
        <v>570000</v>
      </c>
      <c r="G143" s="51"/>
      <c r="H143" s="38" t="str">
        <f t="shared" si="34"/>
        <v>Active</v>
      </c>
      <c r="I143" s="50">
        <f>VLOOKUP(B143,'Average Industry Compensation'!$B$1:$C$16,2,FALSE)</f>
        <v>570000</v>
      </c>
      <c r="J143" s="60">
        <f t="shared" si="31"/>
        <v>0</v>
      </c>
      <c r="K143" s="50">
        <f t="shared" si="27"/>
        <v>28500</v>
      </c>
      <c r="L143" s="50">
        <f t="shared" si="29"/>
        <v>45600</v>
      </c>
      <c r="M143" s="50">
        <f t="shared" si="30"/>
        <v>598500</v>
      </c>
    </row>
    <row r="144" spans="1:13" x14ac:dyDescent="0.3">
      <c r="A144" s="2" t="s">
        <v>247</v>
      </c>
      <c r="B144" s="38" t="s">
        <v>88</v>
      </c>
      <c r="C144" s="38" t="s">
        <v>84</v>
      </c>
      <c r="D144" s="38" t="s">
        <v>85</v>
      </c>
      <c r="E144" s="38" t="s">
        <v>86</v>
      </c>
      <c r="F144" s="50">
        <v>831898</v>
      </c>
      <c r="G144" s="51"/>
      <c r="H144" s="38" t="str">
        <f t="shared" si="34"/>
        <v>Active</v>
      </c>
      <c r="I144" s="50">
        <f>VLOOKUP(B144,'Average Industry Compensation'!$B$1:$C$16,2,FALSE)</f>
        <v>769500</v>
      </c>
      <c r="J144" s="60">
        <f t="shared" si="31"/>
        <v>62398</v>
      </c>
      <c r="K144" s="50">
        <f t="shared" si="27"/>
        <v>41594.9</v>
      </c>
      <c r="L144" s="50">
        <f t="shared" si="29"/>
        <v>66551.839999999997</v>
      </c>
      <c r="M144" s="50">
        <f t="shared" si="30"/>
        <v>873492.9</v>
      </c>
    </row>
    <row r="145" spans="1:13" x14ac:dyDescent="0.3">
      <c r="A145" s="2" t="s">
        <v>248</v>
      </c>
      <c r="B145" s="38" t="s">
        <v>83</v>
      </c>
      <c r="C145" s="38" t="s">
        <v>84</v>
      </c>
      <c r="D145" s="38" t="s">
        <v>93</v>
      </c>
      <c r="E145" s="38" t="s">
        <v>86</v>
      </c>
      <c r="F145" s="50">
        <v>570000</v>
      </c>
      <c r="G145" s="51"/>
      <c r="H145" s="38" t="str">
        <f t="shared" si="34"/>
        <v>Active</v>
      </c>
      <c r="I145" s="50">
        <f>VLOOKUP(B145,'Average Industry Compensation'!$B$1:$C$16,2,FALSE)</f>
        <v>570000</v>
      </c>
      <c r="J145" s="60">
        <f>F145-I145</f>
        <v>0</v>
      </c>
      <c r="K145" s="50">
        <f t="shared" si="27"/>
        <v>28500</v>
      </c>
      <c r="L145" s="50">
        <f t="shared" si="29"/>
        <v>45600</v>
      </c>
      <c r="M145" s="50">
        <f t="shared" si="30"/>
        <v>598500</v>
      </c>
    </row>
    <row r="146" spans="1:13" x14ac:dyDescent="0.3">
      <c r="A146" s="2" t="s">
        <v>249</v>
      </c>
      <c r="B146" s="38" t="s">
        <v>83</v>
      </c>
      <c r="C146" s="38" t="s">
        <v>84</v>
      </c>
      <c r="D146" s="38" t="s">
        <v>85</v>
      </c>
      <c r="E146" s="38" t="s">
        <v>86</v>
      </c>
      <c r="F146" s="50">
        <v>675379</v>
      </c>
      <c r="G146" s="51"/>
      <c r="H146" s="38" t="str">
        <f t="shared" si="34"/>
        <v>Active</v>
      </c>
      <c r="I146" s="50">
        <f>VLOOKUP(B146,'Average Industry Compensation'!$B$1:$C$16,2,FALSE)</f>
        <v>570000</v>
      </c>
      <c r="J146" s="60">
        <f t="shared" si="31"/>
        <v>105379</v>
      </c>
      <c r="K146" s="50">
        <f t="shared" si="27"/>
        <v>33768.950000000004</v>
      </c>
      <c r="L146" s="50">
        <f t="shared" si="29"/>
        <v>54030.32</v>
      </c>
      <c r="M146" s="50">
        <f t="shared" si="30"/>
        <v>709147.95</v>
      </c>
    </row>
    <row r="147" spans="1:13" x14ac:dyDescent="0.3">
      <c r="A147" s="2" t="s">
        <v>250</v>
      </c>
      <c r="B147" s="38" t="s">
        <v>83</v>
      </c>
      <c r="C147" s="38" t="s">
        <v>89</v>
      </c>
      <c r="D147" s="38" t="s">
        <v>85</v>
      </c>
      <c r="E147" s="38" t="s">
        <v>86</v>
      </c>
      <c r="F147" s="50">
        <v>671736</v>
      </c>
      <c r="G147" s="51"/>
      <c r="H147" s="38" t="str">
        <f t="shared" si="34"/>
        <v>Active</v>
      </c>
      <c r="I147" s="50">
        <f>VLOOKUP(B147,'Average Industry Compensation'!$B$1:$C$16,2,FALSE)</f>
        <v>570000</v>
      </c>
      <c r="J147" s="60">
        <f t="shared" si="31"/>
        <v>101736</v>
      </c>
      <c r="K147" s="50">
        <f t="shared" si="27"/>
        <v>33586.800000000003</v>
      </c>
      <c r="L147" s="50">
        <f t="shared" si="29"/>
        <v>53738.880000000005</v>
      </c>
      <c r="M147" s="50">
        <f t="shared" si="30"/>
        <v>705322.8</v>
      </c>
    </row>
    <row r="148" spans="1:13" x14ac:dyDescent="0.3">
      <c r="A148" s="2" t="s">
        <v>251</v>
      </c>
      <c r="B148" s="38" t="s">
        <v>88</v>
      </c>
      <c r="C148" s="38" t="s">
        <v>89</v>
      </c>
      <c r="D148" s="38" t="s">
        <v>90</v>
      </c>
      <c r="E148" s="38" t="s">
        <v>86</v>
      </c>
      <c r="F148" s="50">
        <v>823585</v>
      </c>
      <c r="G148" s="51"/>
      <c r="H148" s="38" t="str">
        <f t="shared" si="34"/>
        <v>Active</v>
      </c>
      <c r="I148" s="50">
        <f>VLOOKUP(B148,'Average Industry Compensation'!$B$1:$C$16,2,FALSE)</f>
        <v>769500</v>
      </c>
      <c r="J148" s="60">
        <f t="shared" si="31"/>
        <v>54085</v>
      </c>
      <c r="K148" s="50">
        <f t="shared" si="27"/>
        <v>41179.25</v>
      </c>
      <c r="L148" s="50">
        <f t="shared" si="29"/>
        <v>65886.8</v>
      </c>
      <c r="M148" s="50">
        <f t="shared" si="30"/>
        <v>864764.25</v>
      </c>
    </row>
    <row r="149" spans="1:13" x14ac:dyDescent="0.3">
      <c r="A149" s="2" t="s">
        <v>252</v>
      </c>
      <c r="B149" s="38" t="s">
        <v>83</v>
      </c>
      <c r="C149" s="38" t="s">
        <v>89</v>
      </c>
      <c r="D149" s="38" t="s">
        <v>85</v>
      </c>
      <c r="E149" s="38" t="s">
        <v>86</v>
      </c>
      <c r="F149" s="50">
        <v>699616</v>
      </c>
      <c r="G149" s="51"/>
      <c r="H149" s="38" t="str">
        <f t="shared" si="34"/>
        <v>Active</v>
      </c>
      <c r="I149" s="50">
        <f>VLOOKUP(B149,'Average Industry Compensation'!$B$1:$C$16,2,FALSE)</f>
        <v>570000</v>
      </c>
      <c r="J149" s="60">
        <f t="shared" si="31"/>
        <v>129616</v>
      </c>
      <c r="K149" s="50">
        <f t="shared" si="27"/>
        <v>34980.800000000003</v>
      </c>
      <c r="L149" s="50">
        <f t="shared" si="29"/>
        <v>55969.279999999999</v>
      </c>
      <c r="M149" s="50">
        <f t="shared" si="30"/>
        <v>734596.8</v>
      </c>
    </row>
    <row r="150" spans="1:13" x14ac:dyDescent="0.3">
      <c r="A150" s="2" t="s">
        <v>253</v>
      </c>
      <c r="B150" s="38" t="s">
        <v>83</v>
      </c>
      <c r="C150" s="38" t="s">
        <v>89</v>
      </c>
      <c r="D150" s="38" t="s">
        <v>85</v>
      </c>
      <c r="E150" s="38" t="s">
        <v>86</v>
      </c>
      <c r="F150" s="50">
        <v>693026</v>
      </c>
      <c r="G150" s="51"/>
      <c r="H150" s="38" t="str">
        <f t="shared" si="34"/>
        <v>Active</v>
      </c>
      <c r="I150" s="50">
        <f>VLOOKUP(B150,'Average Industry Compensation'!$B$1:$C$16,2,FALSE)</f>
        <v>570000</v>
      </c>
      <c r="J150" s="60">
        <f t="shared" si="31"/>
        <v>123026</v>
      </c>
      <c r="K150" s="50">
        <f t="shared" si="27"/>
        <v>34651.300000000003</v>
      </c>
      <c r="L150" s="50">
        <f t="shared" si="29"/>
        <v>55442.080000000002</v>
      </c>
      <c r="M150" s="50">
        <f t="shared" si="30"/>
        <v>727677.3</v>
      </c>
    </row>
    <row r="151" spans="1:13" x14ac:dyDescent="0.3">
      <c r="A151" s="2" t="s">
        <v>254</v>
      </c>
      <c r="B151" s="38" t="s">
        <v>95</v>
      </c>
      <c r="C151" s="38" t="s">
        <v>89</v>
      </c>
      <c r="D151" s="38" t="s">
        <v>96</v>
      </c>
      <c r="E151" s="38" t="s">
        <v>86</v>
      </c>
      <c r="F151" s="50">
        <v>1580928</v>
      </c>
      <c r="G151" s="51"/>
      <c r="H151" s="38" t="str">
        <f t="shared" si="34"/>
        <v>Active</v>
      </c>
      <c r="I151" s="50">
        <f>VLOOKUP(B151,'Average Industry Compensation'!$B$1:$C$16,2,FALSE)</f>
        <v>1038825</v>
      </c>
      <c r="J151" s="60">
        <f t="shared" si="31"/>
        <v>542103</v>
      </c>
      <c r="K151" s="50">
        <f t="shared" si="27"/>
        <v>79046.400000000009</v>
      </c>
      <c r="L151" s="50">
        <f t="shared" si="29"/>
        <v>126474.24000000001</v>
      </c>
      <c r="M151" s="50">
        <f t="shared" si="30"/>
        <v>1659974.4</v>
      </c>
    </row>
    <row r="152" spans="1:13" x14ac:dyDescent="0.3">
      <c r="A152" s="2" t="s">
        <v>255</v>
      </c>
      <c r="B152" s="38" t="s">
        <v>83</v>
      </c>
      <c r="C152" s="38" t="s">
        <v>89</v>
      </c>
      <c r="D152" s="38" t="s">
        <v>93</v>
      </c>
      <c r="E152" s="38" t="s">
        <v>86</v>
      </c>
      <c r="F152" s="50">
        <v>570000</v>
      </c>
      <c r="G152" s="51"/>
      <c r="H152" s="38" t="str">
        <f t="shared" si="34"/>
        <v>Active</v>
      </c>
      <c r="I152" s="50">
        <f>VLOOKUP(B152,'Average Industry Compensation'!$B$1:$C$16,2,FALSE)</f>
        <v>570000</v>
      </c>
      <c r="J152" s="60">
        <f>F152-I152</f>
        <v>0</v>
      </c>
      <c r="K152" s="50">
        <f t="shared" si="27"/>
        <v>28500</v>
      </c>
      <c r="L152" s="50">
        <f t="shared" si="29"/>
        <v>45600</v>
      </c>
      <c r="M152" s="50">
        <f t="shared" si="30"/>
        <v>598500</v>
      </c>
    </row>
    <row r="153" spans="1:13" x14ac:dyDescent="0.3">
      <c r="A153" s="2" t="s">
        <v>256</v>
      </c>
      <c r="B153" s="38" t="s">
        <v>88</v>
      </c>
      <c r="C153" s="38" t="s">
        <v>89</v>
      </c>
      <c r="D153" s="38" t="s">
        <v>90</v>
      </c>
      <c r="E153" s="38" t="s">
        <v>106</v>
      </c>
      <c r="F153" s="50">
        <v>800000</v>
      </c>
      <c r="G153" s="52">
        <v>45444</v>
      </c>
      <c r="H153" s="38" t="str">
        <f t="shared" si="34"/>
        <v>Exited</v>
      </c>
      <c r="I153" s="50">
        <f>VLOOKUP(B153,'Average Industry Compensation'!$B$1:$C$16,2,FALSE)</f>
        <v>769500</v>
      </c>
      <c r="J153" s="60">
        <f t="shared" si="31"/>
        <v>30500</v>
      </c>
      <c r="K153" s="50">
        <f t="shared" si="27"/>
        <v>40000</v>
      </c>
      <c r="L153" s="50">
        <f t="shared" si="29"/>
        <v>64000</v>
      </c>
      <c r="M153" s="50">
        <f t="shared" si="30"/>
        <v>840000</v>
      </c>
    </row>
    <row r="154" spans="1:13" x14ac:dyDescent="0.3">
      <c r="A154" s="2" t="s">
        <v>257</v>
      </c>
      <c r="B154" s="38" t="s">
        <v>88</v>
      </c>
      <c r="C154" s="38" t="s">
        <v>84</v>
      </c>
      <c r="D154" s="38" t="s">
        <v>85</v>
      </c>
      <c r="E154" s="38" t="s">
        <v>86</v>
      </c>
      <c r="F154" s="50">
        <v>874157</v>
      </c>
      <c r="G154" s="51"/>
      <c r="H154" s="38" t="str">
        <f t="shared" ref="H154:H160" si="35">IF(ISBLANK(G154), "Active", "Exited")</f>
        <v>Active</v>
      </c>
      <c r="I154" s="50">
        <f>VLOOKUP(B154,'Average Industry Compensation'!$B$1:$C$16,2,FALSE)</f>
        <v>769500</v>
      </c>
      <c r="J154" s="60">
        <f t="shared" si="31"/>
        <v>104657</v>
      </c>
      <c r="K154" s="50">
        <f t="shared" si="27"/>
        <v>43707.850000000006</v>
      </c>
      <c r="L154" s="50">
        <f t="shared" si="29"/>
        <v>69932.56</v>
      </c>
      <c r="M154" s="50">
        <f t="shared" si="30"/>
        <v>917864.85</v>
      </c>
    </row>
    <row r="155" spans="1:13" x14ac:dyDescent="0.3">
      <c r="A155" s="2" t="s">
        <v>258</v>
      </c>
      <c r="B155" s="38" t="s">
        <v>88</v>
      </c>
      <c r="C155" s="38" t="s">
        <v>98</v>
      </c>
      <c r="D155" s="38" t="s">
        <v>90</v>
      </c>
      <c r="E155" s="38" t="s">
        <v>86</v>
      </c>
      <c r="F155" s="50">
        <v>837838</v>
      </c>
      <c r="G155" s="51"/>
      <c r="H155" s="38" t="str">
        <f t="shared" si="35"/>
        <v>Active</v>
      </c>
      <c r="I155" s="50">
        <f>VLOOKUP(B155,'Average Industry Compensation'!$B$1:$C$16,2,FALSE)</f>
        <v>769500</v>
      </c>
      <c r="J155" s="60">
        <f t="shared" si="31"/>
        <v>68338</v>
      </c>
      <c r="K155" s="50">
        <f t="shared" si="27"/>
        <v>41891.9</v>
      </c>
      <c r="L155" s="50">
        <f t="shared" si="29"/>
        <v>67027.040000000008</v>
      </c>
      <c r="M155" s="50">
        <f t="shared" si="30"/>
        <v>879729.9</v>
      </c>
    </row>
    <row r="156" spans="1:13" x14ac:dyDescent="0.3">
      <c r="A156" s="2" t="s">
        <v>259</v>
      </c>
      <c r="B156" s="38" t="s">
        <v>83</v>
      </c>
      <c r="C156" s="38" t="s">
        <v>98</v>
      </c>
      <c r="D156" s="38" t="s">
        <v>93</v>
      </c>
      <c r="E156" s="38" t="s">
        <v>86</v>
      </c>
      <c r="F156" s="50">
        <v>570000</v>
      </c>
      <c r="G156" s="51"/>
      <c r="H156" s="38" t="str">
        <f t="shared" si="35"/>
        <v>Active</v>
      </c>
      <c r="I156" s="50">
        <f>VLOOKUP(B156,'Average Industry Compensation'!$B$1:$C$16,2,FALSE)</f>
        <v>570000</v>
      </c>
      <c r="J156" s="60">
        <f>F156-I156</f>
        <v>0</v>
      </c>
      <c r="K156" s="50">
        <f t="shared" si="27"/>
        <v>28500</v>
      </c>
      <c r="L156" s="50">
        <f t="shared" si="29"/>
        <v>45600</v>
      </c>
      <c r="M156" s="50">
        <f t="shared" si="30"/>
        <v>598500</v>
      </c>
    </row>
    <row r="157" spans="1:13" x14ac:dyDescent="0.3">
      <c r="A157" s="2" t="s">
        <v>260</v>
      </c>
      <c r="B157" s="38" t="s">
        <v>184</v>
      </c>
      <c r="C157" s="38" t="s">
        <v>89</v>
      </c>
      <c r="D157" s="38" t="s">
        <v>236</v>
      </c>
      <c r="E157" s="38" t="s">
        <v>86</v>
      </c>
      <c r="F157" s="50">
        <v>2586435</v>
      </c>
      <c r="G157" s="51"/>
      <c r="H157" s="38" t="str">
        <f t="shared" si="35"/>
        <v>Active</v>
      </c>
      <c r="I157" s="50">
        <f>VLOOKUP(B157,'Average Industry Compensation'!$B$1:$C$16,2,FALSE)</f>
        <v>2337356.25</v>
      </c>
      <c r="J157" s="60">
        <f t="shared" si="31"/>
        <v>249078.75</v>
      </c>
      <c r="K157" s="50">
        <f t="shared" si="27"/>
        <v>258643.5</v>
      </c>
      <c r="L157" s="50">
        <f t="shared" si="29"/>
        <v>310372.2</v>
      </c>
      <c r="M157" s="50">
        <f t="shared" si="30"/>
        <v>2845078.5</v>
      </c>
    </row>
    <row r="158" spans="1:13" x14ac:dyDescent="0.3">
      <c r="A158" s="2" t="s">
        <v>261</v>
      </c>
      <c r="B158" s="38" t="s">
        <v>88</v>
      </c>
      <c r="C158" s="38" t="s">
        <v>84</v>
      </c>
      <c r="D158" s="38" t="s">
        <v>90</v>
      </c>
      <c r="E158" s="38" t="s">
        <v>86</v>
      </c>
      <c r="F158" s="50">
        <v>860479</v>
      </c>
      <c r="G158" s="51"/>
      <c r="H158" s="38" t="str">
        <f t="shared" si="35"/>
        <v>Active</v>
      </c>
      <c r="I158" s="50">
        <f>VLOOKUP(B158,'Average Industry Compensation'!$B$1:$C$16,2,FALSE)</f>
        <v>769500</v>
      </c>
      <c r="J158" s="60">
        <f t="shared" si="31"/>
        <v>90979</v>
      </c>
      <c r="K158" s="50">
        <f t="shared" si="27"/>
        <v>43023.950000000004</v>
      </c>
      <c r="L158" s="50">
        <f t="shared" si="29"/>
        <v>68838.320000000007</v>
      </c>
      <c r="M158" s="50">
        <f t="shared" si="30"/>
        <v>903502.95</v>
      </c>
    </row>
    <row r="159" spans="1:13" x14ac:dyDescent="0.3">
      <c r="A159" s="2" t="s">
        <v>262</v>
      </c>
      <c r="B159" s="38" t="s">
        <v>83</v>
      </c>
      <c r="C159" s="38" t="s">
        <v>89</v>
      </c>
      <c r="D159" s="38" t="s">
        <v>93</v>
      </c>
      <c r="E159" s="38" t="s">
        <v>86</v>
      </c>
      <c r="F159" s="50">
        <v>570000</v>
      </c>
      <c r="G159" s="51"/>
      <c r="H159" s="38" t="str">
        <f t="shared" si="35"/>
        <v>Active</v>
      </c>
      <c r="I159" s="50">
        <f>VLOOKUP(B159,'Average Industry Compensation'!$B$1:$C$16,2,FALSE)</f>
        <v>570000</v>
      </c>
      <c r="J159" s="60">
        <f t="shared" si="31"/>
        <v>0</v>
      </c>
      <c r="K159" s="50">
        <f t="shared" si="27"/>
        <v>28500</v>
      </c>
      <c r="L159" s="50">
        <f t="shared" si="29"/>
        <v>45600</v>
      </c>
      <c r="M159" s="50">
        <f t="shared" si="30"/>
        <v>598500</v>
      </c>
    </row>
    <row r="160" spans="1:13" x14ac:dyDescent="0.3">
      <c r="A160" s="2" t="s">
        <v>263</v>
      </c>
      <c r="B160" s="38" t="s">
        <v>83</v>
      </c>
      <c r="C160" s="38" t="s">
        <v>89</v>
      </c>
      <c r="D160" s="38" t="s">
        <v>93</v>
      </c>
      <c r="E160" s="38" t="s">
        <v>106</v>
      </c>
      <c r="F160" s="50">
        <v>570000</v>
      </c>
      <c r="G160" s="52">
        <v>45424</v>
      </c>
      <c r="H160" s="38" t="str">
        <f t="shared" si="35"/>
        <v>Exited</v>
      </c>
      <c r="I160" s="50">
        <f>VLOOKUP(B160,'Average Industry Compensation'!$B$1:$C$16,2,FALSE)</f>
        <v>570000</v>
      </c>
      <c r="J160" s="60">
        <f t="shared" si="31"/>
        <v>0</v>
      </c>
      <c r="K160" s="50">
        <f t="shared" si="27"/>
        <v>28500</v>
      </c>
      <c r="L160" s="50">
        <f t="shared" si="29"/>
        <v>45600</v>
      </c>
      <c r="M160" s="50">
        <f t="shared" si="30"/>
        <v>598500</v>
      </c>
    </row>
    <row r="161" spans="1:13" x14ac:dyDescent="0.3">
      <c r="A161" s="2" t="s">
        <v>264</v>
      </c>
      <c r="B161" s="38" t="s">
        <v>95</v>
      </c>
      <c r="C161" s="38" t="s">
        <v>84</v>
      </c>
      <c r="D161" s="38" t="s">
        <v>96</v>
      </c>
      <c r="E161" s="38" t="s">
        <v>86</v>
      </c>
      <c r="F161" s="50">
        <v>1023034</v>
      </c>
      <c r="G161" s="51"/>
      <c r="H161" s="38" t="str">
        <f t="shared" ref="H161:H183" si="36">IF(ISBLANK(G161), "Active", "Exited")</f>
        <v>Active</v>
      </c>
      <c r="I161" s="50">
        <f>VLOOKUP(B161,'Average Industry Compensation'!$B$1:$C$16,2,FALSE)</f>
        <v>1038825</v>
      </c>
      <c r="J161" s="60">
        <f t="shared" si="31"/>
        <v>-15791</v>
      </c>
      <c r="K161" s="50">
        <f t="shared" si="27"/>
        <v>51151.700000000004</v>
      </c>
      <c r="L161" s="50">
        <f t="shared" si="29"/>
        <v>81842.720000000001</v>
      </c>
      <c r="M161" s="50">
        <f t="shared" si="30"/>
        <v>1074185.7</v>
      </c>
    </row>
    <row r="162" spans="1:13" x14ac:dyDescent="0.3">
      <c r="A162" s="2" t="s">
        <v>265</v>
      </c>
      <c r="B162" s="38" t="s">
        <v>83</v>
      </c>
      <c r="C162" s="38" t="s">
        <v>98</v>
      </c>
      <c r="D162" s="38" t="s">
        <v>93</v>
      </c>
      <c r="E162" s="38" t="s">
        <v>86</v>
      </c>
      <c r="F162" s="50">
        <v>570000</v>
      </c>
      <c r="G162" s="51"/>
      <c r="H162" s="38" t="str">
        <f t="shared" si="36"/>
        <v>Active</v>
      </c>
      <c r="I162" s="50">
        <f>VLOOKUP(B162,'Average Industry Compensation'!$B$1:$C$16,2,FALSE)</f>
        <v>570000</v>
      </c>
      <c r="J162" s="60">
        <f t="shared" si="31"/>
        <v>0</v>
      </c>
      <c r="K162" s="50">
        <f t="shared" si="27"/>
        <v>28500</v>
      </c>
      <c r="L162" s="50">
        <f t="shared" si="29"/>
        <v>45600</v>
      </c>
      <c r="M162" s="50">
        <f t="shared" si="30"/>
        <v>598500</v>
      </c>
    </row>
    <row r="163" spans="1:13" x14ac:dyDescent="0.3">
      <c r="A163" s="2" t="s">
        <v>266</v>
      </c>
      <c r="B163" s="38" t="s">
        <v>83</v>
      </c>
      <c r="C163" s="38" t="s">
        <v>89</v>
      </c>
      <c r="D163" s="38" t="s">
        <v>93</v>
      </c>
      <c r="E163" s="38" t="s">
        <v>86</v>
      </c>
      <c r="F163" s="50">
        <v>570000</v>
      </c>
      <c r="G163" s="51"/>
      <c r="H163" s="38" t="str">
        <f t="shared" si="36"/>
        <v>Active</v>
      </c>
      <c r="I163" s="50">
        <f>VLOOKUP(B163,'Average Industry Compensation'!$B$1:$C$16,2,FALSE)</f>
        <v>570000</v>
      </c>
      <c r="J163" s="60">
        <f t="shared" si="31"/>
        <v>0</v>
      </c>
      <c r="K163" s="50">
        <f t="shared" si="27"/>
        <v>28500</v>
      </c>
      <c r="L163" s="50">
        <f t="shared" si="29"/>
        <v>45600</v>
      </c>
      <c r="M163" s="50">
        <f t="shared" si="30"/>
        <v>598500</v>
      </c>
    </row>
    <row r="164" spans="1:13" x14ac:dyDescent="0.3">
      <c r="A164" s="2" t="s">
        <v>267</v>
      </c>
      <c r="B164" s="38" t="s">
        <v>88</v>
      </c>
      <c r="C164" s="38" t="s">
        <v>84</v>
      </c>
      <c r="D164" s="38" t="s">
        <v>90</v>
      </c>
      <c r="E164" s="38" t="s">
        <v>86</v>
      </c>
      <c r="F164" s="50">
        <v>797979</v>
      </c>
      <c r="G164" s="51"/>
      <c r="H164" s="38" t="str">
        <f t="shared" si="36"/>
        <v>Active</v>
      </c>
      <c r="I164" s="50">
        <f>VLOOKUP(B164,'Average Industry Compensation'!$B$1:$C$16,2,FALSE)</f>
        <v>769500</v>
      </c>
      <c r="J164" s="60">
        <f t="shared" si="31"/>
        <v>28479</v>
      </c>
      <c r="K164" s="50">
        <f t="shared" si="27"/>
        <v>39898.950000000004</v>
      </c>
      <c r="L164" s="50">
        <f t="shared" si="29"/>
        <v>63838.32</v>
      </c>
      <c r="M164" s="50">
        <f t="shared" si="30"/>
        <v>837877.95</v>
      </c>
    </row>
    <row r="165" spans="1:13" x14ac:dyDescent="0.3">
      <c r="A165" s="2" t="s">
        <v>268</v>
      </c>
      <c r="B165" s="38" t="s">
        <v>88</v>
      </c>
      <c r="C165" s="38" t="s">
        <v>84</v>
      </c>
      <c r="D165" s="38" t="s">
        <v>90</v>
      </c>
      <c r="E165" s="38" t="s">
        <v>86</v>
      </c>
      <c r="F165" s="50">
        <v>759937</v>
      </c>
      <c r="G165" s="51"/>
      <c r="H165" s="38" t="str">
        <f t="shared" si="36"/>
        <v>Active</v>
      </c>
      <c r="I165" s="50">
        <f>VLOOKUP(B165,'Average Industry Compensation'!$B$1:$C$16,2,FALSE)</f>
        <v>769500</v>
      </c>
      <c r="J165" s="60">
        <f t="shared" si="31"/>
        <v>-9563</v>
      </c>
      <c r="K165" s="50">
        <f t="shared" si="27"/>
        <v>37996.85</v>
      </c>
      <c r="L165" s="50">
        <f t="shared" si="29"/>
        <v>60794.96</v>
      </c>
      <c r="M165" s="50">
        <f t="shared" si="30"/>
        <v>797933.85</v>
      </c>
    </row>
    <row r="166" spans="1:13" x14ac:dyDescent="0.3">
      <c r="A166" s="2" t="s">
        <v>269</v>
      </c>
      <c r="B166" s="38" t="s">
        <v>83</v>
      </c>
      <c r="C166" s="38" t="s">
        <v>98</v>
      </c>
      <c r="D166" s="38" t="s">
        <v>93</v>
      </c>
      <c r="E166" s="38" t="s">
        <v>86</v>
      </c>
      <c r="F166" s="50">
        <v>570000</v>
      </c>
      <c r="G166" s="51"/>
      <c r="H166" s="38" t="str">
        <f t="shared" si="36"/>
        <v>Active</v>
      </c>
      <c r="I166" s="50">
        <f>VLOOKUP(B166,'Average Industry Compensation'!$B$1:$C$16,2,FALSE)</f>
        <v>570000</v>
      </c>
      <c r="J166" s="60">
        <f>F166-I166</f>
        <v>0</v>
      </c>
      <c r="K166" s="50">
        <f t="shared" si="27"/>
        <v>28500</v>
      </c>
      <c r="L166" s="50">
        <f t="shared" si="29"/>
        <v>45600</v>
      </c>
      <c r="M166" s="50">
        <f t="shared" si="30"/>
        <v>598500</v>
      </c>
    </row>
    <row r="167" spans="1:13" x14ac:dyDescent="0.3">
      <c r="A167" s="2" t="s">
        <v>270</v>
      </c>
      <c r="B167" s="38" t="s">
        <v>95</v>
      </c>
      <c r="C167" s="38" t="s">
        <v>89</v>
      </c>
      <c r="D167" s="38" t="s">
        <v>96</v>
      </c>
      <c r="E167" s="38" t="s">
        <v>86</v>
      </c>
      <c r="F167" s="50">
        <v>1370487</v>
      </c>
      <c r="G167" s="51"/>
      <c r="H167" s="38" t="str">
        <f t="shared" si="36"/>
        <v>Active</v>
      </c>
      <c r="I167" s="50">
        <f>VLOOKUP(B167,'Average Industry Compensation'!$B$1:$C$16,2,FALSE)</f>
        <v>1038825</v>
      </c>
      <c r="J167" s="60">
        <f t="shared" si="31"/>
        <v>331662</v>
      </c>
      <c r="K167" s="50">
        <f t="shared" si="27"/>
        <v>68524.350000000006</v>
      </c>
      <c r="L167" s="50">
        <f t="shared" si="29"/>
        <v>109638.96</v>
      </c>
      <c r="M167" s="50">
        <f t="shared" si="30"/>
        <v>1439011.35</v>
      </c>
    </row>
    <row r="168" spans="1:13" x14ac:dyDescent="0.3">
      <c r="A168" s="2" t="s">
        <v>271</v>
      </c>
      <c r="B168" s="38" t="s">
        <v>83</v>
      </c>
      <c r="C168" s="38" t="s">
        <v>98</v>
      </c>
      <c r="D168" s="38" t="s">
        <v>85</v>
      </c>
      <c r="E168" s="38" t="s">
        <v>86</v>
      </c>
      <c r="F168" s="50">
        <v>694789</v>
      </c>
      <c r="G168" s="51"/>
      <c r="H168" s="38" t="str">
        <f t="shared" si="36"/>
        <v>Active</v>
      </c>
      <c r="I168" s="50">
        <f>VLOOKUP(B168,'Average Industry Compensation'!$B$1:$C$16,2,FALSE)</f>
        <v>570000</v>
      </c>
      <c r="J168" s="60">
        <f t="shared" si="31"/>
        <v>124789</v>
      </c>
      <c r="K168" s="50">
        <f t="shared" si="27"/>
        <v>34739.450000000004</v>
      </c>
      <c r="L168" s="50">
        <f t="shared" si="29"/>
        <v>55583.12</v>
      </c>
      <c r="M168" s="50">
        <f t="shared" si="30"/>
        <v>729528.45</v>
      </c>
    </row>
    <row r="169" spans="1:13" x14ac:dyDescent="0.3">
      <c r="A169" s="2" t="s">
        <v>272</v>
      </c>
      <c r="B169" s="38" t="s">
        <v>95</v>
      </c>
      <c r="C169" s="38" t="s">
        <v>89</v>
      </c>
      <c r="D169" s="38" t="s">
        <v>96</v>
      </c>
      <c r="E169" s="38" t="s">
        <v>86</v>
      </c>
      <c r="F169" s="50">
        <v>1022523</v>
      </c>
      <c r="G169" s="51"/>
      <c r="H169" s="38" t="str">
        <f t="shared" si="36"/>
        <v>Active</v>
      </c>
      <c r="I169" s="50">
        <f>VLOOKUP(B169,'Average Industry Compensation'!$B$1:$C$16,2,FALSE)</f>
        <v>1038825</v>
      </c>
      <c r="J169" s="60">
        <f t="shared" si="31"/>
        <v>-16302</v>
      </c>
      <c r="K169" s="50">
        <f t="shared" si="27"/>
        <v>51126.15</v>
      </c>
      <c r="L169" s="50">
        <f t="shared" si="29"/>
        <v>81801.84</v>
      </c>
      <c r="M169" s="50">
        <f t="shared" si="30"/>
        <v>1073649.1499999999</v>
      </c>
    </row>
    <row r="170" spans="1:13" x14ac:dyDescent="0.3">
      <c r="A170" s="2" t="s">
        <v>273</v>
      </c>
      <c r="B170" s="38" t="s">
        <v>95</v>
      </c>
      <c r="C170" s="38" t="s">
        <v>84</v>
      </c>
      <c r="D170" s="38" t="s">
        <v>96</v>
      </c>
      <c r="E170" s="38" t="s">
        <v>86</v>
      </c>
      <c r="F170" s="50">
        <v>950310</v>
      </c>
      <c r="G170" s="51"/>
      <c r="H170" s="38" t="str">
        <f t="shared" si="36"/>
        <v>Active</v>
      </c>
      <c r="I170" s="50">
        <f>VLOOKUP(B170,'Average Industry Compensation'!$B$1:$C$16,2,FALSE)</f>
        <v>1038825</v>
      </c>
      <c r="J170" s="60">
        <f t="shared" si="31"/>
        <v>-88515</v>
      </c>
      <c r="K170" s="50">
        <f t="shared" si="27"/>
        <v>47515.5</v>
      </c>
      <c r="L170" s="50">
        <f t="shared" si="29"/>
        <v>76024.800000000003</v>
      </c>
      <c r="M170" s="50">
        <f t="shared" si="30"/>
        <v>997825.5</v>
      </c>
    </row>
    <row r="171" spans="1:13" x14ac:dyDescent="0.3">
      <c r="A171" s="2" t="s">
        <v>274</v>
      </c>
      <c r="B171" s="38" t="s">
        <v>83</v>
      </c>
      <c r="C171" s="38" t="s">
        <v>98</v>
      </c>
      <c r="D171" s="38" t="s">
        <v>93</v>
      </c>
      <c r="E171" s="38" t="s">
        <v>86</v>
      </c>
      <c r="F171" s="50">
        <v>570000</v>
      </c>
      <c r="G171" s="51"/>
      <c r="H171" s="38" t="str">
        <f t="shared" si="36"/>
        <v>Active</v>
      </c>
      <c r="I171" s="50">
        <f>VLOOKUP(B171,'Average Industry Compensation'!$B$1:$C$16,2,FALSE)</f>
        <v>570000</v>
      </c>
      <c r="J171" s="60">
        <f>F171-I171</f>
        <v>0</v>
      </c>
      <c r="K171" s="50">
        <f t="shared" si="27"/>
        <v>28500</v>
      </c>
      <c r="L171" s="50">
        <f t="shared" si="29"/>
        <v>45600</v>
      </c>
      <c r="M171" s="50">
        <f t="shared" si="30"/>
        <v>598500</v>
      </c>
    </row>
    <row r="172" spans="1:13" x14ac:dyDescent="0.3">
      <c r="A172" s="2" t="s">
        <v>275</v>
      </c>
      <c r="B172" s="38" t="s">
        <v>88</v>
      </c>
      <c r="C172" s="38" t="s">
        <v>89</v>
      </c>
      <c r="D172" s="38" t="s">
        <v>90</v>
      </c>
      <c r="E172" s="38" t="s">
        <v>86</v>
      </c>
      <c r="F172" s="50">
        <v>878914</v>
      </c>
      <c r="G172" s="51"/>
      <c r="H172" s="38" t="str">
        <f t="shared" si="36"/>
        <v>Active</v>
      </c>
      <c r="I172" s="50">
        <f>VLOOKUP(B172,'Average Industry Compensation'!$B$1:$C$16,2,FALSE)</f>
        <v>769500</v>
      </c>
      <c r="J172" s="60">
        <f t="shared" si="31"/>
        <v>109414</v>
      </c>
      <c r="K172" s="50">
        <f t="shared" si="27"/>
        <v>43945.700000000004</v>
      </c>
      <c r="L172" s="50">
        <f t="shared" si="29"/>
        <v>70313.119999999995</v>
      </c>
      <c r="M172" s="50">
        <f t="shared" si="30"/>
        <v>922859.7</v>
      </c>
    </row>
    <row r="173" spans="1:13" x14ac:dyDescent="0.3">
      <c r="A173" s="2" t="s">
        <v>276</v>
      </c>
      <c r="B173" s="38" t="s">
        <v>88</v>
      </c>
      <c r="C173" s="38" t="s">
        <v>89</v>
      </c>
      <c r="D173" s="38" t="s">
        <v>90</v>
      </c>
      <c r="E173" s="38" t="s">
        <v>86</v>
      </c>
      <c r="F173" s="50">
        <v>803203</v>
      </c>
      <c r="G173" s="51"/>
      <c r="H173" s="38" t="str">
        <f t="shared" si="36"/>
        <v>Active</v>
      </c>
      <c r="I173" s="50">
        <f>VLOOKUP(B173,'Average Industry Compensation'!$B$1:$C$16,2,FALSE)</f>
        <v>769500</v>
      </c>
      <c r="J173" s="60">
        <f t="shared" si="31"/>
        <v>33703</v>
      </c>
      <c r="K173" s="50">
        <f t="shared" si="27"/>
        <v>40160.15</v>
      </c>
      <c r="L173" s="50">
        <f t="shared" si="29"/>
        <v>64256.24</v>
      </c>
      <c r="M173" s="50">
        <f t="shared" si="30"/>
        <v>843363.15</v>
      </c>
    </row>
    <row r="174" spans="1:13" x14ac:dyDescent="0.3">
      <c r="A174" s="2" t="s">
        <v>277</v>
      </c>
      <c r="B174" s="38" t="s">
        <v>95</v>
      </c>
      <c r="C174" s="38" t="s">
        <v>89</v>
      </c>
      <c r="D174" s="38" t="s">
        <v>120</v>
      </c>
      <c r="E174" s="38" t="s">
        <v>86</v>
      </c>
      <c r="F174" s="50">
        <v>1550000</v>
      </c>
      <c r="G174" s="51"/>
      <c r="H174" s="38" t="str">
        <f t="shared" si="36"/>
        <v>Active</v>
      </c>
      <c r="I174" s="50">
        <f>VLOOKUP(B174,'Average Industry Compensation'!$B$1:$C$16,2,FALSE)</f>
        <v>1038825</v>
      </c>
      <c r="J174" s="60">
        <f t="shared" si="31"/>
        <v>511175</v>
      </c>
      <c r="K174" s="50">
        <f t="shared" si="27"/>
        <v>77500</v>
      </c>
      <c r="L174" s="50">
        <f t="shared" si="29"/>
        <v>124000</v>
      </c>
      <c r="M174" s="50">
        <f t="shared" si="30"/>
        <v>1627500</v>
      </c>
    </row>
    <row r="175" spans="1:13" x14ac:dyDescent="0.3">
      <c r="A175" s="2" t="s">
        <v>278</v>
      </c>
      <c r="B175" s="38" t="s">
        <v>88</v>
      </c>
      <c r="C175" s="38" t="s">
        <v>89</v>
      </c>
      <c r="D175" s="38" t="s">
        <v>90</v>
      </c>
      <c r="E175" s="38" t="s">
        <v>86</v>
      </c>
      <c r="F175" s="50">
        <v>798506</v>
      </c>
      <c r="G175" s="51"/>
      <c r="H175" s="38" t="str">
        <f t="shared" si="36"/>
        <v>Active</v>
      </c>
      <c r="I175" s="50">
        <f>VLOOKUP(B175,'Average Industry Compensation'!$B$1:$C$16,2,FALSE)</f>
        <v>769500</v>
      </c>
      <c r="J175" s="60">
        <f t="shared" si="31"/>
        <v>29006</v>
      </c>
      <c r="K175" s="50">
        <f t="shared" si="27"/>
        <v>39925.300000000003</v>
      </c>
      <c r="L175" s="50">
        <f t="shared" si="29"/>
        <v>63880.480000000003</v>
      </c>
      <c r="M175" s="50">
        <f t="shared" si="30"/>
        <v>838431.3</v>
      </c>
    </row>
    <row r="176" spans="1:13" x14ac:dyDescent="0.3">
      <c r="A176" s="2" t="s">
        <v>279</v>
      </c>
      <c r="B176" s="38" t="s">
        <v>108</v>
      </c>
      <c r="C176" s="38" t="s">
        <v>89</v>
      </c>
      <c r="D176" s="38" t="s">
        <v>109</v>
      </c>
      <c r="E176" s="38" t="s">
        <v>86</v>
      </c>
      <c r="F176" s="50">
        <v>2415447</v>
      </c>
      <c r="G176" s="51"/>
      <c r="H176" s="38" t="str">
        <f t="shared" si="36"/>
        <v>Active</v>
      </c>
      <c r="I176" s="50">
        <f>VLOOKUP(B176,'Average Industry Compensation'!$B$1:$C$16,2,FALSE)</f>
        <v>1558237.5</v>
      </c>
      <c r="J176" s="60">
        <f t="shared" si="31"/>
        <v>857209.5</v>
      </c>
      <c r="K176" s="50">
        <f t="shared" si="27"/>
        <v>241544.7</v>
      </c>
      <c r="L176" s="50">
        <f t="shared" si="29"/>
        <v>289853.64</v>
      </c>
      <c r="M176" s="50">
        <f t="shared" si="30"/>
        <v>2656991.7000000002</v>
      </c>
    </row>
    <row r="177" spans="1:13" x14ac:dyDescent="0.3">
      <c r="A177" s="2" t="s">
        <v>280</v>
      </c>
      <c r="B177" s="38" t="s">
        <v>83</v>
      </c>
      <c r="C177" s="38" t="s">
        <v>98</v>
      </c>
      <c r="D177" s="38" t="s">
        <v>85</v>
      </c>
      <c r="E177" s="38" t="s">
        <v>86</v>
      </c>
      <c r="F177" s="50">
        <v>662617</v>
      </c>
      <c r="G177" s="51"/>
      <c r="H177" s="38" t="str">
        <f t="shared" si="36"/>
        <v>Active</v>
      </c>
      <c r="I177" s="50">
        <f>VLOOKUP(B177,'Average Industry Compensation'!$B$1:$C$16,2,FALSE)</f>
        <v>570000</v>
      </c>
      <c r="J177" s="60">
        <f t="shared" si="31"/>
        <v>92617</v>
      </c>
      <c r="K177" s="50">
        <f t="shared" si="27"/>
        <v>33130.85</v>
      </c>
      <c r="L177" s="50">
        <f t="shared" si="29"/>
        <v>53009.36</v>
      </c>
      <c r="M177" s="50">
        <f t="shared" si="30"/>
        <v>695747.85</v>
      </c>
    </row>
    <row r="178" spans="1:13" x14ac:dyDescent="0.3">
      <c r="A178" s="2" t="s">
        <v>281</v>
      </c>
      <c r="B178" s="38" t="s">
        <v>83</v>
      </c>
      <c r="C178" s="38" t="s">
        <v>89</v>
      </c>
      <c r="D178" s="38" t="s">
        <v>85</v>
      </c>
      <c r="E178" s="38" t="s">
        <v>86</v>
      </c>
      <c r="F178" s="50">
        <v>685966</v>
      </c>
      <c r="G178" s="51"/>
      <c r="H178" s="38" t="str">
        <f t="shared" si="36"/>
        <v>Active</v>
      </c>
      <c r="I178" s="50">
        <f>VLOOKUP(B178,'Average Industry Compensation'!$B$1:$C$16,2,FALSE)</f>
        <v>570000</v>
      </c>
      <c r="J178" s="60">
        <f t="shared" si="31"/>
        <v>115966</v>
      </c>
      <c r="K178" s="50">
        <f t="shared" si="27"/>
        <v>34298.300000000003</v>
      </c>
      <c r="L178" s="50">
        <f t="shared" si="29"/>
        <v>54877.279999999999</v>
      </c>
      <c r="M178" s="50">
        <f t="shared" si="30"/>
        <v>720264.3</v>
      </c>
    </row>
    <row r="179" spans="1:13" x14ac:dyDescent="0.3">
      <c r="A179" s="2" t="s">
        <v>282</v>
      </c>
      <c r="B179" s="38" t="s">
        <v>88</v>
      </c>
      <c r="C179" s="38" t="s">
        <v>89</v>
      </c>
      <c r="D179" s="38" t="s">
        <v>90</v>
      </c>
      <c r="E179" s="38" t="s">
        <v>86</v>
      </c>
      <c r="F179" s="50">
        <v>766540</v>
      </c>
      <c r="G179" s="51"/>
      <c r="H179" s="38" t="str">
        <f t="shared" si="36"/>
        <v>Active</v>
      </c>
      <c r="I179" s="50">
        <f>VLOOKUP(B179,'Average Industry Compensation'!$B$1:$C$16,2,FALSE)</f>
        <v>769500</v>
      </c>
      <c r="J179" s="60">
        <f t="shared" si="31"/>
        <v>-2960</v>
      </c>
      <c r="K179" s="50">
        <f t="shared" si="27"/>
        <v>38327</v>
      </c>
      <c r="L179" s="50">
        <f t="shared" si="29"/>
        <v>61323.200000000004</v>
      </c>
      <c r="M179" s="50">
        <f t="shared" si="30"/>
        <v>804867</v>
      </c>
    </row>
    <row r="180" spans="1:13" x14ac:dyDescent="0.3">
      <c r="A180" s="2" t="s">
        <v>283</v>
      </c>
      <c r="B180" s="38" t="s">
        <v>83</v>
      </c>
      <c r="C180" s="38" t="s">
        <v>84</v>
      </c>
      <c r="D180" s="38" t="s">
        <v>85</v>
      </c>
      <c r="E180" s="38" t="s">
        <v>86</v>
      </c>
      <c r="F180" s="50">
        <v>684097</v>
      </c>
      <c r="G180" s="51"/>
      <c r="H180" s="38" t="str">
        <f t="shared" si="36"/>
        <v>Active</v>
      </c>
      <c r="I180" s="50">
        <f>VLOOKUP(B180,'Average Industry Compensation'!$B$1:$C$16,2,FALSE)</f>
        <v>570000</v>
      </c>
      <c r="J180" s="60">
        <f t="shared" si="31"/>
        <v>114097</v>
      </c>
      <c r="K180" s="50">
        <f t="shared" si="27"/>
        <v>34204.85</v>
      </c>
      <c r="L180" s="50">
        <f t="shared" si="29"/>
        <v>54727.76</v>
      </c>
      <c r="M180" s="50">
        <f t="shared" si="30"/>
        <v>718301.85</v>
      </c>
    </row>
    <row r="181" spans="1:13" x14ac:dyDescent="0.3">
      <c r="A181" s="2" t="s">
        <v>284</v>
      </c>
      <c r="B181" s="38" t="s">
        <v>88</v>
      </c>
      <c r="C181" s="38" t="s">
        <v>98</v>
      </c>
      <c r="D181" s="38" t="s">
        <v>90</v>
      </c>
      <c r="E181" s="38" t="s">
        <v>86</v>
      </c>
      <c r="F181" s="50">
        <v>874620</v>
      </c>
      <c r="G181" s="51"/>
      <c r="H181" s="38" t="str">
        <f t="shared" si="36"/>
        <v>Active</v>
      </c>
      <c r="I181" s="50">
        <f>VLOOKUP(B181,'Average Industry Compensation'!$B$1:$C$16,2,FALSE)</f>
        <v>769500</v>
      </c>
      <c r="J181" s="60">
        <f t="shared" si="31"/>
        <v>105120</v>
      </c>
      <c r="K181" s="50">
        <f t="shared" si="27"/>
        <v>43731</v>
      </c>
      <c r="L181" s="50">
        <f t="shared" si="29"/>
        <v>69969.600000000006</v>
      </c>
      <c r="M181" s="50">
        <f t="shared" si="30"/>
        <v>918351</v>
      </c>
    </row>
    <row r="182" spans="1:13" x14ac:dyDescent="0.3">
      <c r="A182" s="2" t="s">
        <v>285</v>
      </c>
      <c r="B182" s="38" t="s">
        <v>88</v>
      </c>
      <c r="C182" s="38" t="s">
        <v>89</v>
      </c>
      <c r="D182" s="38" t="s">
        <v>90</v>
      </c>
      <c r="E182" s="38" t="s">
        <v>86</v>
      </c>
      <c r="F182" s="50">
        <v>894749</v>
      </c>
      <c r="G182" s="51"/>
      <c r="H182" s="38" t="str">
        <f t="shared" si="36"/>
        <v>Active</v>
      </c>
      <c r="I182" s="50">
        <f>VLOOKUP(B182,'Average Industry Compensation'!$B$1:$C$16,2,FALSE)</f>
        <v>769500</v>
      </c>
      <c r="J182" s="60">
        <f t="shared" si="31"/>
        <v>125249</v>
      </c>
      <c r="K182" s="50">
        <f t="shared" si="27"/>
        <v>44737.450000000004</v>
      </c>
      <c r="L182" s="50">
        <f t="shared" si="29"/>
        <v>71579.92</v>
      </c>
      <c r="M182" s="50">
        <f t="shared" si="30"/>
        <v>939486.45</v>
      </c>
    </row>
    <row r="183" spans="1:13" x14ac:dyDescent="0.3">
      <c r="A183" s="2" t="s">
        <v>286</v>
      </c>
      <c r="B183" s="38" t="s">
        <v>83</v>
      </c>
      <c r="C183" s="38" t="s">
        <v>89</v>
      </c>
      <c r="D183" s="38" t="s">
        <v>93</v>
      </c>
      <c r="E183" s="38" t="s">
        <v>106</v>
      </c>
      <c r="F183" s="50">
        <v>570000</v>
      </c>
      <c r="G183" s="52">
        <v>45474</v>
      </c>
      <c r="H183" s="38" t="str">
        <f t="shared" si="36"/>
        <v>Exited</v>
      </c>
      <c r="I183" s="50">
        <f>VLOOKUP(B183,'Average Industry Compensation'!$B$1:$C$16,2,FALSE)</f>
        <v>570000</v>
      </c>
      <c r="J183" s="60">
        <f t="shared" si="31"/>
        <v>0</v>
      </c>
      <c r="K183" s="50">
        <f t="shared" si="27"/>
        <v>28500</v>
      </c>
      <c r="L183" s="50">
        <f t="shared" si="29"/>
        <v>45600</v>
      </c>
      <c r="M183" s="50">
        <f t="shared" si="30"/>
        <v>598500</v>
      </c>
    </row>
    <row r="184" spans="1:13" x14ac:dyDescent="0.3">
      <c r="A184" s="2" t="s">
        <v>287</v>
      </c>
      <c r="B184" s="38" t="s">
        <v>83</v>
      </c>
      <c r="C184" s="38" t="s">
        <v>84</v>
      </c>
      <c r="D184" s="38" t="s">
        <v>93</v>
      </c>
      <c r="E184" s="38" t="s">
        <v>86</v>
      </c>
      <c r="F184" s="50">
        <v>570000</v>
      </c>
      <c r="G184" s="51"/>
      <c r="H184" s="38" t="str">
        <f t="shared" ref="H184:H186" si="37">IF(ISBLANK(G184), "Active", "Exited")</f>
        <v>Active</v>
      </c>
      <c r="I184" s="50">
        <f>VLOOKUP(B184,'Average Industry Compensation'!$B$1:$C$16,2,FALSE)</f>
        <v>570000</v>
      </c>
      <c r="J184" s="60">
        <f t="shared" si="31"/>
        <v>0</v>
      </c>
      <c r="K184" s="50">
        <f t="shared" si="27"/>
        <v>28500</v>
      </c>
      <c r="L184" s="50">
        <f t="shared" si="29"/>
        <v>45600</v>
      </c>
      <c r="M184" s="50">
        <f t="shared" si="30"/>
        <v>598500</v>
      </c>
    </row>
    <row r="185" spans="1:13" x14ac:dyDescent="0.3">
      <c r="A185" s="2" t="s">
        <v>288</v>
      </c>
      <c r="B185" s="38" t="s">
        <v>83</v>
      </c>
      <c r="C185" s="38" t="s">
        <v>89</v>
      </c>
      <c r="D185" s="38" t="s">
        <v>85</v>
      </c>
      <c r="E185" s="38" t="s">
        <v>86</v>
      </c>
      <c r="F185" s="50">
        <v>688925</v>
      </c>
      <c r="G185" s="51"/>
      <c r="H185" s="38" t="str">
        <f t="shared" si="37"/>
        <v>Active</v>
      </c>
      <c r="I185" s="50">
        <f>VLOOKUP(B185,'Average Industry Compensation'!$B$1:$C$16,2,FALSE)</f>
        <v>570000</v>
      </c>
      <c r="J185" s="60">
        <f t="shared" si="31"/>
        <v>118925</v>
      </c>
      <c r="K185" s="50">
        <f t="shared" si="27"/>
        <v>34446.25</v>
      </c>
      <c r="L185" s="50">
        <f t="shared" si="29"/>
        <v>55114</v>
      </c>
      <c r="M185" s="50">
        <f t="shared" si="30"/>
        <v>723371.25</v>
      </c>
    </row>
    <row r="186" spans="1:13" x14ac:dyDescent="0.3">
      <c r="A186" s="2" t="s">
        <v>289</v>
      </c>
      <c r="B186" s="38" t="s">
        <v>88</v>
      </c>
      <c r="C186" s="38" t="s">
        <v>89</v>
      </c>
      <c r="D186" s="38" t="s">
        <v>90</v>
      </c>
      <c r="E186" s="38" t="s">
        <v>106</v>
      </c>
      <c r="F186" s="50">
        <v>757860</v>
      </c>
      <c r="G186" s="52">
        <v>45424</v>
      </c>
      <c r="H186" s="38" t="str">
        <f t="shared" si="37"/>
        <v>Exited</v>
      </c>
      <c r="I186" s="50">
        <f>VLOOKUP(B186,'Average Industry Compensation'!$B$1:$C$16,2,FALSE)</f>
        <v>769500</v>
      </c>
      <c r="J186" s="60">
        <f t="shared" si="31"/>
        <v>-11640</v>
      </c>
      <c r="K186" s="50">
        <f t="shared" si="27"/>
        <v>37893</v>
      </c>
      <c r="L186" s="50">
        <f t="shared" si="29"/>
        <v>60628.800000000003</v>
      </c>
      <c r="M186" s="50">
        <f t="shared" si="30"/>
        <v>795753</v>
      </c>
    </row>
    <row r="187" spans="1:13" x14ac:dyDescent="0.3">
      <c r="A187" s="2" t="s">
        <v>290</v>
      </c>
      <c r="B187" s="38" t="s">
        <v>88</v>
      </c>
      <c r="C187" s="38" t="s">
        <v>84</v>
      </c>
      <c r="D187" s="38" t="s">
        <v>90</v>
      </c>
      <c r="E187" s="38" t="s">
        <v>86</v>
      </c>
      <c r="F187" s="50">
        <v>731274</v>
      </c>
      <c r="G187" s="51"/>
      <c r="H187" s="38" t="str">
        <f t="shared" ref="H187:H191" si="38">IF(ISBLANK(G187), "Active", "Exited")</f>
        <v>Active</v>
      </c>
      <c r="I187" s="50">
        <f>VLOOKUP(B187,'Average Industry Compensation'!$B$1:$C$16,2,FALSE)</f>
        <v>769500</v>
      </c>
      <c r="J187" s="60">
        <f t="shared" si="31"/>
        <v>-38226</v>
      </c>
      <c r="K187" s="50">
        <f t="shared" si="27"/>
        <v>36563.700000000004</v>
      </c>
      <c r="L187" s="50">
        <f t="shared" si="29"/>
        <v>58501.919999999998</v>
      </c>
      <c r="M187" s="50">
        <f t="shared" si="30"/>
        <v>767837.7</v>
      </c>
    </row>
    <row r="188" spans="1:13" x14ac:dyDescent="0.3">
      <c r="A188" s="2" t="s">
        <v>291</v>
      </c>
      <c r="B188" s="38" t="s">
        <v>108</v>
      </c>
      <c r="C188" s="38" t="s">
        <v>89</v>
      </c>
      <c r="D188" s="38" t="s">
        <v>120</v>
      </c>
      <c r="E188" s="38" t="s">
        <v>86</v>
      </c>
      <c r="F188" s="50">
        <v>2084629</v>
      </c>
      <c r="G188" s="51"/>
      <c r="H188" s="38" t="str">
        <f t="shared" si="38"/>
        <v>Active</v>
      </c>
      <c r="I188" s="50">
        <f>VLOOKUP(B188,'Average Industry Compensation'!$B$1:$C$16,2,FALSE)</f>
        <v>1558237.5</v>
      </c>
      <c r="J188" s="60">
        <f t="shared" si="31"/>
        <v>526391.5</v>
      </c>
      <c r="K188" s="50">
        <f t="shared" si="27"/>
        <v>208462.90000000002</v>
      </c>
      <c r="L188" s="50">
        <f t="shared" si="29"/>
        <v>250155.47999999998</v>
      </c>
      <c r="M188" s="50">
        <f t="shared" si="30"/>
        <v>2293091.9</v>
      </c>
    </row>
    <row r="189" spans="1:13" x14ac:dyDescent="0.3">
      <c r="A189" s="2" t="s">
        <v>292</v>
      </c>
      <c r="B189" s="38" t="s">
        <v>83</v>
      </c>
      <c r="C189" s="38" t="s">
        <v>84</v>
      </c>
      <c r="D189" s="38" t="s">
        <v>93</v>
      </c>
      <c r="E189" s="38" t="s">
        <v>86</v>
      </c>
      <c r="F189" s="50">
        <v>570000</v>
      </c>
      <c r="G189" s="51"/>
      <c r="H189" s="38" t="str">
        <f t="shared" si="38"/>
        <v>Active</v>
      </c>
      <c r="I189" s="50">
        <f>VLOOKUP(B189,'Average Industry Compensation'!$B$1:$C$16,2,FALSE)</f>
        <v>570000</v>
      </c>
      <c r="J189" s="60">
        <f>F189-I189</f>
        <v>0</v>
      </c>
      <c r="K189" s="50">
        <f t="shared" si="27"/>
        <v>28500</v>
      </c>
      <c r="L189" s="50">
        <f t="shared" si="29"/>
        <v>45600</v>
      </c>
      <c r="M189" s="50">
        <f t="shared" si="30"/>
        <v>598500</v>
      </c>
    </row>
    <row r="190" spans="1:13" x14ac:dyDescent="0.3">
      <c r="A190" s="2" t="s">
        <v>293</v>
      </c>
      <c r="B190" s="38" t="s">
        <v>88</v>
      </c>
      <c r="C190" s="38" t="s">
        <v>89</v>
      </c>
      <c r="D190" s="38" t="s">
        <v>90</v>
      </c>
      <c r="E190" s="38" t="s">
        <v>86</v>
      </c>
      <c r="F190" s="50">
        <v>781187</v>
      </c>
      <c r="G190" s="51"/>
      <c r="H190" s="38" t="str">
        <f t="shared" si="38"/>
        <v>Active</v>
      </c>
      <c r="I190" s="50">
        <f>VLOOKUP(B190,'Average Industry Compensation'!$B$1:$C$16,2,FALSE)</f>
        <v>769500</v>
      </c>
      <c r="J190" s="60">
        <f t="shared" si="31"/>
        <v>11687</v>
      </c>
      <c r="K190" s="50">
        <f t="shared" si="27"/>
        <v>39059.35</v>
      </c>
      <c r="L190" s="50">
        <f t="shared" si="29"/>
        <v>62494.96</v>
      </c>
      <c r="M190" s="50">
        <f t="shared" si="30"/>
        <v>820246.35</v>
      </c>
    </row>
    <row r="191" spans="1:13" x14ac:dyDescent="0.3">
      <c r="A191" s="2" t="s">
        <v>294</v>
      </c>
      <c r="B191" s="38" t="s">
        <v>95</v>
      </c>
      <c r="C191" s="38" t="s">
        <v>89</v>
      </c>
      <c r="D191" s="38" t="s">
        <v>120</v>
      </c>
      <c r="E191" s="38" t="s">
        <v>106</v>
      </c>
      <c r="F191" s="50">
        <v>1100000</v>
      </c>
      <c r="G191" s="52">
        <v>45474</v>
      </c>
      <c r="H191" s="38" t="str">
        <f t="shared" si="38"/>
        <v>Exited</v>
      </c>
      <c r="I191" s="50">
        <f>VLOOKUP(B191,'Average Industry Compensation'!$B$1:$C$16,2,FALSE)</f>
        <v>1038825</v>
      </c>
      <c r="J191" s="60">
        <f t="shared" si="31"/>
        <v>61175</v>
      </c>
      <c r="K191" s="50">
        <f t="shared" si="27"/>
        <v>55000</v>
      </c>
      <c r="L191" s="50">
        <f t="shared" si="29"/>
        <v>88000</v>
      </c>
      <c r="M191" s="50">
        <f t="shared" si="30"/>
        <v>1155000</v>
      </c>
    </row>
    <row r="192" spans="1:13" x14ac:dyDescent="0.3">
      <c r="A192" s="2" t="s">
        <v>295</v>
      </c>
      <c r="B192" s="38" t="s">
        <v>95</v>
      </c>
      <c r="C192" s="38" t="s">
        <v>89</v>
      </c>
      <c r="D192" s="38" t="s">
        <v>120</v>
      </c>
      <c r="E192" s="38" t="s">
        <v>86</v>
      </c>
      <c r="F192" s="50">
        <v>1364647</v>
      </c>
      <c r="G192" s="51"/>
      <c r="H192" s="38" t="str">
        <f t="shared" ref="H192:H195" si="39">IF(ISBLANK(G192), "Active", "Exited")</f>
        <v>Active</v>
      </c>
      <c r="I192" s="50">
        <f>VLOOKUP(B192,'Average Industry Compensation'!$B$1:$C$16,2,FALSE)</f>
        <v>1038825</v>
      </c>
      <c r="J192" s="60">
        <f t="shared" si="31"/>
        <v>325822</v>
      </c>
      <c r="K192" s="50">
        <f t="shared" si="27"/>
        <v>68232.350000000006</v>
      </c>
      <c r="L192" s="50">
        <f t="shared" si="29"/>
        <v>109171.76000000001</v>
      </c>
      <c r="M192" s="50">
        <f t="shared" si="30"/>
        <v>1432879.35</v>
      </c>
    </row>
    <row r="193" spans="1:13" x14ac:dyDescent="0.3">
      <c r="A193" s="2" t="s">
        <v>296</v>
      </c>
      <c r="B193" s="38" t="s">
        <v>108</v>
      </c>
      <c r="C193" s="38" t="s">
        <v>89</v>
      </c>
      <c r="D193" s="38" t="s">
        <v>120</v>
      </c>
      <c r="E193" s="38" t="s">
        <v>86</v>
      </c>
      <c r="F193" s="50">
        <v>2078123</v>
      </c>
      <c r="G193" s="51"/>
      <c r="H193" s="38" t="str">
        <f t="shared" si="39"/>
        <v>Active</v>
      </c>
      <c r="I193" s="50">
        <f>VLOOKUP(B193,'Average Industry Compensation'!$B$1:$C$16,2,FALSE)</f>
        <v>1558237.5</v>
      </c>
      <c r="J193" s="60">
        <f t="shared" si="31"/>
        <v>519885.5</v>
      </c>
      <c r="K193" s="50">
        <f t="shared" si="27"/>
        <v>207812.30000000002</v>
      </c>
      <c r="L193" s="50">
        <f t="shared" si="29"/>
        <v>249374.75999999998</v>
      </c>
      <c r="M193" s="50">
        <f t="shared" si="30"/>
        <v>2285935.2999999998</v>
      </c>
    </row>
    <row r="194" spans="1:13" x14ac:dyDescent="0.3">
      <c r="A194" s="2" t="s">
        <v>297</v>
      </c>
      <c r="B194" s="38" t="s">
        <v>95</v>
      </c>
      <c r="C194" s="38" t="s">
        <v>98</v>
      </c>
      <c r="D194" s="38" t="s">
        <v>96</v>
      </c>
      <c r="E194" s="38" t="s">
        <v>86</v>
      </c>
      <c r="F194" s="50">
        <v>1011693</v>
      </c>
      <c r="G194" s="51"/>
      <c r="H194" s="38" t="str">
        <f t="shared" si="39"/>
        <v>Active</v>
      </c>
      <c r="I194" s="50">
        <f>VLOOKUP(B194,'Average Industry Compensation'!$B$1:$C$16,2,FALSE)</f>
        <v>1038825</v>
      </c>
      <c r="J194" s="60">
        <f t="shared" si="31"/>
        <v>-27132</v>
      </c>
      <c r="K194" s="50">
        <f t="shared" ref="K194:K257" si="40">IF(OR(B194="Senior Associate", B194="Manager"), F194 * 0.1, F194*0.05)</f>
        <v>50584.65</v>
      </c>
      <c r="L194" s="50">
        <f t="shared" si="29"/>
        <v>80935.44</v>
      </c>
      <c r="M194" s="50">
        <f t="shared" si="30"/>
        <v>1062277.6499999999</v>
      </c>
    </row>
    <row r="195" spans="1:13" x14ac:dyDescent="0.3">
      <c r="A195" s="2" t="s">
        <v>298</v>
      </c>
      <c r="B195" s="38" t="s">
        <v>83</v>
      </c>
      <c r="C195" s="38" t="s">
        <v>89</v>
      </c>
      <c r="D195" s="38" t="s">
        <v>85</v>
      </c>
      <c r="E195" s="38" t="s">
        <v>106</v>
      </c>
      <c r="F195" s="50">
        <v>660441</v>
      </c>
      <c r="G195" s="52">
        <v>45429</v>
      </c>
      <c r="H195" s="38" t="str">
        <f t="shared" si="39"/>
        <v>Exited</v>
      </c>
      <c r="I195" s="50">
        <f>VLOOKUP(B195,'Average Industry Compensation'!$B$1:$C$16,2,FALSE)</f>
        <v>570000</v>
      </c>
      <c r="J195" s="60">
        <f t="shared" ref="J195:J258" si="41">F195-I195</f>
        <v>90441</v>
      </c>
      <c r="K195" s="50">
        <f t="shared" si="40"/>
        <v>33022.050000000003</v>
      </c>
      <c r="L195" s="50">
        <f t="shared" ref="L195:L258" si="42">IF(OR( B195="Senior Associate", B195="Manager"), (F195)*0.12, F195*0.08)</f>
        <v>52835.28</v>
      </c>
      <c r="M195" s="50">
        <f t="shared" ref="M195:M258" si="43">F195+K195</f>
        <v>693463.05</v>
      </c>
    </row>
    <row r="196" spans="1:13" x14ac:dyDescent="0.3">
      <c r="A196" s="2" t="s">
        <v>299</v>
      </c>
      <c r="B196" s="38" t="s">
        <v>95</v>
      </c>
      <c r="C196" s="38" t="s">
        <v>89</v>
      </c>
      <c r="D196" s="38" t="s">
        <v>96</v>
      </c>
      <c r="E196" s="38" t="s">
        <v>86</v>
      </c>
      <c r="F196" s="50">
        <v>1171667</v>
      </c>
      <c r="G196" s="51"/>
      <c r="H196" s="38" t="str">
        <f t="shared" ref="H196:H204" si="44">IF(ISBLANK(G196), "Active", "Exited")</f>
        <v>Active</v>
      </c>
      <c r="I196" s="50">
        <f>VLOOKUP(B196,'Average Industry Compensation'!$B$1:$C$16,2,FALSE)</f>
        <v>1038825</v>
      </c>
      <c r="J196" s="60">
        <f t="shared" si="41"/>
        <v>132842</v>
      </c>
      <c r="K196" s="50">
        <f t="shared" si="40"/>
        <v>58583.350000000006</v>
      </c>
      <c r="L196" s="50">
        <f t="shared" si="42"/>
        <v>93733.36</v>
      </c>
      <c r="M196" s="50">
        <f t="shared" si="43"/>
        <v>1230250.3500000001</v>
      </c>
    </row>
    <row r="197" spans="1:13" x14ac:dyDescent="0.3">
      <c r="A197" s="2" t="s">
        <v>300</v>
      </c>
      <c r="B197" s="38" t="s">
        <v>83</v>
      </c>
      <c r="C197" s="38" t="s">
        <v>89</v>
      </c>
      <c r="D197" s="38" t="s">
        <v>93</v>
      </c>
      <c r="E197" s="38" t="s">
        <v>86</v>
      </c>
      <c r="F197" s="50">
        <v>570000</v>
      </c>
      <c r="G197" s="51"/>
      <c r="H197" s="38" t="str">
        <f t="shared" si="44"/>
        <v>Active</v>
      </c>
      <c r="I197" s="50">
        <f>VLOOKUP(B197,'Average Industry Compensation'!$B$1:$C$16,2,FALSE)</f>
        <v>570000</v>
      </c>
      <c r="J197" s="60">
        <f>F197-I197</f>
        <v>0</v>
      </c>
      <c r="K197" s="50">
        <f t="shared" si="40"/>
        <v>28500</v>
      </c>
      <c r="L197" s="50">
        <f t="shared" si="42"/>
        <v>45600</v>
      </c>
      <c r="M197" s="50">
        <f t="shared" si="43"/>
        <v>598500</v>
      </c>
    </row>
    <row r="198" spans="1:13" x14ac:dyDescent="0.3">
      <c r="A198" s="2" t="s">
        <v>301</v>
      </c>
      <c r="B198" s="38" t="s">
        <v>88</v>
      </c>
      <c r="C198" s="38" t="s">
        <v>84</v>
      </c>
      <c r="D198" s="38" t="s">
        <v>90</v>
      </c>
      <c r="E198" s="38" t="s">
        <v>86</v>
      </c>
      <c r="F198" s="50">
        <v>800808</v>
      </c>
      <c r="G198" s="51"/>
      <c r="H198" s="38" t="str">
        <f t="shared" si="44"/>
        <v>Active</v>
      </c>
      <c r="I198" s="50">
        <f>VLOOKUP(B198,'Average Industry Compensation'!$B$1:$C$16,2,FALSE)</f>
        <v>769500</v>
      </c>
      <c r="J198" s="60">
        <f t="shared" si="41"/>
        <v>31308</v>
      </c>
      <c r="K198" s="50">
        <f t="shared" si="40"/>
        <v>40040.400000000001</v>
      </c>
      <c r="L198" s="50">
        <f t="shared" si="42"/>
        <v>64064.639999999999</v>
      </c>
      <c r="M198" s="50">
        <f t="shared" si="43"/>
        <v>840848.4</v>
      </c>
    </row>
    <row r="199" spans="1:13" x14ac:dyDescent="0.3">
      <c r="A199" s="2" t="s">
        <v>302</v>
      </c>
      <c r="B199" s="38" t="s">
        <v>88</v>
      </c>
      <c r="C199" s="38" t="s">
        <v>84</v>
      </c>
      <c r="D199" s="38" t="s">
        <v>90</v>
      </c>
      <c r="E199" s="38" t="s">
        <v>86</v>
      </c>
      <c r="F199" s="50">
        <v>808913</v>
      </c>
      <c r="G199" s="51"/>
      <c r="H199" s="38" t="str">
        <f t="shared" si="44"/>
        <v>Active</v>
      </c>
      <c r="I199" s="50">
        <f>VLOOKUP(B199,'Average Industry Compensation'!$B$1:$C$16,2,FALSE)</f>
        <v>769500</v>
      </c>
      <c r="J199" s="60">
        <f t="shared" si="41"/>
        <v>39413</v>
      </c>
      <c r="K199" s="50">
        <f t="shared" si="40"/>
        <v>40445.65</v>
      </c>
      <c r="L199" s="50">
        <f t="shared" si="42"/>
        <v>64713.04</v>
      </c>
      <c r="M199" s="50">
        <f t="shared" si="43"/>
        <v>849358.65</v>
      </c>
    </row>
    <row r="200" spans="1:13" x14ac:dyDescent="0.3">
      <c r="A200" s="2" t="s">
        <v>303</v>
      </c>
      <c r="B200" s="38" t="s">
        <v>83</v>
      </c>
      <c r="C200" s="38" t="s">
        <v>84</v>
      </c>
      <c r="D200" s="38" t="s">
        <v>93</v>
      </c>
      <c r="E200" s="38" t="s">
        <v>86</v>
      </c>
      <c r="F200" s="50">
        <v>570000</v>
      </c>
      <c r="G200" s="51"/>
      <c r="H200" s="38" t="str">
        <f t="shared" si="44"/>
        <v>Active</v>
      </c>
      <c r="I200" s="50">
        <f>VLOOKUP(B200,'Average Industry Compensation'!$B$1:$C$16,2,FALSE)</f>
        <v>570000</v>
      </c>
      <c r="J200" s="60">
        <f>F200-I200</f>
        <v>0</v>
      </c>
      <c r="K200" s="50">
        <f t="shared" si="40"/>
        <v>28500</v>
      </c>
      <c r="L200" s="50">
        <f t="shared" si="42"/>
        <v>45600</v>
      </c>
      <c r="M200" s="50">
        <f t="shared" si="43"/>
        <v>598500</v>
      </c>
    </row>
    <row r="201" spans="1:13" x14ac:dyDescent="0.3">
      <c r="A201" s="2" t="s">
        <v>304</v>
      </c>
      <c r="B201" s="38" t="s">
        <v>83</v>
      </c>
      <c r="C201" s="38" t="s">
        <v>89</v>
      </c>
      <c r="D201" s="38" t="s">
        <v>85</v>
      </c>
      <c r="E201" s="38" t="s">
        <v>86</v>
      </c>
      <c r="F201" s="50">
        <v>669647</v>
      </c>
      <c r="G201" s="51"/>
      <c r="H201" s="38" t="str">
        <f t="shared" si="44"/>
        <v>Active</v>
      </c>
      <c r="I201" s="50">
        <f>VLOOKUP(B201,'Average Industry Compensation'!$B$1:$C$16,2,FALSE)</f>
        <v>570000</v>
      </c>
      <c r="J201" s="60">
        <f t="shared" si="41"/>
        <v>99647</v>
      </c>
      <c r="K201" s="50">
        <f t="shared" si="40"/>
        <v>33482.35</v>
      </c>
      <c r="L201" s="50">
        <f t="shared" si="42"/>
        <v>53571.76</v>
      </c>
      <c r="M201" s="50">
        <f t="shared" si="43"/>
        <v>703129.35</v>
      </c>
    </row>
    <row r="202" spans="1:13" x14ac:dyDescent="0.3">
      <c r="A202" s="2" t="s">
        <v>305</v>
      </c>
      <c r="B202" s="38" t="s">
        <v>95</v>
      </c>
      <c r="C202" s="38" t="s">
        <v>89</v>
      </c>
      <c r="D202" s="38" t="s">
        <v>96</v>
      </c>
      <c r="E202" s="38" t="s">
        <v>86</v>
      </c>
      <c r="F202" s="50">
        <v>1279950</v>
      </c>
      <c r="G202" s="51"/>
      <c r="H202" s="38" t="str">
        <f t="shared" si="44"/>
        <v>Active</v>
      </c>
      <c r="I202" s="50">
        <f>VLOOKUP(B202,'Average Industry Compensation'!$B$1:$C$16,2,FALSE)</f>
        <v>1038825</v>
      </c>
      <c r="J202" s="60">
        <f t="shared" si="41"/>
        <v>241125</v>
      </c>
      <c r="K202" s="50">
        <f t="shared" si="40"/>
        <v>63997.5</v>
      </c>
      <c r="L202" s="50">
        <f t="shared" si="42"/>
        <v>102396</v>
      </c>
      <c r="M202" s="50">
        <f t="shared" si="43"/>
        <v>1343947.5</v>
      </c>
    </row>
    <row r="203" spans="1:13" x14ac:dyDescent="0.3">
      <c r="A203" s="2" t="s">
        <v>306</v>
      </c>
      <c r="B203" s="38" t="s">
        <v>83</v>
      </c>
      <c r="C203" s="38" t="s">
        <v>98</v>
      </c>
      <c r="D203" s="38" t="s">
        <v>85</v>
      </c>
      <c r="E203" s="38" t="s">
        <v>86</v>
      </c>
      <c r="F203" s="50">
        <v>667714</v>
      </c>
      <c r="G203" s="51"/>
      <c r="H203" s="38" t="str">
        <f t="shared" si="44"/>
        <v>Active</v>
      </c>
      <c r="I203" s="50">
        <f>VLOOKUP(B203,'Average Industry Compensation'!$B$1:$C$16,2,FALSE)</f>
        <v>570000</v>
      </c>
      <c r="J203" s="60">
        <f t="shared" si="41"/>
        <v>97714</v>
      </c>
      <c r="K203" s="50">
        <f t="shared" si="40"/>
        <v>33385.700000000004</v>
      </c>
      <c r="L203" s="50">
        <f t="shared" si="42"/>
        <v>53417.120000000003</v>
      </c>
      <c r="M203" s="50">
        <f t="shared" si="43"/>
        <v>701099.7</v>
      </c>
    </row>
    <row r="204" spans="1:13" x14ac:dyDescent="0.3">
      <c r="A204" s="2" t="s">
        <v>307</v>
      </c>
      <c r="B204" s="38" t="s">
        <v>95</v>
      </c>
      <c r="C204" s="38" t="s">
        <v>98</v>
      </c>
      <c r="D204" s="38" t="s">
        <v>120</v>
      </c>
      <c r="E204" s="38" t="s">
        <v>106</v>
      </c>
      <c r="F204" s="50">
        <v>1100000</v>
      </c>
      <c r="G204" s="52">
        <v>45424</v>
      </c>
      <c r="H204" s="38" t="str">
        <f t="shared" si="44"/>
        <v>Exited</v>
      </c>
      <c r="I204" s="50">
        <f>VLOOKUP(B204,'Average Industry Compensation'!$B$1:$C$16,2,FALSE)</f>
        <v>1038825</v>
      </c>
      <c r="J204" s="60">
        <f t="shared" si="41"/>
        <v>61175</v>
      </c>
      <c r="K204" s="50">
        <f t="shared" si="40"/>
        <v>55000</v>
      </c>
      <c r="L204" s="50">
        <f t="shared" si="42"/>
        <v>88000</v>
      </c>
      <c r="M204" s="50">
        <f t="shared" si="43"/>
        <v>1155000</v>
      </c>
    </row>
    <row r="205" spans="1:13" x14ac:dyDescent="0.3">
      <c r="A205" s="2" t="s">
        <v>308</v>
      </c>
      <c r="B205" s="38" t="s">
        <v>108</v>
      </c>
      <c r="C205" s="38" t="s">
        <v>89</v>
      </c>
      <c r="D205" s="38" t="s">
        <v>109</v>
      </c>
      <c r="E205" s="38" t="s">
        <v>86</v>
      </c>
      <c r="F205" s="50">
        <v>1884348</v>
      </c>
      <c r="G205" s="51"/>
      <c r="H205" s="38" t="str">
        <f t="shared" ref="H205:H208" si="45">IF(ISBLANK(G205), "Active", "Exited")</f>
        <v>Active</v>
      </c>
      <c r="I205" s="50">
        <f>VLOOKUP(B205,'Average Industry Compensation'!$B$1:$C$16,2,FALSE)</f>
        <v>1558237.5</v>
      </c>
      <c r="J205" s="60">
        <f t="shared" si="41"/>
        <v>326110.5</v>
      </c>
      <c r="K205" s="50">
        <f t="shared" si="40"/>
        <v>188434.80000000002</v>
      </c>
      <c r="L205" s="50">
        <f t="shared" si="42"/>
        <v>226121.75999999998</v>
      </c>
      <c r="M205" s="50">
        <f t="shared" si="43"/>
        <v>2072782.8</v>
      </c>
    </row>
    <row r="206" spans="1:13" x14ac:dyDescent="0.3">
      <c r="A206" s="2" t="s">
        <v>309</v>
      </c>
      <c r="B206" s="38" t="s">
        <v>83</v>
      </c>
      <c r="C206" s="38" t="s">
        <v>84</v>
      </c>
      <c r="D206" s="38" t="s">
        <v>93</v>
      </c>
      <c r="E206" s="38" t="s">
        <v>86</v>
      </c>
      <c r="F206" s="50">
        <v>570000</v>
      </c>
      <c r="G206" s="51"/>
      <c r="H206" s="38" t="str">
        <f t="shared" si="45"/>
        <v>Active</v>
      </c>
      <c r="I206" s="50">
        <f>VLOOKUP(B206,'Average Industry Compensation'!$B$1:$C$16,2,FALSE)</f>
        <v>570000</v>
      </c>
      <c r="J206" s="60">
        <f>F206-I206</f>
        <v>0</v>
      </c>
      <c r="K206" s="50">
        <f t="shared" si="40"/>
        <v>28500</v>
      </c>
      <c r="L206" s="50">
        <f t="shared" si="42"/>
        <v>45600</v>
      </c>
      <c r="M206" s="50">
        <f t="shared" si="43"/>
        <v>598500</v>
      </c>
    </row>
    <row r="207" spans="1:13" x14ac:dyDescent="0.3">
      <c r="A207" s="2" t="s">
        <v>310</v>
      </c>
      <c r="B207" s="38" t="s">
        <v>88</v>
      </c>
      <c r="C207" s="38" t="s">
        <v>84</v>
      </c>
      <c r="D207" s="38" t="s">
        <v>90</v>
      </c>
      <c r="E207" s="38" t="s">
        <v>106</v>
      </c>
      <c r="F207" s="50">
        <v>850060</v>
      </c>
      <c r="G207" s="52">
        <v>45474</v>
      </c>
      <c r="H207" s="38" t="str">
        <f t="shared" si="45"/>
        <v>Exited</v>
      </c>
      <c r="I207" s="50">
        <f>VLOOKUP(B207,'Average Industry Compensation'!$B$1:$C$16,2,FALSE)</f>
        <v>769500</v>
      </c>
      <c r="J207" s="60">
        <f t="shared" si="41"/>
        <v>80560</v>
      </c>
      <c r="K207" s="50">
        <f t="shared" si="40"/>
        <v>42503</v>
      </c>
      <c r="L207" s="50">
        <f t="shared" si="42"/>
        <v>68004.800000000003</v>
      </c>
      <c r="M207" s="50">
        <f t="shared" si="43"/>
        <v>892563</v>
      </c>
    </row>
    <row r="208" spans="1:13" x14ac:dyDescent="0.3">
      <c r="A208" s="2" t="s">
        <v>311</v>
      </c>
      <c r="B208" s="38" t="s">
        <v>95</v>
      </c>
      <c r="C208" s="38" t="s">
        <v>89</v>
      </c>
      <c r="D208" s="38" t="s">
        <v>96</v>
      </c>
      <c r="E208" s="38" t="s">
        <v>106</v>
      </c>
      <c r="F208" s="50">
        <v>1150000</v>
      </c>
      <c r="G208" s="52">
        <v>45474</v>
      </c>
      <c r="H208" s="38" t="str">
        <f t="shared" si="45"/>
        <v>Exited</v>
      </c>
      <c r="I208" s="50">
        <f>VLOOKUP(B208,'Average Industry Compensation'!$B$1:$C$16,2,FALSE)</f>
        <v>1038825</v>
      </c>
      <c r="J208" s="60">
        <f t="shared" si="41"/>
        <v>111175</v>
      </c>
      <c r="K208" s="50">
        <f t="shared" si="40"/>
        <v>57500</v>
      </c>
      <c r="L208" s="50">
        <f t="shared" si="42"/>
        <v>92000</v>
      </c>
      <c r="M208" s="50">
        <f t="shared" si="43"/>
        <v>1207500</v>
      </c>
    </row>
    <row r="209" spans="1:13" x14ac:dyDescent="0.3">
      <c r="A209" s="2" t="s">
        <v>312</v>
      </c>
      <c r="B209" s="38" t="s">
        <v>83</v>
      </c>
      <c r="C209" s="38" t="s">
        <v>84</v>
      </c>
      <c r="D209" s="38" t="s">
        <v>85</v>
      </c>
      <c r="E209" s="38" t="s">
        <v>86</v>
      </c>
      <c r="F209" s="50">
        <v>679088</v>
      </c>
      <c r="G209" s="51"/>
      <c r="H209" s="38" t="str">
        <f t="shared" ref="H209:H211" si="46">IF(ISBLANK(G209), "Active", "Exited")</f>
        <v>Active</v>
      </c>
      <c r="I209" s="50">
        <f>VLOOKUP(B209,'Average Industry Compensation'!$B$1:$C$16,2,FALSE)</f>
        <v>570000</v>
      </c>
      <c r="J209" s="60">
        <f t="shared" si="41"/>
        <v>109088</v>
      </c>
      <c r="K209" s="50">
        <f t="shared" si="40"/>
        <v>33954.400000000001</v>
      </c>
      <c r="L209" s="50">
        <f t="shared" si="42"/>
        <v>54327.040000000001</v>
      </c>
      <c r="M209" s="50">
        <f t="shared" si="43"/>
        <v>713042.4</v>
      </c>
    </row>
    <row r="210" spans="1:13" x14ac:dyDescent="0.3">
      <c r="A210" s="2" t="s">
        <v>313</v>
      </c>
      <c r="B210" s="38" t="s">
        <v>95</v>
      </c>
      <c r="C210" s="38" t="s">
        <v>98</v>
      </c>
      <c r="D210" s="38" t="s">
        <v>120</v>
      </c>
      <c r="E210" s="38" t="s">
        <v>86</v>
      </c>
      <c r="F210" s="50">
        <v>901372</v>
      </c>
      <c r="G210" s="51"/>
      <c r="H210" s="38" t="str">
        <f t="shared" si="46"/>
        <v>Active</v>
      </c>
      <c r="I210" s="50">
        <f>VLOOKUP(B210,'Average Industry Compensation'!$B$1:$C$16,2,FALSE)</f>
        <v>1038825</v>
      </c>
      <c r="J210" s="60">
        <f t="shared" si="41"/>
        <v>-137453</v>
      </c>
      <c r="K210" s="50">
        <f t="shared" si="40"/>
        <v>45068.600000000006</v>
      </c>
      <c r="L210" s="50">
        <f t="shared" si="42"/>
        <v>72109.759999999995</v>
      </c>
      <c r="M210" s="50">
        <f t="shared" si="43"/>
        <v>946440.6</v>
      </c>
    </row>
    <row r="211" spans="1:13" x14ac:dyDescent="0.3">
      <c r="A211" s="2" t="s">
        <v>314</v>
      </c>
      <c r="B211" s="38" t="s">
        <v>88</v>
      </c>
      <c r="C211" s="38" t="s">
        <v>98</v>
      </c>
      <c r="D211" s="38" t="s">
        <v>90</v>
      </c>
      <c r="E211" s="38" t="s">
        <v>106</v>
      </c>
      <c r="F211" s="50">
        <v>743907</v>
      </c>
      <c r="G211" s="52">
        <v>45424</v>
      </c>
      <c r="H211" s="38" t="str">
        <f t="shared" si="46"/>
        <v>Exited</v>
      </c>
      <c r="I211" s="50">
        <f>VLOOKUP(B211,'Average Industry Compensation'!$B$1:$C$16,2,FALSE)</f>
        <v>769500</v>
      </c>
      <c r="J211" s="60">
        <f t="shared" si="41"/>
        <v>-25593</v>
      </c>
      <c r="K211" s="50">
        <f t="shared" si="40"/>
        <v>37195.35</v>
      </c>
      <c r="L211" s="50">
        <f t="shared" si="42"/>
        <v>59512.56</v>
      </c>
      <c r="M211" s="50">
        <f t="shared" si="43"/>
        <v>781102.35</v>
      </c>
    </row>
    <row r="212" spans="1:13" x14ac:dyDescent="0.3">
      <c r="A212" s="2" t="s">
        <v>315</v>
      </c>
      <c r="B212" s="38" t="s">
        <v>108</v>
      </c>
      <c r="C212" s="38" t="s">
        <v>84</v>
      </c>
      <c r="D212" s="38" t="str">
        <f>IF(ISBLANK(D193),"1-2", D193)</f>
        <v>4-5</v>
      </c>
      <c r="E212" s="38" t="s">
        <v>86</v>
      </c>
      <c r="F212" s="50">
        <v>1324501.875</v>
      </c>
      <c r="G212" s="51"/>
      <c r="H212" s="38" t="str">
        <f t="shared" ref="H212:H224" si="47">IF(ISBLANK(G212), "Active", "Exited")</f>
        <v>Active</v>
      </c>
      <c r="I212" s="50">
        <f>VLOOKUP(B212,'Average Industry Compensation'!$B$1:$C$16,2,FALSE)</f>
        <v>1558237.5</v>
      </c>
      <c r="J212" s="60">
        <f t="shared" si="41"/>
        <v>-233735.625</v>
      </c>
      <c r="K212" s="50">
        <f t="shared" si="40"/>
        <v>132450.1875</v>
      </c>
      <c r="L212" s="50">
        <f t="shared" si="42"/>
        <v>158940.22500000001</v>
      </c>
      <c r="M212" s="50">
        <f t="shared" si="43"/>
        <v>1456952.0625</v>
      </c>
    </row>
    <row r="213" spans="1:13" x14ac:dyDescent="0.3">
      <c r="A213" s="2" t="s">
        <v>316</v>
      </c>
      <c r="B213" s="38" t="s">
        <v>95</v>
      </c>
      <c r="C213" s="38" t="s">
        <v>89</v>
      </c>
      <c r="D213" s="38" t="s">
        <v>120</v>
      </c>
      <c r="E213" s="38" t="s">
        <v>86</v>
      </c>
      <c r="F213" s="50">
        <v>1423630</v>
      </c>
      <c r="G213" s="51"/>
      <c r="H213" s="38" t="str">
        <f t="shared" si="47"/>
        <v>Active</v>
      </c>
      <c r="I213" s="50">
        <f>VLOOKUP(B213,'Average Industry Compensation'!$B$1:$C$16,2,FALSE)</f>
        <v>1038825</v>
      </c>
      <c r="J213" s="60">
        <f t="shared" si="41"/>
        <v>384805</v>
      </c>
      <c r="K213" s="50">
        <f t="shared" si="40"/>
        <v>71181.5</v>
      </c>
      <c r="L213" s="50">
        <f t="shared" si="42"/>
        <v>113890.40000000001</v>
      </c>
      <c r="M213" s="50">
        <f t="shared" si="43"/>
        <v>1494811.5</v>
      </c>
    </row>
    <row r="214" spans="1:13" x14ac:dyDescent="0.3">
      <c r="A214" s="2" t="s">
        <v>317</v>
      </c>
      <c r="B214" s="38" t="s">
        <v>88</v>
      </c>
      <c r="C214" s="38" t="s">
        <v>89</v>
      </c>
      <c r="D214" s="38" t="s">
        <v>90</v>
      </c>
      <c r="E214" s="38" t="s">
        <v>86</v>
      </c>
      <c r="F214" s="50">
        <v>822884</v>
      </c>
      <c r="G214" s="51"/>
      <c r="H214" s="38" t="str">
        <f t="shared" si="47"/>
        <v>Active</v>
      </c>
      <c r="I214" s="50">
        <f>VLOOKUP(B214,'Average Industry Compensation'!$B$1:$C$16,2,FALSE)</f>
        <v>769500</v>
      </c>
      <c r="J214" s="60">
        <f t="shared" si="41"/>
        <v>53384</v>
      </c>
      <c r="K214" s="50">
        <f t="shared" si="40"/>
        <v>41144.200000000004</v>
      </c>
      <c r="L214" s="50">
        <f t="shared" si="42"/>
        <v>65830.720000000001</v>
      </c>
      <c r="M214" s="50">
        <f t="shared" si="43"/>
        <v>864028.2</v>
      </c>
    </row>
    <row r="215" spans="1:13" x14ac:dyDescent="0.3">
      <c r="A215" s="2" t="s">
        <v>318</v>
      </c>
      <c r="B215" s="38" t="s">
        <v>83</v>
      </c>
      <c r="C215" s="38" t="s">
        <v>89</v>
      </c>
      <c r="D215" s="38" t="s">
        <v>93</v>
      </c>
      <c r="E215" s="38" t="s">
        <v>86</v>
      </c>
      <c r="F215" s="50">
        <v>570000</v>
      </c>
      <c r="G215" s="51"/>
      <c r="H215" s="38" t="str">
        <f t="shared" si="47"/>
        <v>Active</v>
      </c>
      <c r="I215" s="50">
        <f>VLOOKUP(B215,'Average Industry Compensation'!$B$1:$C$16,2,FALSE)</f>
        <v>570000</v>
      </c>
      <c r="J215" s="60">
        <f>F215-I215</f>
        <v>0</v>
      </c>
      <c r="K215" s="50">
        <f t="shared" si="40"/>
        <v>28500</v>
      </c>
      <c r="L215" s="50">
        <f t="shared" si="42"/>
        <v>45600</v>
      </c>
      <c r="M215" s="50">
        <f t="shared" si="43"/>
        <v>598500</v>
      </c>
    </row>
    <row r="216" spans="1:13" x14ac:dyDescent="0.3">
      <c r="A216" s="2" t="s">
        <v>319</v>
      </c>
      <c r="B216" s="38" t="s">
        <v>95</v>
      </c>
      <c r="C216" s="38" t="s">
        <v>89</v>
      </c>
      <c r="D216" s="38" t="s">
        <v>120</v>
      </c>
      <c r="E216" s="38" t="s">
        <v>86</v>
      </c>
      <c r="F216" s="50">
        <v>1130975</v>
      </c>
      <c r="G216" s="51"/>
      <c r="H216" s="38" t="str">
        <f t="shared" si="47"/>
        <v>Active</v>
      </c>
      <c r="I216" s="50">
        <f>VLOOKUP(B216,'Average Industry Compensation'!$B$1:$C$16,2,FALSE)</f>
        <v>1038825</v>
      </c>
      <c r="J216" s="60">
        <f t="shared" si="41"/>
        <v>92150</v>
      </c>
      <c r="K216" s="50">
        <f t="shared" si="40"/>
        <v>56548.75</v>
      </c>
      <c r="L216" s="50">
        <f t="shared" si="42"/>
        <v>90478</v>
      </c>
      <c r="M216" s="50">
        <f t="shared" si="43"/>
        <v>1187523.75</v>
      </c>
    </row>
    <row r="217" spans="1:13" x14ac:dyDescent="0.3">
      <c r="A217" s="2" t="s">
        <v>320</v>
      </c>
      <c r="B217" s="38" t="s">
        <v>83</v>
      </c>
      <c r="C217" s="38" t="s">
        <v>89</v>
      </c>
      <c r="D217" s="38" t="s">
        <v>93</v>
      </c>
      <c r="E217" s="38" t="s">
        <v>86</v>
      </c>
      <c r="F217" s="50">
        <v>570000</v>
      </c>
      <c r="G217" s="51"/>
      <c r="H217" s="38" t="str">
        <f t="shared" si="47"/>
        <v>Active</v>
      </c>
      <c r="I217" s="50">
        <f>VLOOKUP(B217,'Average Industry Compensation'!$B$1:$C$16,2,FALSE)</f>
        <v>570000</v>
      </c>
      <c r="J217" s="60">
        <f t="shared" si="41"/>
        <v>0</v>
      </c>
      <c r="K217" s="50">
        <f t="shared" si="40"/>
        <v>28500</v>
      </c>
      <c r="L217" s="50">
        <f t="shared" si="42"/>
        <v>45600</v>
      </c>
      <c r="M217" s="50">
        <f t="shared" si="43"/>
        <v>598500</v>
      </c>
    </row>
    <row r="218" spans="1:13" x14ac:dyDescent="0.3">
      <c r="A218" s="2" t="s">
        <v>321</v>
      </c>
      <c r="B218" s="38" t="s">
        <v>83</v>
      </c>
      <c r="C218" s="38" t="s">
        <v>89</v>
      </c>
      <c r="D218" s="38" t="s">
        <v>93</v>
      </c>
      <c r="E218" s="38" t="s">
        <v>86</v>
      </c>
      <c r="F218" s="50">
        <v>570000</v>
      </c>
      <c r="G218" s="51"/>
      <c r="H218" s="38" t="str">
        <f t="shared" si="47"/>
        <v>Active</v>
      </c>
      <c r="I218" s="50">
        <f>VLOOKUP(B218,'Average Industry Compensation'!$B$1:$C$16,2,FALSE)</f>
        <v>570000</v>
      </c>
      <c r="J218" s="60">
        <f t="shared" si="41"/>
        <v>0</v>
      </c>
      <c r="K218" s="50">
        <f t="shared" si="40"/>
        <v>28500</v>
      </c>
      <c r="L218" s="50">
        <f t="shared" si="42"/>
        <v>45600</v>
      </c>
      <c r="M218" s="50">
        <f t="shared" si="43"/>
        <v>598500</v>
      </c>
    </row>
    <row r="219" spans="1:13" x14ac:dyDescent="0.3">
      <c r="A219" s="2" t="s">
        <v>322</v>
      </c>
      <c r="B219" s="38" t="s">
        <v>83</v>
      </c>
      <c r="C219" s="38" t="s">
        <v>84</v>
      </c>
      <c r="D219" s="38" t="s">
        <v>85</v>
      </c>
      <c r="E219" s="38" t="s">
        <v>86</v>
      </c>
      <c r="F219" s="50">
        <v>682722</v>
      </c>
      <c r="G219" s="51"/>
      <c r="H219" s="38" t="str">
        <f t="shared" si="47"/>
        <v>Active</v>
      </c>
      <c r="I219" s="50">
        <f>VLOOKUP(B219,'Average Industry Compensation'!$B$1:$C$16,2,FALSE)</f>
        <v>570000</v>
      </c>
      <c r="J219" s="60">
        <f t="shared" si="41"/>
        <v>112722</v>
      </c>
      <c r="K219" s="50">
        <f t="shared" si="40"/>
        <v>34136.1</v>
      </c>
      <c r="L219" s="50">
        <f t="shared" si="42"/>
        <v>54617.760000000002</v>
      </c>
      <c r="M219" s="50">
        <f t="shared" si="43"/>
        <v>716858.1</v>
      </c>
    </row>
    <row r="220" spans="1:13" x14ac:dyDescent="0.3">
      <c r="A220" s="2" t="s">
        <v>323</v>
      </c>
      <c r="B220" s="38" t="s">
        <v>95</v>
      </c>
      <c r="C220" s="38" t="s">
        <v>84</v>
      </c>
      <c r="D220" s="38" t="s">
        <v>96</v>
      </c>
      <c r="E220" s="38" t="s">
        <v>86</v>
      </c>
      <c r="F220" s="50">
        <v>958924</v>
      </c>
      <c r="G220" s="51"/>
      <c r="H220" s="38" t="str">
        <f t="shared" si="47"/>
        <v>Active</v>
      </c>
      <c r="I220" s="50">
        <f>VLOOKUP(B220,'Average Industry Compensation'!$B$1:$C$16,2,FALSE)</f>
        <v>1038825</v>
      </c>
      <c r="J220" s="60">
        <f t="shared" si="41"/>
        <v>-79901</v>
      </c>
      <c r="K220" s="50">
        <f t="shared" si="40"/>
        <v>47946.200000000004</v>
      </c>
      <c r="L220" s="50">
        <f t="shared" si="42"/>
        <v>76713.919999999998</v>
      </c>
      <c r="M220" s="50">
        <f t="shared" si="43"/>
        <v>1006870.2</v>
      </c>
    </row>
    <row r="221" spans="1:13" x14ac:dyDescent="0.3">
      <c r="A221" s="2" t="s">
        <v>324</v>
      </c>
      <c r="B221" s="38" t="s">
        <v>83</v>
      </c>
      <c r="C221" s="38" t="s">
        <v>89</v>
      </c>
      <c r="D221" s="38" t="s">
        <v>85</v>
      </c>
      <c r="E221" s="38" t="s">
        <v>86</v>
      </c>
      <c r="F221" s="50">
        <v>698795</v>
      </c>
      <c r="G221" s="51"/>
      <c r="H221" s="38" t="str">
        <f t="shared" si="47"/>
        <v>Active</v>
      </c>
      <c r="I221" s="50">
        <f>VLOOKUP(B221,'Average Industry Compensation'!$B$1:$C$16,2,FALSE)</f>
        <v>570000</v>
      </c>
      <c r="J221" s="60">
        <f t="shared" si="41"/>
        <v>128795</v>
      </c>
      <c r="K221" s="50">
        <f t="shared" si="40"/>
        <v>34939.75</v>
      </c>
      <c r="L221" s="50">
        <f t="shared" si="42"/>
        <v>55903.6</v>
      </c>
      <c r="M221" s="50">
        <f t="shared" si="43"/>
        <v>733734.75</v>
      </c>
    </row>
    <row r="222" spans="1:13" x14ac:dyDescent="0.3">
      <c r="A222" s="2" t="s">
        <v>325</v>
      </c>
      <c r="B222" s="38" t="s">
        <v>83</v>
      </c>
      <c r="C222" s="38" t="s">
        <v>89</v>
      </c>
      <c r="D222" s="38" t="s">
        <v>85</v>
      </c>
      <c r="E222" s="38" t="s">
        <v>86</v>
      </c>
      <c r="F222" s="50">
        <v>673115</v>
      </c>
      <c r="G222" s="51"/>
      <c r="H222" s="38" t="str">
        <f t="shared" si="47"/>
        <v>Active</v>
      </c>
      <c r="I222" s="50">
        <f>VLOOKUP(B222,'Average Industry Compensation'!$B$1:$C$16,2,FALSE)</f>
        <v>570000</v>
      </c>
      <c r="J222" s="60">
        <f t="shared" si="41"/>
        <v>103115</v>
      </c>
      <c r="K222" s="50">
        <f t="shared" si="40"/>
        <v>33655.75</v>
      </c>
      <c r="L222" s="50">
        <f t="shared" si="42"/>
        <v>53849.200000000004</v>
      </c>
      <c r="M222" s="50">
        <f t="shared" si="43"/>
        <v>706770.75</v>
      </c>
    </row>
    <row r="223" spans="1:13" x14ac:dyDescent="0.3">
      <c r="A223" s="2" t="s">
        <v>326</v>
      </c>
      <c r="B223" s="38" t="s">
        <v>88</v>
      </c>
      <c r="C223" s="38" t="s">
        <v>84</v>
      </c>
      <c r="D223" s="38" t="s">
        <v>90</v>
      </c>
      <c r="E223" s="38" t="s">
        <v>86</v>
      </c>
      <c r="F223" s="50">
        <v>874505</v>
      </c>
      <c r="G223" s="51"/>
      <c r="H223" s="38" t="str">
        <f t="shared" si="47"/>
        <v>Active</v>
      </c>
      <c r="I223" s="50">
        <f>VLOOKUP(B223,'Average Industry Compensation'!$B$1:$C$16,2,FALSE)</f>
        <v>769500</v>
      </c>
      <c r="J223" s="60">
        <f t="shared" si="41"/>
        <v>105005</v>
      </c>
      <c r="K223" s="50">
        <f t="shared" si="40"/>
        <v>43725.25</v>
      </c>
      <c r="L223" s="50">
        <f t="shared" si="42"/>
        <v>69960.399999999994</v>
      </c>
      <c r="M223" s="50">
        <f t="shared" si="43"/>
        <v>918230.25</v>
      </c>
    </row>
    <row r="224" spans="1:13" x14ac:dyDescent="0.3">
      <c r="A224" s="2" t="s">
        <v>327</v>
      </c>
      <c r="B224" s="38" t="s">
        <v>88</v>
      </c>
      <c r="C224" s="38" t="s">
        <v>89</v>
      </c>
      <c r="D224" s="38" t="s">
        <v>90</v>
      </c>
      <c r="E224" s="38" t="s">
        <v>106</v>
      </c>
      <c r="F224" s="50">
        <v>757280</v>
      </c>
      <c r="G224" s="52">
        <v>45424</v>
      </c>
      <c r="H224" s="38" t="str">
        <f t="shared" si="47"/>
        <v>Exited</v>
      </c>
      <c r="I224" s="50">
        <f>VLOOKUP(B224,'Average Industry Compensation'!$B$1:$C$16,2,FALSE)</f>
        <v>769500</v>
      </c>
      <c r="J224" s="60">
        <f t="shared" si="41"/>
        <v>-12220</v>
      </c>
      <c r="K224" s="50">
        <f t="shared" si="40"/>
        <v>37864</v>
      </c>
      <c r="L224" s="50">
        <f t="shared" si="42"/>
        <v>60582.400000000001</v>
      </c>
      <c r="M224" s="50">
        <f t="shared" si="43"/>
        <v>795144</v>
      </c>
    </row>
    <row r="225" spans="1:13" x14ac:dyDescent="0.3">
      <c r="A225" s="2" t="s">
        <v>328</v>
      </c>
      <c r="B225" s="38" t="s">
        <v>88</v>
      </c>
      <c r="C225" s="38" t="s">
        <v>89</v>
      </c>
      <c r="D225" s="38" t="s">
        <v>90</v>
      </c>
      <c r="E225" s="38" t="s">
        <v>86</v>
      </c>
      <c r="F225" s="50">
        <v>885800</v>
      </c>
      <c r="G225" s="51"/>
      <c r="H225" s="38" t="str">
        <f t="shared" ref="H225:H245" si="48">IF(ISBLANK(G225), "Active", "Exited")</f>
        <v>Active</v>
      </c>
      <c r="I225" s="50">
        <f>VLOOKUP(B225,'Average Industry Compensation'!$B$1:$C$16,2,FALSE)</f>
        <v>769500</v>
      </c>
      <c r="J225" s="60">
        <f t="shared" si="41"/>
        <v>116300</v>
      </c>
      <c r="K225" s="50">
        <f t="shared" si="40"/>
        <v>44290</v>
      </c>
      <c r="L225" s="50">
        <f t="shared" si="42"/>
        <v>70864</v>
      </c>
      <c r="M225" s="50">
        <f t="shared" si="43"/>
        <v>930090</v>
      </c>
    </row>
    <row r="226" spans="1:13" x14ac:dyDescent="0.3">
      <c r="A226" s="2" t="s">
        <v>329</v>
      </c>
      <c r="B226" s="38" t="s">
        <v>83</v>
      </c>
      <c r="C226" s="38" t="s">
        <v>89</v>
      </c>
      <c r="D226" s="38" t="s">
        <v>85</v>
      </c>
      <c r="E226" s="38" t="s">
        <v>86</v>
      </c>
      <c r="F226" s="50">
        <v>681109</v>
      </c>
      <c r="G226" s="51"/>
      <c r="H226" s="38" t="str">
        <f t="shared" si="48"/>
        <v>Active</v>
      </c>
      <c r="I226" s="50">
        <f>VLOOKUP(B226,'Average Industry Compensation'!$B$1:$C$16,2,FALSE)</f>
        <v>570000</v>
      </c>
      <c r="J226" s="60">
        <f t="shared" si="41"/>
        <v>111109</v>
      </c>
      <c r="K226" s="50">
        <f t="shared" si="40"/>
        <v>34055.450000000004</v>
      </c>
      <c r="L226" s="50">
        <f t="shared" si="42"/>
        <v>54488.72</v>
      </c>
      <c r="M226" s="50">
        <f t="shared" si="43"/>
        <v>715164.45</v>
      </c>
    </row>
    <row r="227" spans="1:13" x14ac:dyDescent="0.3">
      <c r="A227" s="2" t="s">
        <v>330</v>
      </c>
      <c r="B227" s="38" t="s">
        <v>83</v>
      </c>
      <c r="C227" s="38" t="s">
        <v>89</v>
      </c>
      <c r="D227" s="38" t="s">
        <v>93</v>
      </c>
      <c r="E227" s="38" t="s">
        <v>86</v>
      </c>
      <c r="F227" s="50">
        <v>570000</v>
      </c>
      <c r="G227" s="51"/>
      <c r="H227" s="38" t="str">
        <f t="shared" si="48"/>
        <v>Active</v>
      </c>
      <c r="I227" s="50">
        <f>VLOOKUP(B227,'Average Industry Compensation'!$B$1:$C$16,2,FALSE)</f>
        <v>570000</v>
      </c>
      <c r="J227" s="60">
        <f>F227-I227</f>
        <v>0</v>
      </c>
      <c r="K227" s="50">
        <f t="shared" si="40"/>
        <v>28500</v>
      </c>
      <c r="L227" s="50">
        <f t="shared" si="42"/>
        <v>45600</v>
      </c>
      <c r="M227" s="50">
        <f t="shared" si="43"/>
        <v>598500</v>
      </c>
    </row>
    <row r="228" spans="1:13" x14ac:dyDescent="0.3">
      <c r="A228" s="2" t="s">
        <v>331</v>
      </c>
      <c r="B228" s="38" t="s">
        <v>108</v>
      </c>
      <c r="C228" s="38" t="s">
        <v>84</v>
      </c>
      <c r="D228" s="38" t="str">
        <f>IF(ISBLANK(D209),"1-2", D209)</f>
        <v>1-2</v>
      </c>
      <c r="E228" s="38" t="s">
        <v>86</v>
      </c>
      <c r="F228" s="50">
        <v>1542655.125</v>
      </c>
      <c r="G228" s="51"/>
      <c r="H228" s="38" t="str">
        <f t="shared" si="48"/>
        <v>Active</v>
      </c>
      <c r="I228" s="50">
        <f>VLOOKUP(B228,'Average Industry Compensation'!$B$1:$C$16,2,FALSE)</f>
        <v>1558237.5</v>
      </c>
      <c r="J228" s="60">
        <f t="shared" si="41"/>
        <v>-15582.375</v>
      </c>
      <c r="K228" s="50">
        <f t="shared" si="40"/>
        <v>154265.51250000001</v>
      </c>
      <c r="L228" s="50">
        <f t="shared" si="42"/>
        <v>185118.61499999999</v>
      </c>
      <c r="M228" s="50">
        <f t="shared" si="43"/>
        <v>1696920.6375</v>
      </c>
    </row>
    <row r="229" spans="1:13" x14ac:dyDescent="0.3">
      <c r="A229" s="2" t="s">
        <v>332</v>
      </c>
      <c r="B229" s="38" t="s">
        <v>83</v>
      </c>
      <c r="C229" s="38" t="s">
        <v>84</v>
      </c>
      <c r="D229" s="38" t="s">
        <v>85</v>
      </c>
      <c r="E229" s="38" t="s">
        <v>86</v>
      </c>
      <c r="F229" s="50">
        <v>669794</v>
      </c>
      <c r="G229" s="51"/>
      <c r="H229" s="38" t="str">
        <f t="shared" si="48"/>
        <v>Active</v>
      </c>
      <c r="I229" s="50">
        <f>VLOOKUP(B229,'Average Industry Compensation'!$B$1:$C$16,2,FALSE)</f>
        <v>570000</v>
      </c>
      <c r="J229" s="60">
        <f t="shared" si="41"/>
        <v>99794</v>
      </c>
      <c r="K229" s="50">
        <f t="shared" si="40"/>
        <v>33489.700000000004</v>
      </c>
      <c r="L229" s="50">
        <f t="shared" si="42"/>
        <v>53583.520000000004</v>
      </c>
      <c r="M229" s="50">
        <f t="shared" si="43"/>
        <v>703283.7</v>
      </c>
    </row>
    <row r="230" spans="1:13" x14ac:dyDescent="0.3">
      <c r="A230" s="2" t="s">
        <v>333</v>
      </c>
      <c r="B230" s="38" t="s">
        <v>83</v>
      </c>
      <c r="C230" s="38" t="s">
        <v>98</v>
      </c>
      <c r="D230" s="38" t="s">
        <v>93</v>
      </c>
      <c r="E230" s="38" t="s">
        <v>86</v>
      </c>
      <c r="F230" s="50">
        <v>570000</v>
      </c>
      <c r="G230" s="51"/>
      <c r="H230" s="38" t="str">
        <f t="shared" si="48"/>
        <v>Active</v>
      </c>
      <c r="I230" s="50">
        <f>VLOOKUP(B230,'Average Industry Compensation'!$B$1:$C$16,2,FALSE)</f>
        <v>570000</v>
      </c>
      <c r="J230" s="60">
        <f>F230-I230</f>
        <v>0</v>
      </c>
      <c r="K230" s="50">
        <f t="shared" si="40"/>
        <v>28500</v>
      </c>
      <c r="L230" s="50">
        <f t="shared" si="42"/>
        <v>45600</v>
      </c>
      <c r="M230" s="50">
        <f t="shared" si="43"/>
        <v>598500</v>
      </c>
    </row>
    <row r="231" spans="1:13" x14ac:dyDescent="0.3">
      <c r="A231" s="2" t="s">
        <v>334</v>
      </c>
      <c r="B231" s="38" t="s">
        <v>95</v>
      </c>
      <c r="C231" s="38" t="s">
        <v>89</v>
      </c>
      <c r="D231" s="38" t="s">
        <v>96</v>
      </c>
      <c r="E231" s="38" t="s">
        <v>86</v>
      </c>
      <c r="F231" s="50">
        <v>1502831</v>
      </c>
      <c r="G231" s="51"/>
      <c r="H231" s="38" t="str">
        <f t="shared" si="48"/>
        <v>Active</v>
      </c>
      <c r="I231" s="50">
        <f>VLOOKUP(B231,'Average Industry Compensation'!$B$1:$C$16,2,FALSE)</f>
        <v>1038825</v>
      </c>
      <c r="J231" s="60">
        <f t="shared" si="41"/>
        <v>464006</v>
      </c>
      <c r="K231" s="50">
        <f t="shared" si="40"/>
        <v>75141.55</v>
      </c>
      <c r="L231" s="50">
        <f t="shared" si="42"/>
        <v>120226.48</v>
      </c>
      <c r="M231" s="50">
        <f t="shared" si="43"/>
        <v>1577972.55</v>
      </c>
    </row>
    <row r="232" spans="1:13" x14ac:dyDescent="0.3">
      <c r="A232" s="2" t="s">
        <v>335</v>
      </c>
      <c r="B232" s="38" t="s">
        <v>83</v>
      </c>
      <c r="C232" s="38" t="s">
        <v>89</v>
      </c>
      <c r="D232" s="38" t="s">
        <v>93</v>
      </c>
      <c r="E232" s="38" t="s">
        <v>86</v>
      </c>
      <c r="F232" s="50">
        <v>570000</v>
      </c>
      <c r="G232" s="51"/>
      <c r="H232" s="38" t="str">
        <f t="shared" si="48"/>
        <v>Active</v>
      </c>
      <c r="I232" s="50">
        <f>VLOOKUP(B232,'Average Industry Compensation'!$B$1:$C$16,2,FALSE)</f>
        <v>570000</v>
      </c>
      <c r="J232" s="60">
        <f>F232-I232</f>
        <v>0</v>
      </c>
      <c r="K232" s="50">
        <f t="shared" si="40"/>
        <v>28500</v>
      </c>
      <c r="L232" s="50">
        <f t="shared" si="42"/>
        <v>45600</v>
      </c>
      <c r="M232" s="50">
        <f t="shared" si="43"/>
        <v>598500</v>
      </c>
    </row>
    <row r="233" spans="1:13" x14ac:dyDescent="0.3">
      <c r="A233" s="2" t="s">
        <v>336</v>
      </c>
      <c r="B233" s="38" t="s">
        <v>88</v>
      </c>
      <c r="C233" s="38" t="s">
        <v>84</v>
      </c>
      <c r="D233" s="38" t="s">
        <v>90</v>
      </c>
      <c r="E233" s="38" t="s">
        <v>86</v>
      </c>
      <c r="F233" s="50">
        <v>881213</v>
      </c>
      <c r="G233" s="51"/>
      <c r="H233" s="38" t="str">
        <f t="shared" si="48"/>
        <v>Active</v>
      </c>
      <c r="I233" s="50">
        <f>VLOOKUP(B233,'Average Industry Compensation'!$B$1:$C$16,2,FALSE)</f>
        <v>769500</v>
      </c>
      <c r="J233" s="60">
        <f t="shared" si="41"/>
        <v>111713</v>
      </c>
      <c r="K233" s="50">
        <f t="shared" si="40"/>
        <v>44060.65</v>
      </c>
      <c r="L233" s="50">
        <f t="shared" si="42"/>
        <v>70497.040000000008</v>
      </c>
      <c r="M233" s="50">
        <f t="shared" si="43"/>
        <v>925273.65</v>
      </c>
    </row>
    <row r="234" spans="1:13" x14ac:dyDescent="0.3">
      <c r="A234" s="2" t="s">
        <v>337</v>
      </c>
      <c r="B234" s="38" t="s">
        <v>83</v>
      </c>
      <c r="C234" s="38" t="s">
        <v>89</v>
      </c>
      <c r="D234" s="38" t="s">
        <v>93</v>
      </c>
      <c r="E234" s="38" t="s">
        <v>86</v>
      </c>
      <c r="F234" s="50">
        <v>570000</v>
      </c>
      <c r="G234" s="51"/>
      <c r="H234" s="38" t="str">
        <f t="shared" si="48"/>
        <v>Active</v>
      </c>
      <c r="I234" s="50">
        <f>VLOOKUP(B234,'Average Industry Compensation'!$B$1:$C$16,2,FALSE)</f>
        <v>570000</v>
      </c>
      <c r="J234" s="60">
        <f>F234-I234</f>
        <v>0</v>
      </c>
      <c r="K234" s="50">
        <f t="shared" si="40"/>
        <v>28500</v>
      </c>
      <c r="L234" s="50">
        <f t="shared" si="42"/>
        <v>45600</v>
      </c>
      <c r="M234" s="50">
        <f t="shared" si="43"/>
        <v>598500</v>
      </c>
    </row>
    <row r="235" spans="1:13" x14ac:dyDescent="0.3">
      <c r="A235" s="2" t="s">
        <v>338</v>
      </c>
      <c r="B235" s="38" t="s">
        <v>95</v>
      </c>
      <c r="C235" s="38" t="s">
        <v>84</v>
      </c>
      <c r="D235" s="38" t="s">
        <v>120</v>
      </c>
      <c r="E235" s="38" t="s">
        <v>86</v>
      </c>
      <c r="F235" s="50">
        <v>1020947</v>
      </c>
      <c r="G235" s="51"/>
      <c r="H235" s="38" t="str">
        <f t="shared" si="48"/>
        <v>Active</v>
      </c>
      <c r="I235" s="50">
        <f>VLOOKUP(B235,'Average Industry Compensation'!$B$1:$C$16,2,FALSE)</f>
        <v>1038825</v>
      </c>
      <c r="J235" s="60">
        <f t="shared" si="41"/>
        <v>-17878</v>
      </c>
      <c r="K235" s="50">
        <f t="shared" si="40"/>
        <v>51047.350000000006</v>
      </c>
      <c r="L235" s="50">
        <f t="shared" si="42"/>
        <v>81675.759999999995</v>
      </c>
      <c r="M235" s="50">
        <f t="shared" si="43"/>
        <v>1071994.3500000001</v>
      </c>
    </row>
    <row r="236" spans="1:13" x14ac:dyDescent="0.3">
      <c r="A236" s="2" t="s">
        <v>339</v>
      </c>
      <c r="B236" s="38" t="s">
        <v>83</v>
      </c>
      <c r="C236" s="38" t="s">
        <v>84</v>
      </c>
      <c r="D236" s="38" t="s">
        <v>93</v>
      </c>
      <c r="E236" s="38" t="s">
        <v>86</v>
      </c>
      <c r="F236" s="50">
        <v>570000</v>
      </c>
      <c r="G236" s="51"/>
      <c r="H236" s="38" t="str">
        <f t="shared" si="48"/>
        <v>Active</v>
      </c>
      <c r="I236" s="50">
        <f>VLOOKUP(B236,'Average Industry Compensation'!$B$1:$C$16,2,FALSE)</f>
        <v>570000</v>
      </c>
      <c r="J236" s="60">
        <f>F236-I236</f>
        <v>0</v>
      </c>
      <c r="K236" s="50">
        <f t="shared" si="40"/>
        <v>28500</v>
      </c>
      <c r="L236" s="50">
        <f t="shared" si="42"/>
        <v>45600</v>
      </c>
      <c r="M236" s="50">
        <f t="shared" si="43"/>
        <v>598500</v>
      </c>
    </row>
    <row r="237" spans="1:13" x14ac:dyDescent="0.3">
      <c r="A237" s="2" t="s">
        <v>340</v>
      </c>
      <c r="B237" s="38" t="s">
        <v>83</v>
      </c>
      <c r="C237" s="38" t="s">
        <v>84</v>
      </c>
      <c r="D237" s="38" t="s">
        <v>85</v>
      </c>
      <c r="E237" s="38" t="s">
        <v>86</v>
      </c>
      <c r="F237" s="50">
        <v>687204</v>
      </c>
      <c r="G237" s="51"/>
      <c r="H237" s="38" t="str">
        <f t="shared" si="48"/>
        <v>Active</v>
      </c>
      <c r="I237" s="50">
        <f>VLOOKUP(B237,'Average Industry Compensation'!$B$1:$C$16,2,FALSE)</f>
        <v>570000</v>
      </c>
      <c r="J237" s="60">
        <f t="shared" si="41"/>
        <v>117204</v>
      </c>
      <c r="K237" s="50">
        <f t="shared" si="40"/>
        <v>34360.200000000004</v>
      </c>
      <c r="L237" s="50">
        <f t="shared" si="42"/>
        <v>54976.32</v>
      </c>
      <c r="M237" s="50">
        <f t="shared" si="43"/>
        <v>721564.2</v>
      </c>
    </row>
    <row r="238" spans="1:13" x14ac:dyDescent="0.3">
      <c r="A238" s="2" t="s">
        <v>341</v>
      </c>
      <c r="B238" s="38" t="s">
        <v>83</v>
      </c>
      <c r="C238" s="38" t="s">
        <v>84</v>
      </c>
      <c r="D238" s="38" t="s">
        <v>85</v>
      </c>
      <c r="E238" s="38" t="s">
        <v>86</v>
      </c>
      <c r="F238" s="50">
        <v>696134</v>
      </c>
      <c r="G238" s="51"/>
      <c r="H238" s="38" t="str">
        <f t="shared" si="48"/>
        <v>Active</v>
      </c>
      <c r="I238" s="50">
        <f>VLOOKUP(B238,'Average Industry Compensation'!$B$1:$C$16,2,FALSE)</f>
        <v>570000</v>
      </c>
      <c r="J238" s="60">
        <f t="shared" si="41"/>
        <v>126134</v>
      </c>
      <c r="K238" s="50">
        <f t="shared" si="40"/>
        <v>34806.700000000004</v>
      </c>
      <c r="L238" s="50">
        <f t="shared" si="42"/>
        <v>55690.720000000001</v>
      </c>
      <c r="M238" s="50">
        <f t="shared" si="43"/>
        <v>730940.7</v>
      </c>
    </row>
    <row r="239" spans="1:13" x14ac:dyDescent="0.3">
      <c r="A239" s="2" t="s">
        <v>342</v>
      </c>
      <c r="B239" s="38" t="s">
        <v>88</v>
      </c>
      <c r="C239" s="38" t="s">
        <v>84</v>
      </c>
      <c r="D239" s="38" t="s">
        <v>90</v>
      </c>
      <c r="E239" s="38" t="s">
        <v>86</v>
      </c>
      <c r="F239" s="50">
        <v>807821</v>
      </c>
      <c r="G239" s="51"/>
      <c r="H239" s="38" t="str">
        <f t="shared" si="48"/>
        <v>Active</v>
      </c>
      <c r="I239" s="50">
        <f>VLOOKUP(B239,'Average Industry Compensation'!$B$1:$C$16,2,FALSE)</f>
        <v>769500</v>
      </c>
      <c r="J239" s="60">
        <f t="shared" si="41"/>
        <v>38321</v>
      </c>
      <c r="K239" s="50">
        <f t="shared" si="40"/>
        <v>40391.050000000003</v>
      </c>
      <c r="L239" s="50">
        <f t="shared" si="42"/>
        <v>64625.68</v>
      </c>
      <c r="M239" s="50">
        <f t="shared" si="43"/>
        <v>848212.05</v>
      </c>
    </row>
    <row r="240" spans="1:13" x14ac:dyDescent="0.3">
      <c r="A240" s="2" t="s">
        <v>343</v>
      </c>
      <c r="B240" s="38" t="s">
        <v>83</v>
      </c>
      <c r="C240" s="38" t="s">
        <v>84</v>
      </c>
      <c r="D240" s="38" t="s">
        <v>85</v>
      </c>
      <c r="E240" s="38" t="s">
        <v>86</v>
      </c>
      <c r="F240" s="50">
        <v>652519</v>
      </c>
      <c r="G240" s="51"/>
      <c r="H240" s="38" t="str">
        <f t="shared" si="48"/>
        <v>Active</v>
      </c>
      <c r="I240" s="50">
        <f>VLOOKUP(B240,'Average Industry Compensation'!$B$1:$C$16,2,FALSE)</f>
        <v>570000</v>
      </c>
      <c r="J240" s="60">
        <f t="shared" si="41"/>
        <v>82519</v>
      </c>
      <c r="K240" s="50">
        <f t="shared" si="40"/>
        <v>32625.95</v>
      </c>
      <c r="L240" s="50">
        <f t="shared" si="42"/>
        <v>52201.520000000004</v>
      </c>
      <c r="M240" s="50">
        <f t="shared" si="43"/>
        <v>685144.95</v>
      </c>
    </row>
    <row r="241" spans="1:13" x14ac:dyDescent="0.3">
      <c r="A241" s="2" t="s">
        <v>344</v>
      </c>
      <c r="B241" s="38" t="s">
        <v>83</v>
      </c>
      <c r="C241" s="38" t="s">
        <v>89</v>
      </c>
      <c r="D241" s="38" t="s">
        <v>93</v>
      </c>
      <c r="E241" s="38" t="s">
        <v>86</v>
      </c>
      <c r="F241" s="50">
        <v>570000</v>
      </c>
      <c r="G241" s="51"/>
      <c r="H241" s="38" t="str">
        <f t="shared" si="48"/>
        <v>Active</v>
      </c>
      <c r="I241" s="50">
        <f>VLOOKUP(B241,'Average Industry Compensation'!$B$1:$C$16,2,FALSE)</f>
        <v>570000</v>
      </c>
      <c r="J241" s="60">
        <f>F241-I241</f>
        <v>0</v>
      </c>
      <c r="K241" s="50">
        <f t="shared" si="40"/>
        <v>28500</v>
      </c>
      <c r="L241" s="50">
        <f t="shared" si="42"/>
        <v>45600</v>
      </c>
      <c r="M241" s="50">
        <f t="shared" si="43"/>
        <v>598500</v>
      </c>
    </row>
    <row r="242" spans="1:13" x14ac:dyDescent="0.3">
      <c r="A242" s="2" t="s">
        <v>345</v>
      </c>
      <c r="B242" s="38" t="s">
        <v>88</v>
      </c>
      <c r="C242" s="38" t="s">
        <v>89</v>
      </c>
      <c r="D242" s="38" t="s">
        <v>85</v>
      </c>
      <c r="E242" s="38" t="s">
        <v>86</v>
      </c>
      <c r="F242" s="50">
        <v>749271</v>
      </c>
      <c r="G242" s="51"/>
      <c r="H242" s="38" t="str">
        <f t="shared" si="48"/>
        <v>Active</v>
      </c>
      <c r="I242" s="50">
        <f>VLOOKUP(B242,'Average Industry Compensation'!$B$1:$C$16,2,FALSE)</f>
        <v>769500</v>
      </c>
      <c r="J242" s="60">
        <f t="shared" si="41"/>
        <v>-20229</v>
      </c>
      <c r="K242" s="50">
        <f t="shared" si="40"/>
        <v>37463.550000000003</v>
      </c>
      <c r="L242" s="50">
        <f t="shared" si="42"/>
        <v>59941.68</v>
      </c>
      <c r="M242" s="50">
        <f t="shared" si="43"/>
        <v>786734.55</v>
      </c>
    </row>
    <row r="243" spans="1:13" x14ac:dyDescent="0.3">
      <c r="A243" s="2" t="s">
        <v>346</v>
      </c>
      <c r="B243" s="38" t="s">
        <v>88</v>
      </c>
      <c r="C243" s="38" t="s">
        <v>84</v>
      </c>
      <c r="D243" s="38" t="s">
        <v>90</v>
      </c>
      <c r="E243" s="38" t="s">
        <v>86</v>
      </c>
      <c r="F243" s="50">
        <v>813458</v>
      </c>
      <c r="G243" s="51"/>
      <c r="H243" s="38" t="str">
        <f t="shared" si="48"/>
        <v>Active</v>
      </c>
      <c r="I243" s="50">
        <f>VLOOKUP(B243,'Average Industry Compensation'!$B$1:$C$16,2,FALSE)</f>
        <v>769500</v>
      </c>
      <c r="J243" s="60">
        <f t="shared" si="41"/>
        <v>43958</v>
      </c>
      <c r="K243" s="50">
        <f t="shared" si="40"/>
        <v>40672.9</v>
      </c>
      <c r="L243" s="50">
        <f t="shared" si="42"/>
        <v>65076.639999999999</v>
      </c>
      <c r="M243" s="50">
        <f t="shared" si="43"/>
        <v>854130.9</v>
      </c>
    </row>
    <row r="244" spans="1:13" x14ac:dyDescent="0.3">
      <c r="A244" s="2" t="s">
        <v>347</v>
      </c>
      <c r="B244" s="38" t="s">
        <v>83</v>
      </c>
      <c r="C244" s="38" t="s">
        <v>84</v>
      </c>
      <c r="D244" s="38" t="s">
        <v>85</v>
      </c>
      <c r="E244" s="38" t="s">
        <v>86</v>
      </c>
      <c r="F244" s="50">
        <v>695357</v>
      </c>
      <c r="G244" s="51"/>
      <c r="H244" s="38" t="str">
        <f t="shared" si="48"/>
        <v>Active</v>
      </c>
      <c r="I244" s="50">
        <f>VLOOKUP(B244,'Average Industry Compensation'!$B$1:$C$16,2,FALSE)</f>
        <v>570000</v>
      </c>
      <c r="J244" s="60">
        <f t="shared" si="41"/>
        <v>125357</v>
      </c>
      <c r="K244" s="50">
        <f t="shared" si="40"/>
        <v>34767.85</v>
      </c>
      <c r="L244" s="50">
        <f t="shared" si="42"/>
        <v>55628.56</v>
      </c>
      <c r="M244" s="50">
        <f t="shared" si="43"/>
        <v>730124.85</v>
      </c>
    </row>
    <row r="245" spans="1:13" x14ac:dyDescent="0.3">
      <c r="A245" s="2" t="s">
        <v>348</v>
      </c>
      <c r="B245" s="38" t="s">
        <v>83</v>
      </c>
      <c r="C245" s="38" t="s">
        <v>89</v>
      </c>
      <c r="D245" s="38" t="s">
        <v>93</v>
      </c>
      <c r="E245" s="38" t="s">
        <v>106</v>
      </c>
      <c r="F245" s="50">
        <v>570000</v>
      </c>
      <c r="G245" s="52">
        <v>45474</v>
      </c>
      <c r="H245" s="38" t="str">
        <f t="shared" si="48"/>
        <v>Exited</v>
      </c>
      <c r="I245" s="50">
        <f>VLOOKUP(B245,'Average Industry Compensation'!$B$1:$C$16,2,FALSE)</f>
        <v>570000</v>
      </c>
      <c r="J245" s="60">
        <f>F245-I245</f>
        <v>0</v>
      </c>
      <c r="K245" s="50">
        <f t="shared" si="40"/>
        <v>28500</v>
      </c>
      <c r="L245" s="50">
        <f t="shared" si="42"/>
        <v>45600</v>
      </c>
      <c r="M245" s="50">
        <f t="shared" si="43"/>
        <v>598500</v>
      </c>
    </row>
    <row r="246" spans="1:13" x14ac:dyDescent="0.3">
      <c r="A246" s="2" t="s">
        <v>349</v>
      </c>
      <c r="B246" s="38" t="s">
        <v>88</v>
      </c>
      <c r="C246" s="38" t="s">
        <v>84</v>
      </c>
      <c r="D246" s="38" t="s">
        <v>90</v>
      </c>
      <c r="E246" s="38" t="s">
        <v>86</v>
      </c>
      <c r="F246" s="50">
        <v>808047</v>
      </c>
      <c r="G246" s="51"/>
      <c r="H246" s="38" t="str">
        <f t="shared" ref="H246:H254" si="49">IF(ISBLANK(G246), "Active", "Exited")</f>
        <v>Active</v>
      </c>
      <c r="I246" s="50">
        <f>VLOOKUP(B246,'Average Industry Compensation'!$B$1:$C$16,2,FALSE)</f>
        <v>769500</v>
      </c>
      <c r="J246" s="60">
        <f t="shared" si="41"/>
        <v>38547</v>
      </c>
      <c r="K246" s="50">
        <f t="shared" si="40"/>
        <v>40402.350000000006</v>
      </c>
      <c r="L246" s="50">
        <f t="shared" si="42"/>
        <v>64643.76</v>
      </c>
      <c r="M246" s="50">
        <f t="shared" si="43"/>
        <v>848449.35</v>
      </c>
    </row>
    <row r="247" spans="1:13" x14ac:dyDescent="0.3">
      <c r="A247" s="2" t="s">
        <v>350</v>
      </c>
      <c r="B247" s="38" t="s">
        <v>108</v>
      </c>
      <c r="C247" s="38" t="s">
        <v>84</v>
      </c>
      <c r="D247" s="38" t="str">
        <f>IF(ISBLANK(D228),"1-2", D228)</f>
        <v>1-2</v>
      </c>
      <c r="E247" s="38" t="s">
        <v>86</v>
      </c>
      <c r="F247" s="50">
        <v>1714061.2500000002</v>
      </c>
      <c r="G247" s="51"/>
      <c r="H247" s="38" t="str">
        <f t="shared" si="49"/>
        <v>Active</v>
      </c>
      <c r="I247" s="50">
        <f>VLOOKUP(B247,'Average Industry Compensation'!$B$1:$C$16,2,FALSE)</f>
        <v>1558237.5</v>
      </c>
      <c r="J247" s="60">
        <f t="shared" si="41"/>
        <v>155823.75000000023</v>
      </c>
      <c r="K247" s="50">
        <f t="shared" si="40"/>
        <v>171406.12500000003</v>
      </c>
      <c r="L247" s="50">
        <f t="shared" si="42"/>
        <v>205687.35</v>
      </c>
      <c r="M247" s="50">
        <f t="shared" si="43"/>
        <v>1885467.3750000002</v>
      </c>
    </row>
    <row r="248" spans="1:13" x14ac:dyDescent="0.3">
      <c r="A248" s="2" t="s">
        <v>351</v>
      </c>
      <c r="B248" s="38" t="s">
        <v>83</v>
      </c>
      <c r="C248" s="38" t="s">
        <v>84</v>
      </c>
      <c r="D248" s="38" t="s">
        <v>93</v>
      </c>
      <c r="E248" s="38" t="s">
        <v>86</v>
      </c>
      <c r="F248" s="50">
        <v>570000</v>
      </c>
      <c r="G248" s="51"/>
      <c r="H248" s="38" t="str">
        <f t="shared" si="49"/>
        <v>Active</v>
      </c>
      <c r="I248" s="50">
        <f>VLOOKUP(B248,'Average Industry Compensation'!$B$1:$C$16,2,FALSE)</f>
        <v>570000</v>
      </c>
      <c r="J248" s="60">
        <f>F248-I248</f>
        <v>0</v>
      </c>
      <c r="K248" s="50">
        <f t="shared" si="40"/>
        <v>28500</v>
      </c>
      <c r="L248" s="50">
        <f t="shared" si="42"/>
        <v>45600</v>
      </c>
      <c r="M248" s="50">
        <f t="shared" si="43"/>
        <v>598500</v>
      </c>
    </row>
    <row r="249" spans="1:13" x14ac:dyDescent="0.3">
      <c r="A249" s="2" t="s">
        <v>352</v>
      </c>
      <c r="B249" s="38" t="s">
        <v>83</v>
      </c>
      <c r="C249" s="38" t="s">
        <v>84</v>
      </c>
      <c r="D249" s="38" t="s">
        <v>85</v>
      </c>
      <c r="E249" s="38" t="s">
        <v>86</v>
      </c>
      <c r="F249" s="50">
        <v>694539</v>
      </c>
      <c r="G249" s="51"/>
      <c r="H249" s="38" t="str">
        <f t="shared" si="49"/>
        <v>Active</v>
      </c>
      <c r="I249" s="50">
        <f>VLOOKUP(B249,'Average Industry Compensation'!$B$1:$C$16,2,FALSE)</f>
        <v>570000</v>
      </c>
      <c r="J249" s="60">
        <f t="shared" si="41"/>
        <v>124539</v>
      </c>
      <c r="K249" s="50">
        <f t="shared" si="40"/>
        <v>34726.950000000004</v>
      </c>
      <c r="L249" s="50">
        <f t="shared" si="42"/>
        <v>55563.12</v>
      </c>
      <c r="M249" s="50">
        <f t="shared" si="43"/>
        <v>729265.95</v>
      </c>
    </row>
    <row r="250" spans="1:13" x14ac:dyDescent="0.3">
      <c r="A250" s="2" t="s">
        <v>353</v>
      </c>
      <c r="B250" s="38" t="s">
        <v>83</v>
      </c>
      <c r="C250" s="38" t="s">
        <v>84</v>
      </c>
      <c r="D250" s="38" t="s">
        <v>93</v>
      </c>
      <c r="E250" s="38" t="s">
        <v>86</v>
      </c>
      <c r="F250" s="50">
        <v>570000</v>
      </c>
      <c r="G250" s="51"/>
      <c r="H250" s="38" t="str">
        <f t="shared" si="49"/>
        <v>Active</v>
      </c>
      <c r="I250" s="50">
        <f>VLOOKUP(B250,'Average Industry Compensation'!$B$1:$C$16,2,FALSE)</f>
        <v>570000</v>
      </c>
      <c r="J250" s="60">
        <f>F250-I250</f>
        <v>0</v>
      </c>
      <c r="K250" s="50">
        <f t="shared" si="40"/>
        <v>28500</v>
      </c>
      <c r="L250" s="50">
        <f t="shared" si="42"/>
        <v>45600</v>
      </c>
      <c r="M250" s="50">
        <f t="shared" si="43"/>
        <v>598500</v>
      </c>
    </row>
    <row r="251" spans="1:13" x14ac:dyDescent="0.3">
      <c r="A251" s="2" t="s">
        <v>354</v>
      </c>
      <c r="B251" s="38" t="s">
        <v>88</v>
      </c>
      <c r="C251" s="38" t="s">
        <v>98</v>
      </c>
      <c r="D251" s="38" t="s">
        <v>90</v>
      </c>
      <c r="E251" s="38" t="s">
        <v>86</v>
      </c>
      <c r="F251" s="50">
        <v>732142</v>
      </c>
      <c r="G251" s="51"/>
      <c r="H251" s="38" t="str">
        <f t="shared" si="49"/>
        <v>Active</v>
      </c>
      <c r="I251" s="50">
        <f>VLOOKUP(B251,'Average Industry Compensation'!$B$1:$C$16,2,FALSE)</f>
        <v>769500</v>
      </c>
      <c r="J251" s="60">
        <f t="shared" si="41"/>
        <v>-37358</v>
      </c>
      <c r="K251" s="50">
        <f t="shared" si="40"/>
        <v>36607.1</v>
      </c>
      <c r="L251" s="50">
        <f t="shared" si="42"/>
        <v>58571.360000000001</v>
      </c>
      <c r="M251" s="50">
        <f t="shared" si="43"/>
        <v>768749.1</v>
      </c>
    </row>
    <row r="252" spans="1:13" x14ac:dyDescent="0.3">
      <c r="A252" s="2" t="s">
        <v>355</v>
      </c>
      <c r="B252" s="38" t="s">
        <v>95</v>
      </c>
      <c r="C252" s="38" t="s">
        <v>84</v>
      </c>
      <c r="D252" s="38" t="s">
        <v>96</v>
      </c>
      <c r="E252" s="38" t="s">
        <v>86</v>
      </c>
      <c r="F252" s="50">
        <v>917419</v>
      </c>
      <c r="G252" s="51"/>
      <c r="H252" s="38" t="str">
        <f t="shared" si="49"/>
        <v>Active</v>
      </c>
      <c r="I252" s="50">
        <f>VLOOKUP(B252,'Average Industry Compensation'!$B$1:$C$16,2,FALSE)</f>
        <v>1038825</v>
      </c>
      <c r="J252" s="60">
        <f t="shared" si="41"/>
        <v>-121406</v>
      </c>
      <c r="K252" s="50">
        <f t="shared" si="40"/>
        <v>45870.950000000004</v>
      </c>
      <c r="L252" s="50">
        <f t="shared" si="42"/>
        <v>73393.52</v>
      </c>
      <c r="M252" s="50">
        <f t="shared" si="43"/>
        <v>963289.95</v>
      </c>
    </row>
    <row r="253" spans="1:13" x14ac:dyDescent="0.3">
      <c r="A253" s="2" t="s">
        <v>356</v>
      </c>
      <c r="B253" s="38" t="s">
        <v>108</v>
      </c>
      <c r="C253" s="38" t="s">
        <v>84</v>
      </c>
      <c r="D253" s="38" t="str">
        <f>IF(ISBLANK(D234),"1-2", D234)</f>
        <v>0-1</v>
      </c>
      <c r="E253" s="38" t="s">
        <v>86</v>
      </c>
      <c r="F253" s="50">
        <v>1402413.75</v>
      </c>
      <c r="G253" s="51"/>
      <c r="H253" s="38" t="str">
        <f t="shared" si="49"/>
        <v>Active</v>
      </c>
      <c r="I253" s="50">
        <f>VLOOKUP(B253,'Average Industry Compensation'!$B$1:$C$16,2,FALSE)</f>
        <v>1558237.5</v>
      </c>
      <c r="J253" s="60">
        <f t="shared" si="41"/>
        <v>-155823.75</v>
      </c>
      <c r="K253" s="50">
        <f t="shared" si="40"/>
        <v>140241.375</v>
      </c>
      <c r="L253" s="50">
        <f t="shared" si="42"/>
        <v>168289.65</v>
      </c>
      <c r="M253" s="50">
        <f t="shared" si="43"/>
        <v>1542655.125</v>
      </c>
    </row>
    <row r="254" spans="1:13" x14ac:dyDescent="0.3">
      <c r="A254" s="2" t="s">
        <v>357</v>
      </c>
      <c r="B254" s="38" t="s">
        <v>88</v>
      </c>
      <c r="C254" s="38" t="s">
        <v>89</v>
      </c>
      <c r="D254" s="38" t="s">
        <v>90</v>
      </c>
      <c r="E254" s="38" t="s">
        <v>106</v>
      </c>
      <c r="F254" s="50">
        <v>865555</v>
      </c>
      <c r="G254" s="52">
        <v>45429</v>
      </c>
      <c r="H254" s="38" t="str">
        <f t="shared" si="49"/>
        <v>Exited</v>
      </c>
      <c r="I254" s="50">
        <f>VLOOKUP(B254,'Average Industry Compensation'!$B$1:$C$16,2,FALSE)</f>
        <v>769500</v>
      </c>
      <c r="J254" s="60">
        <f t="shared" si="41"/>
        <v>96055</v>
      </c>
      <c r="K254" s="50">
        <f t="shared" si="40"/>
        <v>43277.75</v>
      </c>
      <c r="L254" s="50">
        <f t="shared" si="42"/>
        <v>69244.399999999994</v>
      </c>
      <c r="M254" s="50">
        <f t="shared" si="43"/>
        <v>908832.75</v>
      </c>
    </row>
    <row r="255" spans="1:13" x14ac:dyDescent="0.3">
      <c r="A255" s="2" t="s">
        <v>358</v>
      </c>
      <c r="B255" s="38" t="s">
        <v>83</v>
      </c>
      <c r="C255" s="38" t="s">
        <v>84</v>
      </c>
      <c r="D255" s="38" t="s">
        <v>93</v>
      </c>
      <c r="E255" s="38" t="s">
        <v>86</v>
      </c>
      <c r="F255" s="50">
        <v>570000</v>
      </c>
      <c r="G255" s="51"/>
      <c r="H255" s="38" t="str">
        <f>IF(ISBLANK(G255), "Active", "Exited")</f>
        <v>Active</v>
      </c>
      <c r="I255" s="50">
        <f>VLOOKUP(B255,'Average Industry Compensation'!$B$1:$C$16,2,FALSE)</f>
        <v>570000</v>
      </c>
      <c r="J255" s="60">
        <f t="shared" si="41"/>
        <v>0</v>
      </c>
      <c r="K255" s="50">
        <f t="shared" si="40"/>
        <v>28500</v>
      </c>
      <c r="L255" s="50">
        <f t="shared" si="42"/>
        <v>45600</v>
      </c>
      <c r="M255" s="50">
        <f t="shared" si="43"/>
        <v>598500</v>
      </c>
    </row>
    <row r="256" spans="1:13" x14ac:dyDescent="0.3">
      <c r="A256" s="2" t="s">
        <v>359</v>
      </c>
      <c r="B256" s="38" t="s">
        <v>83</v>
      </c>
      <c r="C256" s="38" t="s">
        <v>89</v>
      </c>
      <c r="D256" s="38" t="s">
        <v>93</v>
      </c>
      <c r="E256" s="38" t="s">
        <v>106</v>
      </c>
      <c r="F256" s="50">
        <v>570000</v>
      </c>
      <c r="G256" s="52">
        <v>45429</v>
      </c>
      <c r="H256" s="38" t="str">
        <f t="shared" ref="H256" si="50">IF(ISBLANK(G256), "Active", "Exited")</f>
        <v>Exited</v>
      </c>
      <c r="I256" s="50">
        <f>VLOOKUP(B256,'Average Industry Compensation'!$B$1:$C$16,2,FALSE)</f>
        <v>570000</v>
      </c>
      <c r="J256" s="60">
        <f t="shared" si="41"/>
        <v>0</v>
      </c>
      <c r="K256" s="50">
        <f t="shared" si="40"/>
        <v>28500</v>
      </c>
      <c r="L256" s="50">
        <f t="shared" si="42"/>
        <v>45600</v>
      </c>
      <c r="M256" s="50">
        <f t="shared" si="43"/>
        <v>598500</v>
      </c>
    </row>
    <row r="257" spans="1:13" x14ac:dyDescent="0.3">
      <c r="A257" s="2" t="s">
        <v>360</v>
      </c>
      <c r="B257" s="38" t="s">
        <v>88</v>
      </c>
      <c r="C257" s="38" t="s">
        <v>89</v>
      </c>
      <c r="D257" s="38" t="s">
        <v>90</v>
      </c>
      <c r="E257" s="38" t="s">
        <v>86</v>
      </c>
      <c r="F257" s="50">
        <v>753470</v>
      </c>
      <c r="G257" s="51"/>
      <c r="H257" s="38" t="str">
        <f t="shared" ref="H257:H279" si="51">IF(ISBLANK(G257), "Active", "Exited")</f>
        <v>Active</v>
      </c>
      <c r="I257" s="50">
        <f>VLOOKUP(B257,'Average Industry Compensation'!$B$1:$C$16,2,FALSE)</f>
        <v>769500</v>
      </c>
      <c r="J257" s="60">
        <f t="shared" si="41"/>
        <v>-16030</v>
      </c>
      <c r="K257" s="50">
        <f t="shared" si="40"/>
        <v>37673.5</v>
      </c>
      <c r="L257" s="50">
        <f t="shared" si="42"/>
        <v>60277.599999999999</v>
      </c>
      <c r="M257" s="50">
        <f t="shared" si="43"/>
        <v>791143.5</v>
      </c>
    </row>
    <row r="258" spans="1:13" x14ac:dyDescent="0.3">
      <c r="A258" s="2" t="s">
        <v>361</v>
      </c>
      <c r="B258" s="38" t="s">
        <v>88</v>
      </c>
      <c r="C258" s="38" t="s">
        <v>98</v>
      </c>
      <c r="D258" s="38" t="s">
        <v>90</v>
      </c>
      <c r="E258" s="38" t="s">
        <v>86</v>
      </c>
      <c r="F258" s="50">
        <v>805979</v>
      </c>
      <c r="G258" s="51"/>
      <c r="H258" s="38" t="str">
        <f t="shared" si="51"/>
        <v>Active</v>
      </c>
      <c r="I258" s="50">
        <f>VLOOKUP(B258,'Average Industry Compensation'!$B$1:$C$16,2,FALSE)</f>
        <v>769500</v>
      </c>
      <c r="J258" s="60">
        <f t="shared" si="41"/>
        <v>36479</v>
      </c>
      <c r="K258" s="50">
        <f t="shared" ref="K258:K300" si="52">IF(OR(B258="Senior Associate", B258="Manager"), F258 * 0.1, F258*0.05)</f>
        <v>40298.950000000004</v>
      </c>
      <c r="L258" s="50">
        <f t="shared" si="42"/>
        <v>64478.32</v>
      </c>
      <c r="M258" s="50">
        <f t="shared" si="43"/>
        <v>846277.95</v>
      </c>
    </row>
    <row r="259" spans="1:13" x14ac:dyDescent="0.3">
      <c r="A259" s="2" t="s">
        <v>362</v>
      </c>
      <c r="B259" s="38" t="s">
        <v>83</v>
      </c>
      <c r="C259" s="38" t="s">
        <v>89</v>
      </c>
      <c r="D259" s="38" t="s">
        <v>93</v>
      </c>
      <c r="E259" s="38" t="s">
        <v>86</v>
      </c>
      <c r="F259" s="50">
        <v>570000</v>
      </c>
      <c r="G259" s="51"/>
      <c r="H259" s="38" t="str">
        <f t="shared" si="51"/>
        <v>Active</v>
      </c>
      <c r="I259" s="50">
        <f>VLOOKUP(B259,'Average Industry Compensation'!$B$1:$C$16,2,FALSE)</f>
        <v>570000</v>
      </c>
      <c r="J259" s="60">
        <f t="shared" ref="J259:J260" si="53">F259-I259</f>
        <v>0</v>
      </c>
      <c r="K259" s="50">
        <f t="shared" si="52"/>
        <v>28500</v>
      </c>
      <c r="L259" s="50">
        <f t="shared" ref="L259:L301" si="54">IF(OR( B259="Senior Associate", B259="Manager"), (F259)*0.12, F259*0.08)</f>
        <v>45600</v>
      </c>
      <c r="M259" s="50">
        <f t="shared" ref="M259:M301" si="55">F259+K259</f>
        <v>598500</v>
      </c>
    </row>
    <row r="260" spans="1:13" x14ac:dyDescent="0.3">
      <c r="A260" s="2" t="s">
        <v>363</v>
      </c>
      <c r="B260" s="38" t="s">
        <v>83</v>
      </c>
      <c r="C260" s="38" t="s">
        <v>84</v>
      </c>
      <c r="D260" s="38" t="s">
        <v>93</v>
      </c>
      <c r="E260" s="38" t="s">
        <v>86</v>
      </c>
      <c r="F260" s="50">
        <v>570000</v>
      </c>
      <c r="G260" s="51"/>
      <c r="H260" s="38" t="str">
        <f t="shared" si="51"/>
        <v>Active</v>
      </c>
      <c r="I260" s="50">
        <f>VLOOKUP(B260,'Average Industry Compensation'!$B$1:$C$16,2,FALSE)</f>
        <v>570000</v>
      </c>
      <c r="J260" s="60">
        <f t="shared" si="53"/>
        <v>0</v>
      </c>
      <c r="K260" s="50">
        <f t="shared" si="52"/>
        <v>28500</v>
      </c>
      <c r="L260" s="50">
        <f t="shared" si="54"/>
        <v>45600</v>
      </c>
      <c r="M260" s="50">
        <f t="shared" si="55"/>
        <v>598500</v>
      </c>
    </row>
    <row r="261" spans="1:13" x14ac:dyDescent="0.3">
      <c r="A261" s="2" t="s">
        <v>364</v>
      </c>
      <c r="B261" s="38" t="s">
        <v>108</v>
      </c>
      <c r="C261" s="38" t="s">
        <v>89</v>
      </c>
      <c r="D261" s="38" t="s">
        <v>109</v>
      </c>
      <c r="E261" s="38" t="s">
        <v>86</v>
      </c>
      <c r="F261" s="50">
        <v>2121197</v>
      </c>
      <c r="G261" s="51"/>
      <c r="H261" s="38" t="str">
        <f t="shared" si="51"/>
        <v>Active</v>
      </c>
      <c r="I261" s="50">
        <f>VLOOKUP(B261,'Average Industry Compensation'!$B$1:$C$16,2,FALSE)</f>
        <v>1558237.5</v>
      </c>
      <c r="J261" s="60">
        <f t="shared" ref="J261:J300" si="56">F261-I261</f>
        <v>562959.5</v>
      </c>
      <c r="K261" s="50">
        <f t="shared" si="52"/>
        <v>212119.7</v>
      </c>
      <c r="L261" s="50">
        <f t="shared" si="54"/>
        <v>254543.63999999998</v>
      </c>
      <c r="M261" s="50">
        <f t="shared" si="55"/>
        <v>2333316.7000000002</v>
      </c>
    </row>
    <row r="262" spans="1:13" x14ac:dyDescent="0.3">
      <c r="A262" s="2" t="s">
        <v>365</v>
      </c>
      <c r="B262" s="38" t="s">
        <v>88</v>
      </c>
      <c r="C262" s="38" t="s">
        <v>89</v>
      </c>
      <c r="D262" s="38" t="s">
        <v>90</v>
      </c>
      <c r="E262" s="38" t="s">
        <v>86</v>
      </c>
      <c r="F262" s="50">
        <v>816659</v>
      </c>
      <c r="G262" s="51"/>
      <c r="H262" s="38" t="str">
        <f t="shared" si="51"/>
        <v>Active</v>
      </c>
      <c r="I262" s="50">
        <f>VLOOKUP(B262,'Average Industry Compensation'!$B$1:$C$16,2,FALSE)</f>
        <v>769500</v>
      </c>
      <c r="J262" s="60">
        <f t="shared" si="56"/>
        <v>47159</v>
      </c>
      <c r="K262" s="50">
        <f t="shared" si="52"/>
        <v>40832.950000000004</v>
      </c>
      <c r="L262" s="50">
        <f t="shared" si="54"/>
        <v>65332.72</v>
      </c>
      <c r="M262" s="50">
        <f t="shared" si="55"/>
        <v>857491.95</v>
      </c>
    </row>
    <row r="263" spans="1:13" x14ac:dyDescent="0.3">
      <c r="A263" s="2" t="s">
        <v>366</v>
      </c>
      <c r="B263" s="38" t="s">
        <v>108</v>
      </c>
      <c r="C263" s="38" t="s">
        <v>89</v>
      </c>
      <c r="D263" s="38" t="s">
        <v>127</v>
      </c>
      <c r="E263" s="38" t="s">
        <v>86</v>
      </c>
      <c r="F263" s="50">
        <v>2295146</v>
      </c>
      <c r="G263" s="51"/>
      <c r="H263" s="38" t="str">
        <f t="shared" si="51"/>
        <v>Active</v>
      </c>
      <c r="I263" s="50">
        <f>VLOOKUP(B263,'Average Industry Compensation'!$B$1:$C$16,2,FALSE)</f>
        <v>1558237.5</v>
      </c>
      <c r="J263" s="60">
        <f t="shared" si="56"/>
        <v>736908.5</v>
      </c>
      <c r="K263" s="50">
        <f t="shared" si="52"/>
        <v>229514.6</v>
      </c>
      <c r="L263" s="50">
        <f t="shared" si="54"/>
        <v>275417.52</v>
      </c>
      <c r="M263" s="50">
        <f t="shared" si="55"/>
        <v>2524660.6</v>
      </c>
    </row>
    <row r="264" spans="1:13" x14ac:dyDescent="0.3">
      <c r="A264" s="2" t="s">
        <v>367</v>
      </c>
      <c r="B264" s="38" t="s">
        <v>83</v>
      </c>
      <c r="C264" s="38" t="s">
        <v>84</v>
      </c>
      <c r="D264" s="38" t="s">
        <v>93</v>
      </c>
      <c r="E264" s="38" t="s">
        <v>86</v>
      </c>
      <c r="F264" s="50">
        <v>570000</v>
      </c>
      <c r="G264" s="51"/>
      <c r="H264" s="38" t="str">
        <f t="shared" si="51"/>
        <v>Active</v>
      </c>
      <c r="I264" s="50">
        <f>VLOOKUP(B264,'Average Industry Compensation'!$B$1:$C$16,2,FALSE)</f>
        <v>570000</v>
      </c>
      <c r="J264" s="60">
        <f>F264-I264</f>
        <v>0</v>
      </c>
      <c r="K264" s="50">
        <f t="shared" si="52"/>
        <v>28500</v>
      </c>
      <c r="L264" s="50">
        <f t="shared" si="54"/>
        <v>45600</v>
      </c>
      <c r="M264" s="50">
        <f t="shared" si="55"/>
        <v>598500</v>
      </c>
    </row>
    <row r="265" spans="1:13" x14ac:dyDescent="0.3">
      <c r="A265" s="2" t="s">
        <v>368</v>
      </c>
      <c r="B265" s="38" t="s">
        <v>88</v>
      </c>
      <c r="C265" s="38" t="s">
        <v>84</v>
      </c>
      <c r="D265" s="38" t="s">
        <v>90</v>
      </c>
      <c r="E265" s="38" t="s">
        <v>86</v>
      </c>
      <c r="F265" s="50">
        <v>813559</v>
      </c>
      <c r="G265" s="51"/>
      <c r="H265" s="38" t="str">
        <f t="shared" si="51"/>
        <v>Active</v>
      </c>
      <c r="I265" s="50">
        <f>VLOOKUP(B265,'Average Industry Compensation'!$B$1:$C$16,2,FALSE)</f>
        <v>769500</v>
      </c>
      <c r="J265" s="60">
        <f t="shared" si="56"/>
        <v>44059</v>
      </c>
      <c r="K265" s="50">
        <f t="shared" si="52"/>
        <v>40677.950000000004</v>
      </c>
      <c r="L265" s="50">
        <f t="shared" si="54"/>
        <v>65084.72</v>
      </c>
      <c r="M265" s="50">
        <f t="shared" si="55"/>
        <v>854236.95</v>
      </c>
    </row>
    <row r="266" spans="1:13" x14ac:dyDescent="0.3">
      <c r="A266" s="2" t="s">
        <v>369</v>
      </c>
      <c r="B266" s="38" t="s">
        <v>88</v>
      </c>
      <c r="C266" s="38" t="s">
        <v>89</v>
      </c>
      <c r="D266" s="38" t="s">
        <v>90</v>
      </c>
      <c r="E266" s="38" t="s">
        <v>86</v>
      </c>
      <c r="F266" s="50">
        <v>879923</v>
      </c>
      <c r="G266" s="51"/>
      <c r="H266" s="38" t="str">
        <f t="shared" si="51"/>
        <v>Active</v>
      </c>
      <c r="I266" s="50">
        <f>VLOOKUP(B266,'Average Industry Compensation'!$B$1:$C$16,2,FALSE)</f>
        <v>769500</v>
      </c>
      <c r="J266" s="60">
        <f t="shared" si="56"/>
        <v>110423</v>
      </c>
      <c r="K266" s="50">
        <f t="shared" si="52"/>
        <v>43996.15</v>
      </c>
      <c r="L266" s="50">
        <f t="shared" si="54"/>
        <v>70393.84</v>
      </c>
      <c r="M266" s="50">
        <f t="shared" si="55"/>
        <v>923919.15</v>
      </c>
    </row>
    <row r="267" spans="1:13" x14ac:dyDescent="0.3">
      <c r="A267" s="2" t="s">
        <v>370</v>
      </c>
      <c r="B267" s="38" t="s">
        <v>83</v>
      </c>
      <c r="C267" s="38" t="s">
        <v>84</v>
      </c>
      <c r="D267" s="38" t="s">
        <v>93</v>
      </c>
      <c r="E267" s="38" t="s">
        <v>86</v>
      </c>
      <c r="F267" s="50">
        <v>570000</v>
      </c>
      <c r="G267" s="51"/>
      <c r="H267" s="38" t="str">
        <f t="shared" si="51"/>
        <v>Active</v>
      </c>
      <c r="I267" s="50">
        <f>VLOOKUP(B267,'Average Industry Compensation'!$B$1:$C$16,2,FALSE)</f>
        <v>570000</v>
      </c>
      <c r="J267" s="60">
        <f t="shared" si="56"/>
        <v>0</v>
      </c>
      <c r="K267" s="50">
        <f t="shared" si="52"/>
        <v>28500</v>
      </c>
      <c r="L267" s="50">
        <f t="shared" si="54"/>
        <v>45600</v>
      </c>
      <c r="M267" s="50">
        <f t="shared" si="55"/>
        <v>598500</v>
      </c>
    </row>
    <row r="268" spans="1:13" x14ac:dyDescent="0.3">
      <c r="A268" s="2" t="s">
        <v>371</v>
      </c>
      <c r="B268" s="38" t="s">
        <v>83</v>
      </c>
      <c r="C268" s="38" t="s">
        <v>98</v>
      </c>
      <c r="D268" s="38" t="s">
        <v>93</v>
      </c>
      <c r="E268" s="38" t="s">
        <v>86</v>
      </c>
      <c r="F268" s="50">
        <v>570000</v>
      </c>
      <c r="G268" s="51"/>
      <c r="H268" s="38" t="str">
        <f t="shared" si="51"/>
        <v>Active</v>
      </c>
      <c r="I268" s="50">
        <f>VLOOKUP(B268,'Average Industry Compensation'!$B$1:$C$16,2,FALSE)</f>
        <v>570000</v>
      </c>
      <c r="J268" s="60">
        <f t="shared" si="56"/>
        <v>0</v>
      </c>
      <c r="K268" s="50">
        <f t="shared" si="52"/>
        <v>28500</v>
      </c>
      <c r="L268" s="50">
        <f t="shared" si="54"/>
        <v>45600</v>
      </c>
      <c r="M268" s="50">
        <f t="shared" si="55"/>
        <v>598500</v>
      </c>
    </row>
    <row r="269" spans="1:13" x14ac:dyDescent="0.3">
      <c r="A269" s="2" t="s">
        <v>372</v>
      </c>
      <c r="B269" s="38" t="s">
        <v>83</v>
      </c>
      <c r="C269" s="38" t="s">
        <v>89</v>
      </c>
      <c r="D269" s="38" t="s">
        <v>85</v>
      </c>
      <c r="E269" s="38" t="s">
        <v>86</v>
      </c>
      <c r="F269" s="50">
        <v>660243</v>
      </c>
      <c r="G269" s="51"/>
      <c r="H269" s="38" t="str">
        <f t="shared" si="51"/>
        <v>Active</v>
      </c>
      <c r="I269" s="50">
        <f>VLOOKUP(B269,'Average Industry Compensation'!$B$1:$C$16,2,FALSE)</f>
        <v>570000</v>
      </c>
      <c r="J269" s="60">
        <f t="shared" si="56"/>
        <v>90243</v>
      </c>
      <c r="K269" s="50">
        <f t="shared" si="52"/>
        <v>33012.15</v>
      </c>
      <c r="L269" s="50">
        <f t="shared" si="54"/>
        <v>52819.44</v>
      </c>
      <c r="M269" s="50">
        <f t="shared" si="55"/>
        <v>693255.15</v>
      </c>
    </row>
    <row r="270" spans="1:13" x14ac:dyDescent="0.3">
      <c r="A270" s="2" t="s">
        <v>373</v>
      </c>
      <c r="B270" s="38" t="s">
        <v>83</v>
      </c>
      <c r="C270" s="38" t="s">
        <v>89</v>
      </c>
      <c r="D270" s="38" t="s">
        <v>85</v>
      </c>
      <c r="E270" s="38" t="s">
        <v>86</v>
      </c>
      <c r="F270" s="50">
        <v>693416</v>
      </c>
      <c r="G270" s="51"/>
      <c r="H270" s="38" t="str">
        <f t="shared" si="51"/>
        <v>Active</v>
      </c>
      <c r="I270" s="50">
        <f>VLOOKUP(B270,'Average Industry Compensation'!$B$1:$C$16,2,FALSE)</f>
        <v>570000</v>
      </c>
      <c r="J270" s="60">
        <f t="shared" si="56"/>
        <v>123416</v>
      </c>
      <c r="K270" s="50">
        <f t="shared" si="52"/>
        <v>34670.800000000003</v>
      </c>
      <c r="L270" s="50">
        <f t="shared" si="54"/>
        <v>55473.279999999999</v>
      </c>
      <c r="M270" s="50">
        <f t="shared" si="55"/>
        <v>728086.8</v>
      </c>
    </row>
    <row r="271" spans="1:13" x14ac:dyDescent="0.3">
      <c r="A271" s="2" t="s">
        <v>374</v>
      </c>
      <c r="B271" s="38" t="s">
        <v>83</v>
      </c>
      <c r="C271" s="38" t="s">
        <v>98</v>
      </c>
      <c r="D271" s="38" t="s">
        <v>93</v>
      </c>
      <c r="E271" s="38" t="s">
        <v>86</v>
      </c>
      <c r="F271" s="50">
        <v>570000</v>
      </c>
      <c r="G271" s="51"/>
      <c r="H271" s="38" t="str">
        <f t="shared" si="51"/>
        <v>Active</v>
      </c>
      <c r="I271" s="50">
        <f>VLOOKUP(B271,'Average Industry Compensation'!$B$1:$C$16,2,FALSE)</f>
        <v>570000</v>
      </c>
      <c r="J271" s="60">
        <f>F271-I271</f>
        <v>0</v>
      </c>
      <c r="K271" s="50">
        <f t="shared" si="52"/>
        <v>28500</v>
      </c>
      <c r="L271" s="50">
        <f t="shared" si="54"/>
        <v>45600</v>
      </c>
      <c r="M271" s="50">
        <f t="shared" si="55"/>
        <v>598500</v>
      </c>
    </row>
    <row r="272" spans="1:13" x14ac:dyDescent="0.3">
      <c r="A272" s="2" t="s">
        <v>375</v>
      </c>
      <c r="B272" s="38" t="s">
        <v>88</v>
      </c>
      <c r="C272" s="38" t="s">
        <v>89</v>
      </c>
      <c r="D272" s="38" t="s">
        <v>90</v>
      </c>
      <c r="E272" s="38" t="s">
        <v>86</v>
      </c>
      <c r="F272" s="50">
        <v>754564</v>
      </c>
      <c r="G272" s="51"/>
      <c r="H272" s="38" t="str">
        <f t="shared" si="51"/>
        <v>Active</v>
      </c>
      <c r="I272" s="50">
        <f>VLOOKUP(B272,'Average Industry Compensation'!$B$1:$C$16,2,FALSE)</f>
        <v>769500</v>
      </c>
      <c r="J272" s="60">
        <f t="shared" si="56"/>
        <v>-14936</v>
      </c>
      <c r="K272" s="50">
        <f t="shared" si="52"/>
        <v>37728.200000000004</v>
      </c>
      <c r="L272" s="50">
        <f t="shared" si="54"/>
        <v>60365.120000000003</v>
      </c>
      <c r="M272" s="50">
        <f t="shared" si="55"/>
        <v>792292.2</v>
      </c>
    </row>
    <row r="273" spans="1:13" x14ac:dyDescent="0.3">
      <c r="A273" s="2" t="s">
        <v>376</v>
      </c>
      <c r="B273" s="38" t="s">
        <v>88</v>
      </c>
      <c r="C273" s="38" t="s">
        <v>89</v>
      </c>
      <c r="D273" s="38" t="s">
        <v>90</v>
      </c>
      <c r="E273" s="38" t="s">
        <v>86</v>
      </c>
      <c r="F273" s="50">
        <v>856722</v>
      </c>
      <c r="G273" s="51"/>
      <c r="H273" s="38" t="str">
        <f t="shared" si="51"/>
        <v>Active</v>
      </c>
      <c r="I273" s="50">
        <f>VLOOKUP(B273,'Average Industry Compensation'!$B$1:$C$16,2,FALSE)</f>
        <v>769500</v>
      </c>
      <c r="J273" s="60">
        <f t="shared" si="56"/>
        <v>87222</v>
      </c>
      <c r="K273" s="50">
        <f t="shared" si="52"/>
        <v>42836.100000000006</v>
      </c>
      <c r="L273" s="50">
        <f t="shared" si="54"/>
        <v>68537.759999999995</v>
      </c>
      <c r="M273" s="50">
        <f t="shared" si="55"/>
        <v>899558.1</v>
      </c>
    </row>
    <row r="274" spans="1:13" x14ac:dyDescent="0.3">
      <c r="A274" s="2" t="s">
        <v>377</v>
      </c>
      <c r="B274" s="38" t="s">
        <v>184</v>
      </c>
      <c r="C274" s="38" t="s">
        <v>84</v>
      </c>
      <c r="D274" s="38" t="s">
        <v>185</v>
      </c>
      <c r="E274" s="38" t="s">
        <v>86</v>
      </c>
      <c r="F274" s="50">
        <v>3039209</v>
      </c>
      <c r="G274" s="51"/>
      <c r="H274" s="38" t="str">
        <f t="shared" si="51"/>
        <v>Active</v>
      </c>
      <c r="I274" s="50">
        <f>VLOOKUP(B274,'Average Industry Compensation'!$B$1:$C$16,2,FALSE)</f>
        <v>2337356.25</v>
      </c>
      <c r="J274" s="60">
        <f t="shared" si="56"/>
        <v>701852.75</v>
      </c>
      <c r="K274" s="50">
        <f t="shared" si="52"/>
        <v>303920.90000000002</v>
      </c>
      <c r="L274" s="50">
        <f t="shared" si="54"/>
        <v>364705.07999999996</v>
      </c>
      <c r="M274" s="50">
        <f t="shared" si="55"/>
        <v>3343129.9</v>
      </c>
    </row>
    <row r="275" spans="1:13" x14ac:dyDescent="0.3">
      <c r="A275" s="2" t="s">
        <v>378</v>
      </c>
      <c r="B275" s="38" t="s">
        <v>95</v>
      </c>
      <c r="C275" s="38" t="s">
        <v>89</v>
      </c>
      <c r="D275" s="38" t="s">
        <v>90</v>
      </c>
      <c r="E275" s="38" t="s">
        <v>86</v>
      </c>
      <c r="F275" s="50">
        <v>1137127</v>
      </c>
      <c r="G275" s="51"/>
      <c r="H275" s="38" t="str">
        <f t="shared" si="51"/>
        <v>Active</v>
      </c>
      <c r="I275" s="50">
        <f>VLOOKUP(B275,'Average Industry Compensation'!$B$1:$C$16,2,FALSE)</f>
        <v>1038825</v>
      </c>
      <c r="J275" s="60">
        <f t="shared" si="56"/>
        <v>98302</v>
      </c>
      <c r="K275" s="50">
        <f t="shared" si="52"/>
        <v>56856.350000000006</v>
      </c>
      <c r="L275" s="50">
        <f t="shared" si="54"/>
        <v>90970.16</v>
      </c>
      <c r="M275" s="50">
        <f t="shared" si="55"/>
        <v>1193983.3500000001</v>
      </c>
    </row>
    <row r="276" spans="1:13" x14ac:dyDescent="0.3">
      <c r="A276" s="2" t="s">
        <v>379</v>
      </c>
      <c r="B276" s="38" t="s">
        <v>83</v>
      </c>
      <c r="C276" s="38" t="s">
        <v>89</v>
      </c>
      <c r="D276" s="38" t="s">
        <v>85</v>
      </c>
      <c r="E276" s="38" t="s">
        <v>86</v>
      </c>
      <c r="F276" s="50">
        <v>657432</v>
      </c>
      <c r="G276" s="51"/>
      <c r="H276" s="38" t="str">
        <f t="shared" si="51"/>
        <v>Active</v>
      </c>
      <c r="I276" s="50">
        <f>VLOOKUP(B276,'Average Industry Compensation'!$B$1:$C$16,2,FALSE)</f>
        <v>570000</v>
      </c>
      <c r="J276" s="60">
        <f t="shared" si="56"/>
        <v>87432</v>
      </c>
      <c r="K276" s="50">
        <f t="shared" si="52"/>
        <v>32871.599999999999</v>
      </c>
      <c r="L276" s="50">
        <f t="shared" si="54"/>
        <v>52594.559999999998</v>
      </c>
      <c r="M276" s="50">
        <f t="shared" si="55"/>
        <v>690303.6</v>
      </c>
    </row>
    <row r="277" spans="1:13" x14ac:dyDescent="0.3">
      <c r="A277" s="2" t="s">
        <v>380</v>
      </c>
      <c r="B277" s="38" t="s">
        <v>83</v>
      </c>
      <c r="C277" s="38" t="s">
        <v>89</v>
      </c>
      <c r="D277" s="38" t="s">
        <v>85</v>
      </c>
      <c r="E277" s="38" t="s">
        <v>86</v>
      </c>
      <c r="F277" s="50">
        <v>672615</v>
      </c>
      <c r="G277" s="51"/>
      <c r="H277" s="38" t="str">
        <f t="shared" si="51"/>
        <v>Active</v>
      </c>
      <c r="I277" s="50">
        <f>VLOOKUP(B277,'Average Industry Compensation'!$B$1:$C$16,2,FALSE)</f>
        <v>570000</v>
      </c>
      <c r="J277" s="60">
        <f t="shared" si="56"/>
        <v>102615</v>
      </c>
      <c r="K277" s="50">
        <f t="shared" si="52"/>
        <v>33630.75</v>
      </c>
      <c r="L277" s="50">
        <f t="shared" si="54"/>
        <v>53809.200000000004</v>
      </c>
      <c r="M277" s="50">
        <f t="shared" si="55"/>
        <v>706245.75</v>
      </c>
    </row>
    <row r="278" spans="1:13" x14ac:dyDescent="0.3">
      <c r="A278" s="2" t="s">
        <v>381</v>
      </c>
      <c r="B278" s="38" t="s">
        <v>83</v>
      </c>
      <c r="C278" s="38" t="s">
        <v>98</v>
      </c>
      <c r="D278" s="38" t="s">
        <v>85</v>
      </c>
      <c r="E278" s="38" t="s">
        <v>86</v>
      </c>
      <c r="F278" s="50">
        <v>686097</v>
      </c>
      <c r="G278" s="51"/>
      <c r="H278" s="38" t="str">
        <f t="shared" si="51"/>
        <v>Active</v>
      </c>
      <c r="I278" s="50">
        <f>VLOOKUP(B278,'Average Industry Compensation'!$B$1:$C$16,2,FALSE)</f>
        <v>570000</v>
      </c>
      <c r="J278" s="60">
        <f t="shared" si="56"/>
        <v>116097</v>
      </c>
      <c r="K278" s="50">
        <f t="shared" si="52"/>
        <v>34304.85</v>
      </c>
      <c r="L278" s="50">
        <f t="shared" si="54"/>
        <v>54887.76</v>
      </c>
      <c r="M278" s="50">
        <f t="shared" si="55"/>
        <v>720401.85</v>
      </c>
    </row>
    <row r="279" spans="1:13" x14ac:dyDescent="0.3">
      <c r="A279" s="2" t="s">
        <v>382</v>
      </c>
      <c r="B279" s="38" t="s">
        <v>83</v>
      </c>
      <c r="C279" s="38" t="s">
        <v>89</v>
      </c>
      <c r="D279" s="38" t="s">
        <v>93</v>
      </c>
      <c r="E279" s="38" t="s">
        <v>106</v>
      </c>
      <c r="F279" s="50">
        <v>570000</v>
      </c>
      <c r="G279" s="52">
        <v>45429</v>
      </c>
      <c r="H279" s="38" t="str">
        <f t="shared" si="51"/>
        <v>Exited</v>
      </c>
      <c r="I279" s="50">
        <f>VLOOKUP(B279,'Average Industry Compensation'!$B$1:$C$16,2,FALSE)</f>
        <v>570000</v>
      </c>
      <c r="J279" s="60">
        <f>F279-I279</f>
        <v>0</v>
      </c>
      <c r="K279" s="50">
        <f t="shared" si="52"/>
        <v>28500</v>
      </c>
      <c r="L279" s="50">
        <f t="shared" si="54"/>
        <v>45600</v>
      </c>
      <c r="M279" s="50">
        <f t="shared" si="55"/>
        <v>598500</v>
      </c>
    </row>
    <row r="280" spans="1:13" x14ac:dyDescent="0.3">
      <c r="A280" s="2" t="s">
        <v>383</v>
      </c>
      <c r="B280" s="38" t="s">
        <v>83</v>
      </c>
      <c r="C280" s="38" t="s">
        <v>89</v>
      </c>
      <c r="D280" s="38" t="s">
        <v>85</v>
      </c>
      <c r="E280" s="38" t="s">
        <v>86</v>
      </c>
      <c r="F280" s="50">
        <v>659554</v>
      </c>
      <c r="G280" s="51"/>
      <c r="H280" s="38" t="str">
        <f t="shared" ref="H280:H301" si="57">IF(ISBLANK(G280), "Active", "Exited")</f>
        <v>Active</v>
      </c>
      <c r="I280" s="50">
        <f>VLOOKUP(B280,'Average Industry Compensation'!$B$1:$C$16,2,FALSE)</f>
        <v>570000</v>
      </c>
      <c r="J280" s="60">
        <f t="shared" si="56"/>
        <v>89554</v>
      </c>
      <c r="K280" s="50">
        <f t="shared" si="52"/>
        <v>32977.700000000004</v>
      </c>
      <c r="L280" s="50">
        <f t="shared" si="54"/>
        <v>52764.32</v>
      </c>
      <c r="M280" s="50">
        <f t="shared" si="55"/>
        <v>692531.7</v>
      </c>
    </row>
    <row r="281" spans="1:13" x14ac:dyDescent="0.3">
      <c r="A281" s="2" t="s">
        <v>384</v>
      </c>
      <c r="B281" s="38" t="s">
        <v>95</v>
      </c>
      <c r="C281" s="38" t="s">
        <v>84</v>
      </c>
      <c r="D281" s="38" t="s">
        <v>120</v>
      </c>
      <c r="E281" s="38" t="s">
        <v>86</v>
      </c>
      <c r="F281" s="50">
        <v>1019658</v>
      </c>
      <c r="G281" s="51"/>
      <c r="H281" s="38" t="str">
        <f t="shared" si="57"/>
        <v>Active</v>
      </c>
      <c r="I281" s="50">
        <f>VLOOKUP(B281,'Average Industry Compensation'!$B$1:$C$16,2,FALSE)</f>
        <v>1038825</v>
      </c>
      <c r="J281" s="60">
        <f t="shared" si="56"/>
        <v>-19167</v>
      </c>
      <c r="K281" s="50">
        <f t="shared" si="52"/>
        <v>50982.9</v>
      </c>
      <c r="L281" s="50">
        <f t="shared" si="54"/>
        <v>81572.639999999999</v>
      </c>
      <c r="M281" s="50">
        <f t="shared" si="55"/>
        <v>1070640.8999999999</v>
      </c>
    </row>
    <row r="282" spans="1:13" x14ac:dyDescent="0.3">
      <c r="A282" s="2" t="s">
        <v>385</v>
      </c>
      <c r="B282" s="38" t="s">
        <v>88</v>
      </c>
      <c r="C282" s="38" t="s">
        <v>84</v>
      </c>
      <c r="D282" s="38" t="s">
        <v>90</v>
      </c>
      <c r="E282" s="38" t="s">
        <v>86</v>
      </c>
      <c r="F282" s="50">
        <v>841886</v>
      </c>
      <c r="G282" s="51"/>
      <c r="H282" s="38" t="str">
        <f t="shared" si="57"/>
        <v>Active</v>
      </c>
      <c r="I282" s="50">
        <f>VLOOKUP(B282,'Average Industry Compensation'!$B$1:$C$16,2,FALSE)</f>
        <v>769500</v>
      </c>
      <c r="J282" s="60">
        <f t="shared" si="56"/>
        <v>72386</v>
      </c>
      <c r="K282" s="50">
        <f t="shared" si="52"/>
        <v>42094.3</v>
      </c>
      <c r="L282" s="50">
        <f t="shared" si="54"/>
        <v>67350.880000000005</v>
      </c>
      <c r="M282" s="50">
        <f t="shared" si="55"/>
        <v>883980.3</v>
      </c>
    </row>
    <row r="283" spans="1:13" x14ac:dyDescent="0.3">
      <c r="A283" s="2" t="s">
        <v>386</v>
      </c>
      <c r="B283" s="38" t="s">
        <v>83</v>
      </c>
      <c r="C283" s="38" t="s">
        <v>84</v>
      </c>
      <c r="D283" s="38" t="s">
        <v>93</v>
      </c>
      <c r="E283" s="38" t="s">
        <v>86</v>
      </c>
      <c r="F283" s="50">
        <v>570000</v>
      </c>
      <c r="G283" s="51"/>
      <c r="H283" s="38" t="str">
        <f t="shared" si="57"/>
        <v>Active</v>
      </c>
      <c r="I283" s="50">
        <f>VLOOKUP(B283,'Average Industry Compensation'!$B$1:$C$16,2,FALSE)</f>
        <v>570000</v>
      </c>
      <c r="J283" s="60">
        <f t="shared" si="56"/>
        <v>0</v>
      </c>
      <c r="K283" s="50">
        <f t="shared" si="52"/>
        <v>28500</v>
      </c>
      <c r="L283" s="50">
        <f t="shared" si="54"/>
        <v>45600</v>
      </c>
      <c r="M283" s="50">
        <f t="shared" si="55"/>
        <v>598500</v>
      </c>
    </row>
    <row r="284" spans="1:13" x14ac:dyDescent="0.3">
      <c r="A284" s="2" t="s">
        <v>387</v>
      </c>
      <c r="B284" s="38" t="s">
        <v>83</v>
      </c>
      <c r="C284" s="38" t="s">
        <v>84</v>
      </c>
      <c r="D284" s="38" t="s">
        <v>93</v>
      </c>
      <c r="E284" s="38" t="s">
        <v>86</v>
      </c>
      <c r="F284" s="50">
        <v>570000</v>
      </c>
      <c r="G284" s="51"/>
      <c r="H284" s="38" t="str">
        <f t="shared" si="57"/>
        <v>Active</v>
      </c>
      <c r="I284" s="50">
        <f>VLOOKUP(B284,'Average Industry Compensation'!$B$1:$C$16,2,FALSE)</f>
        <v>570000</v>
      </c>
      <c r="J284" s="60">
        <f t="shared" si="56"/>
        <v>0</v>
      </c>
      <c r="K284" s="50">
        <f t="shared" si="52"/>
        <v>28500</v>
      </c>
      <c r="L284" s="50">
        <f t="shared" si="54"/>
        <v>45600</v>
      </c>
      <c r="M284" s="50">
        <f t="shared" si="55"/>
        <v>598500</v>
      </c>
    </row>
    <row r="285" spans="1:13" x14ac:dyDescent="0.3">
      <c r="A285" s="2" t="s">
        <v>388</v>
      </c>
      <c r="B285" s="38" t="s">
        <v>83</v>
      </c>
      <c r="C285" s="38" t="s">
        <v>84</v>
      </c>
      <c r="D285" s="38" t="s">
        <v>85</v>
      </c>
      <c r="E285" s="38" t="s">
        <v>86</v>
      </c>
      <c r="F285" s="50">
        <v>654800</v>
      </c>
      <c r="G285" s="51"/>
      <c r="H285" s="38" t="str">
        <f t="shared" si="57"/>
        <v>Active</v>
      </c>
      <c r="I285" s="50">
        <f>VLOOKUP(B285,'Average Industry Compensation'!$B$1:$C$16,2,FALSE)</f>
        <v>570000</v>
      </c>
      <c r="J285" s="60">
        <f t="shared" si="56"/>
        <v>84800</v>
      </c>
      <c r="K285" s="50">
        <f t="shared" si="52"/>
        <v>32740</v>
      </c>
      <c r="L285" s="50">
        <f t="shared" si="54"/>
        <v>52384</v>
      </c>
      <c r="M285" s="50">
        <f t="shared" si="55"/>
        <v>687540</v>
      </c>
    </row>
    <row r="286" spans="1:13" x14ac:dyDescent="0.3">
      <c r="A286" s="2" t="s">
        <v>389</v>
      </c>
      <c r="B286" s="38" t="s">
        <v>95</v>
      </c>
      <c r="C286" s="38" t="s">
        <v>84</v>
      </c>
      <c r="D286" s="38" t="s">
        <v>96</v>
      </c>
      <c r="E286" s="38" t="s">
        <v>86</v>
      </c>
      <c r="F286" s="50">
        <v>1031403</v>
      </c>
      <c r="G286" s="51"/>
      <c r="H286" s="38" t="str">
        <f t="shared" si="57"/>
        <v>Active</v>
      </c>
      <c r="I286" s="50">
        <f>VLOOKUP(B286,'Average Industry Compensation'!$B$1:$C$16,2,FALSE)</f>
        <v>1038825</v>
      </c>
      <c r="J286" s="60">
        <f t="shared" si="56"/>
        <v>-7422</v>
      </c>
      <c r="K286" s="50">
        <f t="shared" si="52"/>
        <v>51570.15</v>
      </c>
      <c r="L286" s="50">
        <f t="shared" si="54"/>
        <v>82512.240000000005</v>
      </c>
      <c r="M286" s="50">
        <f t="shared" si="55"/>
        <v>1082973.1499999999</v>
      </c>
    </row>
    <row r="287" spans="1:13" x14ac:dyDescent="0.3">
      <c r="A287" s="2" t="s">
        <v>390</v>
      </c>
      <c r="B287" s="38" t="s">
        <v>88</v>
      </c>
      <c r="C287" s="38" t="s">
        <v>89</v>
      </c>
      <c r="D287" s="38" t="s">
        <v>90</v>
      </c>
      <c r="E287" s="38" t="s">
        <v>86</v>
      </c>
      <c r="F287" s="50">
        <v>842589</v>
      </c>
      <c r="G287" s="51"/>
      <c r="H287" s="38" t="str">
        <f t="shared" si="57"/>
        <v>Active</v>
      </c>
      <c r="I287" s="50">
        <f>VLOOKUP(B287,'Average Industry Compensation'!$B$1:$C$16,2,FALSE)</f>
        <v>769500</v>
      </c>
      <c r="J287" s="60">
        <f t="shared" si="56"/>
        <v>73089</v>
      </c>
      <c r="K287" s="50">
        <f t="shared" si="52"/>
        <v>42129.450000000004</v>
      </c>
      <c r="L287" s="50">
        <f t="shared" si="54"/>
        <v>67407.12</v>
      </c>
      <c r="M287" s="50">
        <f t="shared" si="55"/>
        <v>884718.45</v>
      </c>
    </row>
    <row r="288" spans="1:13" x14ac:dyDescent="0.3">
      <c r="A288" s="2" t="s">
        <v>391</v>
      </c>
      <c r="B288" s="38" t="s">
        <v>88</v>
      </c>
      <c r="C288" s="38" t="s">
        <v>89</v>
      </c>
      <c r="D288" s="38" t="s">
        <v>90</v>
      </c>
      <c r="E288" s="38" t="s">
        <v>86</v>
      </c>
      <c r="F288" s="50">
        <v>771600</v>
      </c>
      <c r="G288" s="51"/>
      <c r="H288" s="38" t="str">
        <f t="shared" si="57"/>
        <v>Active</v>
      </c>
      <c r="I288" s="50">
        <f>VLOOKUP(B288,'Average Industry Compensation'!$B$1:$C$16,2,FALSE)</f>
        <v>769500</v>
      </c>
      <c r="J288" s="60">
        <f t="shared" si="56"/>
        <v>2100</v>
      </c>
      <c r="K288" s="50">
        <f t="shared" si="52"/>
        <v>38580</v>
      </c>
      <c r="L288" s="50">
        <f t="shared" si="54"/>
        <v>61728</v>
      </c>
      <c r="M288" s="50">
        <f t="shared" si="55"/>
        <v>810180</v>
      </c>
    </row>
    <row r="289" spans="1:13" x14ac:dyDescent="0.3">
      <c r="A289" s="2" t="s">
        <v>392</v>
      </c>
      <c r="B289" s="38" t="s">
        <v>83</v>
      </c>
      <c r="C289" s="38" t="s">
        <v>89</v>
      </c>
      <c r="D289" s="38" t="s">
        <v>85</v>
      </c>
      <c r="E289" s="38" t="s">
        <v>86</v>
      </c>
      <c r="F289" s="50">
        <v>689961</v>
      </c>
      <c r="G289" s="51"/>
      <c r="H289" s="38" t="str">
        <f t="shared" si="57"/>
        <v>Active</v>
      </c>
      <c r="I289" s="50">
        <f>VLOOKUP(B289,'Average Industry Compensation'!$B$1:$C$16,2,FALSE)</f>
        <v>570000</v>
      </c>
      <c r="J289" s="60">
        <f t="shared" si="56"/>
        <v>119961</v>
      </c>
      <c r="K289" s="50">
        <f t="shared" si="52"/>
        <v>34498.050000000003</v>
      </c>
      <c r="L289" s="50">
        <f t="shared" si="54"/>
        <v>55196.880000000005</v>
      </c>
      <c r="M289" s="50">
        <f t="shared" si="55"/>
        <v>724459.05</v>
      </c>
    </row>
    <row r="290" spans="1:13" x14ac:dyDescent="0.3">
      <c r="A290" s="2" t="s">
        <v>393</v>
      </c>
      <c r="B290" s="38" t="s">
        <v>83</v>
      </c>
      <c r="C290" s="38" t="s">
        <v>84</v>
      </c>
      <c r="D290" s="38" t="s">
        <v>93</v>
      </c>
      <c r="E290" s="38" t="s">
        <v>86</v>
      </c>
      <c r="F290" s="50">
        <v>570000</v>
      </c>
      <c r="G290" s="51"/>
      <c r="H290" s="38" t="str">
        <f t="shared" si="57"/>
        <v>Active</v>
      </c>
      <c r="I290" s="50">
        <f>VLOOKUP(B290,'Average Industry Compensation'!$B$1:$C$16,2,FALSE)</f>
        <v>570000</v>
      </c>
      <c r="J290" s="60">
        <f>F290-I290</f>
        <v>0</v>
      </c>
      <c r="K290" s="50">
        <f t="shared" si="52"/>
        <v>28500</v>
      </c>
      <c r="L290" s="50">
        <f t="shared" si="54"/>
        <v>45600</v>
      </c>
      <c r="M290" s="50">
        <f t="shared" si="55"/>
        <v>598500</v>
      </c>
    </row>
    <row r="291" spans="1:13" x14ac:dyDescent="0.3">
      <c r="A291" s="2" t="s">
        <v>394</v>
      </c>
      <c r="B291" s="38" t="s">
        <v>184</v>
      </c>
      <c r="C291" s="38" t="s">
        <v>98</v>
      </c>
      <c r="D291" s="38" t="s">
        <v>185</v>
      </c>
      <c r="E291" s="38" t="s">
        <v>86</v>
      </c>
      <c r="F291" s="50">
        <v>2945176</v>
      </c>
      <c r="G291" s="51"/>
      <c r="H291" s="38" t="str">
        <f t="shared" si="57"/>
        <v>Active</v>
      </c>
      <c r="I291" s="50">
        <f>VLOOKUP(B291,'Average Industry Compensation'!$B$1:$C$16,2,FALSE)</f>
        <v>2337356.25</v>
      </c>
      <c r="J291" s="60">
        <f t="shared" si="56"/>
        <v>607819.75</v>
      </c>
      <c r="K291" s="50">
        <f t="shared" si="52"/>
        <v>294517.60000000003</v>
      </c>
      <c r="L291" s="50">
        <f t="shared" si="54"/>
        <v>353421.12</v>
      </c>
      <c r="M291" s="50">
        <f t="shared" si="55"/>
        <v>3239693.6</v>
      </c>
    </row>
    <row r="292" spans="1:13" x14ac:dyDescent="0.3">
      <c r="A292" s="2" t="s">
        <v>395</v>
      </c>
      <c r="B292" s="38" t="s">
        <v>95</v>
      </c>
      <c r="C292" s="38" t="s">
        <v>84</v>
      </c>
      <c r="D292" s="38" t="s">
        <v>120</v>
      </c>
      <c r="E292" s="38" t="s">
        <v>86</v>
      </c>
      <c r="F292" s="50">
        <v>1007064</v>
      </c>
      <c r="G292" s="51"/>
      <c r="H292" s="38" t="str">
        <f t="shared" si="57"/>
        <v>Active</v>
      </c>
      <c r="I292" s="50">
        <f>VLOOKUP(B292,'Average Industry Compensation'!$B$1:$C$16,2,FALSE)</f>
        <v>1038825</v>
      </c>
      <c r="J292" s="60">
        <f t="shared" si="56"/>
        <v>-31761</v>
      </c>
      <c r="K292" s="50">
        <f t="shared" si="52"/>
        <v>50353.200000000004</v>
      </c>
      <c r="L292" s="50">
        <f t="shared" si="54"/>
        <v>80565.119999999995</v>
      </c>
      <c r="M292" s="50">
        <f t="shared" si="55"/>
        <v>1057417.2</v>
      </c>
    </row>
    <row r="293" spans="1:13" x14ac:dyDescent="0.3">
      <c r="A293" s="2" t="s">
        <v>396</v>
      </c>
      <c r="B293" s="38" t="s">
        <v>108</v>
      </c>
      <c r="C293" s="38" t="s">
        <v>84</v>
      </c>
      <c r="D293" s="38" t="str">
        <f>IF(ISBLANK(D274),"1-2", D274)</f>
        <v>8-9</v>
      </c>
      <c r="E293" s="38" t="s">
        <v>86</v>
      </c>
      <c r="F293" s="50">
        <v>1402413.75</v>
      </c>
      <c r="G293" s="51"/>
      <c r="H293" s="38" t="str">
        <f t="shared" si="57"/>
        <v>Active</v>
      </c>
      <c r="I293" s="50">
        <f>VLOOKUP(B293,'Average Industry Compensation'!$B$1:$C$16,2,FALSE)</f>
        <v>1558237.5</v>
      </c>
      <c r="J293" s="60">
        <f t="shared" si="56"/>
        <v>-155823.75</v>
      </c>
      <c r="K293" s="50">
        <f t="shared" si="52"/>
        <v>140241.375</v>
      </c>
      <c r="L293" s="50">
        <f t="shared" si="54"/>
        <v>168289.65</v>
      </c>
      <c r="M293" s="50">
        <f t="shared" si="55"/>
        <v>1542655.125</v>
      </c>
    </row>
    <row r="294" spans="1:13" x14ac:dyDescent="0.3">
      <c r="A294" s="2" t="s">
        <v>397</v>
      </c>
      <c r="B294" s="38" t="s">
        <v>83</v>
      </c>
      <c r="C294" s="38" t="s">
        <v>89</v>
      </c>
      <c r="D294" s="38" t="s">
        <v>85</v>
      </c>
      <c r="E294" s="38" t="s">
        <v>86</v>
      </c>
      <c r="F294" s="50">
        <v>664724</v>
      </c>
      <c r="G294" s="51"/>
      <c r="H294" s="38" t="str">
        <f t="shared" si="57"/>
        <v>Active</v>
      </c>
      <c r="I294" s="50">
        <f>VLOOKUP(B294,'Average Industry Compensation'!$B$1:$C$16,2,FALSE)</f>
        <v>570000</v>
      </c>
      <c r="J294" s="60">
        <f t="shared" si="56"/>
        <v>94724</v>
      </c>
      <c r="K294" s="50">
        <f t="shared" si="52"/>
        <v>33236.200000000004</v>
      </c>
      <c r="L294" s="50">
        <f t="shared" si="54"/>
        <v>53177.919999999998</v>
      </c>
      <c r="M294" s="50">
        <f t="shared" si="55"/>
        <v>697960.2</v>
      </c>
    </row>
    <row r="295" spans="1:13" x14ac:dyDescent="0.3">
      <c r="A295" s="2" t="s">
        <v>398</v>
      </c>
      <c r="B295" s="38" t="s">
        <v>83</v>
      </c>
      <c r="C295" s="38" t="s">
        <v>89</v>
      </c>
      <c r="D295" s="38" t="s">
        <v>93</v>
      </c>
      <c r="E295" s="38" t="s">
        <v>86</v>
      </c>
      <c r="F295" s="50">
        <v>570000</v>
      </c>
      <c r="G295" s="51"/>
      <c r="H295" s="38" t="str">
        <f t="shared" si="57"/>
        <v>Active</v>
      </c>
      <c r="I295" s="50">
        <f>VLOOKUP(B295,'Average Industry Compensation'!$B$1:$C$16,2,FALSE)</f>
        <v>570000</v>
      </c>
      <c r="J295" s="60">
        <f>F295-I295</f>
        <v>0</v>
      </c>
      <c r="K295" s="50">
        <f t="shared" si="52"/>
        <v>28500</v>
      </c>
      <c r="L295" s="50">
        <f t="shared" si="54"/>
        <v>45600</v>
      </c>
      <c r="M295" s="50">
        <f t="shared" si="55"/>
        <v>598500</v>
      </c>
    </row>
    <row r="296" spans="1:13" x14ac:dyDescent="0.3">
      <c r="A296" s="2" t="s">
        <v>399</v>
      </c>
      <c r="B296" s="38" t="s">
        <v>108</v>
      </c>
      <c r="C296" s="38" t="s">
        <v>98</v>
      </c>
      <c r="D296" s="38" t="s">
        <v>127</v>
      </c>
      <c r="E296" s="38" t="s">
        <v>86</v>
      </c>
      <c r="F296" s="50">
        <v>1729701</v>
      </c>
      <c r="G296" s="51"/>
      <c r="H296" s="38" t="str">
        <f t="shared" si="57"/>
        <v>Active</v>
      </c>
      <c r="I296" s="50">
        <f>VLOOKUP(B296,'Average Industry Compensation'!$B$1:$C$16,2,FALSE)</f>
        <v>1558237.5</v>
      </c>
      <c r="J296" s="60">
        <f t="shared" si="56"/>
        <v>171463.5</v>
      </c>
      <c r="K296" s="50">
        <f t="shared" si="52"/>
        <v>172970.1</v>
      </c>
      <c r="L296" s="50">
        <f t="shared" si="54"/>
        <v>207564.12</v>
      </c>
      <c r="M296" s="50">
        <f t="shared" si="55"/>
        <v>1902671.1</v>
      </c>
    </row>
    <row r="297" spans="1:13" x14ac:dyDescent="0.3">
      <c r="A297" s="2" t="s">
        <v>400</v>
      </c>
      <c r="B297" s="38" t="s">
        <v>88</v>
      </c>
      <c r="C297" s="38" t="s">
        <v>89</v>
      </c>
      <c r="D297" s="38" t="s">
        <v>90</v>
      </c>
      <c r="E297" s="38" t="s">
        <v>86</v>
      </c>
      <c r="F297" s="50">
        <v>882632</v>
      </c>
      <c r="G297" s="51"/>
      <c r="H297" s="38" t="str">
        <f t="shared" si="57"/>
        <v>Active</v>
      </c>
      <c r="I297" s="50">
        <f>VLOOKUP(B297,'Average Industry Compensation'!$B$1:$C$16,2,FALSE)</f>
        <v>769500</v>
      </c>
      <c r="J297" s="60">
        <f t="shared" si="56"/>
        <v>113132</v>
      </c>
      <c r="K297" s="50">
        <f t="shared" si="52"/>
        <v>44131.600000000006</v>
      </c>
      <c r="L297" s="50">
        <f t="shared" si="54"/>
        <v>70610.559999999998</v>
      </c>
      <c r="M297" s="50">
        <f t="shared" si="55"/>
        <v>926763.6</v>
      </c>
    </row>
    <row r="298" spans="1:13" x14ac:dyDescent="0.3">
      <c r="A298" s="2" t="s">
        <v>401</v>
      </c>
      <c r="B298" s="38" t="s">
        <v>83</v>
      </c>
      <c r="C298" s="38" t="s">
        <v>89</v>
      </c>
      <c r="D298" s="38" t="s">
        <v>93</v>
      </c>
      <c r="E298" s="38" t="s">
        <v>86</v>
      </c>
      <c r="F298" s="50">
        <v>570000</v>
      </c>
      <c r="G298" s="51"/>
      <c r="H298" s="38" t="str">
        <f t="shared" si="57"/>
        <v>Active</v>
      </c>
      <c r="I298" s="50">
        <f>VLOOKUP(B298,'Average Industry Compensation'!$B$1:$C$16,2,FALSE)</f>
        <v>570000</v>
      </c>
      <c r="J298" s="60">
        <f>F298-I298</f>
        <v>0</v>
      </c>
      <c r="K298" s="50">
        <f t="shared" si="52"/>
        <v>28500</v>
      </c>
      <c r="L298" s="50">
        <f t="shared" si="54"/>
        <v>45600</v>
      </c>
      <c r="M298" s="50">
        <f t="shared" si="55"/>
        <v>598500</v>
      </c>
    </row>
    <row r="299" spans="1:13" x14ac:dyDescent="0.3">
      <c r="A299" s="2" t="s">
        <v>402</v>
      </c>
      <c r="B299" s="38" t="s">
        <v>88</v>
      </c>
      <c r="C299" s="38" t="s">
        <v>89</v>
      </c>
      <c r="D299" s="38" t="s">
        <v>90</v>
      </c>
      <c r="E299" s="38" t="s">
        <v>86</v>
      </c>
      <c r="F299" s="50">
        <v>828900</v>
      </c>
      <c r="G299" s="51"/>
      <c r="H299" s="38" t="str">
        <f t="shared" si="57"/>
        <v>Active</v>
      </c>
      <c r="I299" s="50">
        <f>VLOOKUP(B299,'Average Industry Compensation'!$B$1:$C$16,2,FALSE)</f>
        <v>769500</v>
      </c>
      <c r="J299" s="60">
        <f t="shared" si="56"/>
        <v>59400</v>
      </c>
      <c r="K299" s="50">
        <f t="shared" si="52"/>
        <v>41445</v>
      </c>
      <c r="L299" s="50">
        <f t="shared" si="54"/>
        <v>66312</v>
      </c>
      <c r="M299" s="50">
        <f t="shared" si="55"/>
        <v>870345</v>
      </c>
    </row>
    <row r="300" spans="1:13" x14ac:dyDescent="0.3">
      <c r="A300" s="2" t="s">
        <v>403</v>
      </c>
      <c r="B300" s="38" t="s">
        <v>95</v>
      </c>
      <c r="C300" s="38" t="s">
        <v>89</v>
      </c>
      <c r="D300" s="38" t="s">
        <v>120</v>
      </c>
      <c r="E300" s="38" t="s">
        <v>86</v>
      </c>
      <c r="F300" s="50">
        <v>1030381</v>
      </c>
      <c r="G300" s="51"/>
      <c r="H300" s="38" t="str">
        <f t="shared" si="57"/>
        <v>Active</v>
      </c>
      <c r="I300" s="50">
        <f>VLOOKUP(B300,'Average Industry Compensation'!$B$1:$C$16,2,FALSE)</f>
        <v>1038825</v>
      </c>
      <c r="J300" s="60">
        <f t="shared" si="56"/>
        <v>-8444</v>
      </c>
      <c r="K300" s="50">
        <f t="shared" si="52"/>
        <v>51519.05</v>
      </c>
      <c r="L300" s="50">
        <f t="shared" si="54"/>
        <v>82430.48</v>
      </c>
      <c r="M300" s="50">
        <f t="shared" si="55"/>
        <v>1081900.05</v>
      </c>
    </row>
    <row r="301" spans="1:13" ht="15" thickBot="1" x14ac:dyDescent="0.35">
      <c r="A301" s="4" t="s">
        <v>404</v>
      </c>
      <c r="B301" s="54" t="s">
        <v>83</v>
      </c>
      <c r="C301" s="54" t="s">
        <v>84</v>
      </c>
      <c r="D301" s="54" t="s">
        <v>93</v>
      </c>
      <c r="E301" s="54" t="s">
        <v>86</v>
      </c>
      <c r="F301" s="55">
        <v>570000</v>
      </c>
      <c r="G301" s="56"/>
      <c r="H301" s="38" t="str">
        <f t="shared" si="57"/>
        <v>Active</v>
      </c>
      <c r="I301" s="50">
        <f>VLOOKUP(B301,'Average Industry Compensation'!$B$1:$C$16,2,FALSE)</f>
        <v>570000</v>
      </c>
      <c r="J301" s="60">
        <f>F301-I301</f>
        <v>0</v>
      </c>
      <c r="K301" s="50">
        <f>IF(OR(B301="Senior Associate", B301="Manager"), F301 * 0.1, F301*0.05)</f>
        <v>28500</v>
      </c>
      <c r="L301" s="50">
        <f t="shared" si="54"/>
        <v>45600</v>
      </c>
      <c r="M301" s="50">
        <f t="shared" si="55"/>
        <v>598500</v>
      </c>
    </row>
  </sheetData>
  <autoFilter ref="A1:J301" xr:uid="{004132E2-687B-4B92-9AE7-97DA0B2A636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9809-6D17-4742-959E-61514AA60B55}">
  <dimension ref="A1:C16"/>
  <sheetViews>
    <sheetView showGridLines="0" workbookViewId="0">
      <selection activeCell="D9" sqref="D9"/>
    </sheetView>
  </sheetViews>
  <sheetFormatPr defaultRowHeight="14.4" x14ac:dyDescent="0.3"/>
  <cols>
    <col min="1" max="3" width="29.5546875" customWidth="1"/>
  </cols>
  <sheetData>
    <row r="1" spans="1:3" ht="15" thickBot="1" x14ac:dyDescent="0.35">
      <c r="A1" s="9" t="s">
        <v>77</v>
      </c>
      <c r="B1" s="10" t="s">
        <v>76</v>
      </c>
      <c r="C1" s="11" t="s">
        <v>7</v>
      </c>
    </row>
    <row r="2" spans="1:3" x14ac:dyDescent="0.3">
      <c r="A2" s="7" t="s">
        <v>84</v>
      </c>
      <c r="B2" s="8" t="s">
        <v>184</v>
      </c>
      <c r="C2" s="12">
        <v>2337356.25</v>
      </c>
    </row>
    <row r="3" spans="1:3" x14ac:dyDescent="0.3">
      <c r="A3" s="2" t="s">
        <v>84</v>
      </c>
      <c r="B3" s="1" t="s">
        <v>108</v>
      </c>
      <c r="C3" s="13">
        <v>1558237.5</v>
      </c>
    </row>
    <row r="4" spans="1:3" x14ac:dyDescent="0.3">
      <c r="A4" s="2" t="s">
        <v>84</v>
      </c>
      <c r="B4" s="1" t="s">
        <v>95</v>
      </c>
      <c r="C4" s="13">
        <v>1038825</v>
      </c>
    </row>
    <row r="5" spans="1:3" x14ac:dyDescent="0.3">
      <c r="A5" s="2" t="s">
        <v>84</v>
      </c>
      <c r="B5" s="1" t="s">
        <v>88</v>
      </c>
      <c r="C5" s="13">
        <v>769500</v>
      </c>
    </row>
    <row r="6" spans="1:3" x14ac:dyDescent="0.3">
      <c r="A6" s="2" t="s">
        <v>84</v>
      </c>
      <c r="B6" s="1" t="s">
        <v>83</v>
      </c>
      <c r="C6" s="13">
        <v>570000</v>
      </c>
    </row>
    <row r="7" spans="1:3" x14ac:dyDescent="0.3">
      <c r="A7" s="2" t="s">
        <v>98</v>
      </c>
      <c r="B7" s="1" t="s">
        <v>184</v>
      </c>
      <c r="C7" s="13">
        <v>2583393.75</v>
      </c>
    </row>
    <row r="8" spans="1:3" x14ac:dyDescent="0.3">
      <c r="A8" s="2" t="s">
        <v>98</v>
      </c>
      <c r="B8" s="1" t="s">
        <v>108</v>
      </c>
      <c r="C8" s="13">
        <v>1722262.5</v>
      </c>
    </row>
    <row r="9" spans="1:3" x14ac:dyDescent="0.3">
      <c r="A9" s="2" t="s">
        <v>98</v>
      </c>
      <c r="B9" s="1" t="s">
        <v>95</v>
      </c>
      <c r="C9" s="13">
        <v>1148175</v>
      </c>
    </row>
    <row r="10" spans="1:3" x14ac:dyDescent="0.3">
      <c r="A10" s="2" t="s">
        <v>98</v>
      </c>
      <c r="B10" s="1" t="s">
        <v>88</v>
      </c>
      <c r="C10" s="13">
        <v>850500</v>
      </c>
    </row>
    <row r="11" spans="1:3" x14ac:dyDescent="0.3">
      <c r="A11" s="2" t="s">
        <v>98</v>
      </c>
      <c r="B11" s="1" t="s">
        <v>83</v>
      </c>
      <c r="C11" s="13">
        <v>630000</v>
      </c>
    </row>
    <row r="12" spans="1:3" x14ac:dyDescent="0.3">
      <c r="A12" s="2" t="s">
        <v>89</v>
      </c>
      <c r="B12" s="1" t="s">
        <v>184</v>
      </c>
      <c r="C12" s="13">
        <v>2706412.5</v>
      </c>
    </row>
    <row r="13" spans="1:3" x14ac:dyDescent="0.3">
      <c r="A13" s="2" t="s">
        <v>89</v>
      </c>
      <c r="B13" s="1" t="s">
        <v>108</v>
      </c>
      <c r="C13" s="13">
        <v>1804275.0000000002</v>
      </c>
    </row>
    <row r="14" spans="1:3" x14ac:dyDescent="0.3">
      <c r="A14" s="2" t="s">
        <v>89</v>
      </c>
      <c r="B14" s="1" t="s">
        <v>95</v>
      </c>
      <c r="C14" s="13">
        <v>1202850</v>
      </c>
    </row>
    <row r="15" spans="1:3" x14ac:dyDescent="0.3">
      <c r="A15" s="2" t="s">
        <v>89</v>
      </c>
      <c r="B15" s="1" t="s">
        <v>88</v>
      </c>
      <c r="C15" s="13">
        <v>891000.00000000012</v>
      </c>
    </row>
    <row r="16" spans="1:3" ht="15" thickBot="1" x14ac:dyDescent="0.35">
      <c r="A16" s="4" t="s">
        <v>89</v>
      </c>
      <c r="B16" s="5" t="s">
        <v>83</v>
      </c>
      <c r="C16" s="14">
        <v>660000</v>
      </c>
    </row>
  </sheetData>
  <autoFilter ref="A1:C16" xr:uid="{3C279809-6D17-4742-959E-61514AA60B5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234B-BDE5-4D5A-A68F-78A0425A9B1C}">
  <dimension ref="A1:F301"/>
  <sheetViews>
    <sheetView showGridLines="0" workbookViewId="0">
      <selection activeCell="D9" sqref="D9"/>
    </sheetView>
  </sheetViews>
  <sheetFormatPr defaultRowHeight="14.4" x14ac:dyDescent="0.3"/>
  <cols>
    <col min="1" max="1" width="26.33203125" customWidth="1"/>
    <col min="2" max="3" width="26.33203125" style="73" customWidth="1"/>
    <col min="4" max="6" width="26.33203125" customWidth="1"/>
  </cols>
  <sheetData>
    <row r="1" spans="1:6" ht="15" thickBot="1" x14ac:dyDescent="0.35">
      <c r="A1" s="9" t="s">
        <v>75</v>
      </c>
      <c r="B1" s="68" t="s">
        <v>76</v>
      </c>
      <c r="C1" s="68" t="s">
        <v>77</v>
      </c>
      <c r="D1" s="68" t="s">
        <v>405</v>
      </c>
      <c r="E1" s="68" t="s">
        <v>406</v>
      </c>
      <c r="F1" s="69" t="s">
        <v>407</v>
      </c>
    </row>
    <row r="2" spans="1:6" x14ac:dyDescent="0.3">
      <c r="A2" s="7" t="s">
        <v>82</v>
      </c>
      <c r="B2" s="47" t="s">
        <v>83</v>
      </c>
      <c r="C2" s="47" t="s">
        <v>84</v>
      </c>
      <c r="D2" s="47" t="s">
        <v>85</v>
      </c>
      <c r="E2" s="47">
        <v>5</v>
      </c>
      <c r="F2" s="70">
        <v>5</v>
      </c>
    </row>
    <row r="3" spans="1:6" x14ac:dyDescent="0.3">
      <c r="A3" s="2" t="s">
        <v>87</v>
      </c>
      <c r="B3" s="38" t="s">
        <v>88</v>
      </c>
      <c r="C3" s="38" t="s">
        <v>89</v>
      </c>
      <c r="D3" s="38" t="s">
        <v>90</v>
      </c>
      <c r="E3" s="38">
        <v>5</v>
      </c>
      <c r="F3" s="71">
        <v>5</v>
      </c>
    </row>
    <row r="4" spans="1:6" x14ac:dyDescent="0.3">
      <c r="A4" s="2" t="s">
        <v>91</v>
      </c>
      <c r="B4" s="38" t="s">
        <v>83</v>
      </c>
      <c r="C4" s="38" t="s">
        <v>89</v>
      </c>
      <c r="D4" s="38" t="s">
        <v>85</v>
      </c>
      <c r="E4" s="38">
        <v>5</v>
      </c>
      <c r="F4" s="71">
        <v>5</v>
      </c>
    </row>
    <row r="5" spans="1:6" x14ac:dyDescent="0.3">
      <c r="A5" s="2" t="s">
        <v>92</v>
      </c>
      <c r="B5" s="38" t="s">
        <v>83</v>
      </c>
      <c r="C5" s="38" t="s">
        <v>84</v>
      </c>
      <c r="D5" s="38" t="s">
        <v>93</v>
      </c>
      <c r="E5" s="38">
        <v>4</v>
      </c>
      <c r="F5" s="71">
        <v>4</v>
      </c>
    </row>
    <row r="6" spans="1:6" x14ac:dyDescent="0.3">
      <c r="A6" s="2" t="s">
        <v>94</v>
      </c>
      <c r="B6" s="38" t="s">
        <v>95</v>
      </c>
      <c r="C6" s="38" t="s">
        <v>84</v>
      </c>
      <c r="D6" s="38" t="s">
        <v>96</v>
      </c>
      <c r="E6" s="38">
        <v>4</v>
      </c>
      <c r="F6" s="71">
        <v>4</v>
      </c>
    </row>
    <row r="7" spans="1:6" x14ac:dyDescent="0.3">
      <c r="A7" s="2" t="s">
        <v>97</v>
      </c>
      <c r="B7" s="38" t="s">
        <v>83</v>
      </c>
      <c r="C7" s="38" t="s">
        <v>98</v>
      </c>
      <c r="D7" s="38" t="s">
        <v>85</v>
      </c>
      <c r="E7" s="38">
        <v>4</v>
      </c>
      <c r="F7" s="71">
        <v>4</v>
      </c>
    </row>
    <row r="8" spans="1:6" x14ac:dyDescent="0.3">
      <c r="A8" s="2" t="s">
        <v>99</v>
      </c>
      <c r="B8" s="38" t="s">
        <v>83</v>
      </c>
      <c r="C8" s="38" t="s">
        <v>98</v>
      </c>
      <c r="D8" s="38" t="s">
        <v>85</v>
      </c>
      <c r="E8" s="38">
        <v>4</v>
      </c>
      <c r="F8" s="71">
        <v>4</v>
      </c>
    </row>
    <row r="9" spans="1:6" x14ac:dyDescent="0.3">
      <c r="A9" s="2" t="s">
        <v>100</v>
      </c>
      <c r="B9" s="38" t="s">
        <v>83</v>
      </c>
      <c r="C9" s="38" t="s">
        <v>89</v>
      </c>
      <c r="D9" s="38" t="s">
        <v>85</v>
      </c>
      <c r="E9" s="38">
        <v>5</v>
      </c>
      <c r="F9" s="71">
        <v>5</v>
      </c>
    </row>
    <row r="10" spans="1:6" x14ac:dyDescent="0.3">
      <c r="A10" s="2" t="s">
        <v>101</v>
      </c>
      <c r="B10" s="38" t="s">
        <v>88</v>
      </c>
      <c r="C10" s="38" t="s">
        <v>98</v>
      </c>
      <c r="D10" s="38" t="s">
        <v>90</v>
      </c>
      <c r="E10" s="38">
        <v>4</v>
      </c>
      <c r="F10" s="71">
        <v>4</v>
      </c>
    </row>
    <row r="11" spans="1:6" x14ac:dyDescent="0.3">
      <c r="A11" s="2" t="s">
        <v>102</v>
      </c>
      <c r="B11" s="38" t="s">
        <v>88</v>
      </c>
      <c r="C11" s="38" t="s">
        <v>98</v>
      </c>
      <c r="D11" s="38" t="s">
        <v>90</v>
      </c>
      <c r="E11" s="38">
        <v>4</v>
      </c>
      <c r="F11" s="71">
        <v>4</v>
      </c>
    </row>
    <row r="12" spans="1:6" x14ac:dyDescent="0.3">
      <c r="A12" s="2" t="s">
        <v>103</v>
      </c>
      <c r="B12" s="38" t="s">
        <v>83</v>
      </c>
      <c r="C12" s="38" t="s">
        <v>84</v>
      </c>
      <c r="D12" s="38" t="s">
        <v>85</v>
      </c>
      <c r="E12" s="38">
        <v>5</v>
      </c>
      <c r="F12" s="71">
        <v>5</v>
      </c>
    </row>
    <row r="13" spans="1:6" x14ac:dyDescent="0.3">
      <c r="A13" s="2" t="s">
        <v>104</v>
      </c>
      <c r="B13" s="38" t="s">
        <v>83</v>
      </c>
      <c r="C13" s="38" t="s">
        <v>89</v>
      </c>
      <c r="D13" s="38" t="s">
        <v>85</v>
      </c>
      <c r="E13" s="38">
        <v>4</v>
      </c>
      <c r="F13" s="71">
        <v>4</v>
      </c>
    </row>
    <row r="14" spans="1:6" x14ac:dyDescent="0.3">
      <c r="A14" s="2" t="s">
        <v>105</v>
      </c>
      <c r="B14" s="38" t="s">
        <v>83</v>
      </c>
      <c r="C14" s="38" t="s">
        <v>98</v>
      </c>
      <c r="D14" s="38" t="s">
        <v>93</v>
      </c>
      <c r="E14" s="38">
        <v>5</v>
      </c>
      <c r="F14" s="71">
        <v>4</v>
      </c>
    </row>
    <row r="15" spans="1:6" x14ac:dyDescent="0.3">
      <c r="A15" s="2" t="s">
        <v>107</v>
      </c>
      <c r="B15" s="38" t="s">
        <v>108</v>
      </c>
      <c r="C15" s="38" t="s">
        <v>98</v>
      </c>
      <c r="D15" s="38" t="s">
        <v>109</v>
      </c>
      <c r="E15" s="38">
        <v>4</v>
      </c>
      <c r="F15" s="71">
        <v>4</v>
      </c>
    </row>
    <row r="16" spans="1:6" x14ac:dyDescent="0.3">
      <c r="A16" s="2" t="s">
        <v>110</v>
      </c>
      <c r="B16" s="38" t="s">
        <v>83</v>
      </c>
      <c r="C16" s="38" t="s">
        <v>89</v>
      </c>
      <c r="D16" s="38" t="s">
        <v>85</v>
      </c>
      <c r="E16" s="38">
        <v>4</v>
      </c>
      <c r="F16" s="71">
        <v>4</v>
      </c>
    </row>
    <row r="17" spans="1:6" x14ac:dyDescent="0.3">
      <c r="A17" s="2" t="s">
        <v>111</v>
      </c>
      <c r="B17" s="38" t="s">
        <v>83</v>
      </c>
      <c r="C17" s="38" t="s">
        <v>89</v>
      </c>
      <c r="D17" s="38" t="s">
        <v>85</v>
      </c>
      <c r="E17" s="38">
        <v>4</v>
      </c>
      <c r="F17" s="71">
        <v>4</v>
      </c>
    </row>
    <row r="18" spans="1:6" x14ac:dyDescent="0.3">
      <c r="A18" s="2" t="s">
        <v>112</v>
      </c>
      <c r="B18" s="38" t="s">
        <v>88</v>
      </c>
      <c r="C18" s="38" t="s">
        <v>84</v>
      </c>
      <c r="D18" s="38" t="s">
        <v>90</v>
      </c>
      <c r="E18" s="38">
        <v>4</v>
      </c>
      <c r="F18" s="71">
        <v>4</v>
      </c>
    </row>
    <row r="19" spans="1:6" x14ac:dyDescent="0.3">
      <c r="A19" s="2" t="s">
        <v>113</v>
      </c>
      <c r="B19" s="38" t="s">
        <v>83</v>
      </c>
      <c r="C19" s="38" t="s">
        <v>84</v>
      </c>
      <c r="D19" s="38" t="s">
        <v>85</v>
      </c>
      <c r="E19" s="38">
        <v>5</v>
      </c>
      <c r="F19" s="71">
        <v>5</v>
      </c>
    </row>
    <row r="20" spans="1:6" x14ac:dyDescent="0.3">
      <c r="A20" s="2" t="s">
        <v>114</v>
      </c>
      <c r="B20" s="38" t="s">
        <v>115</v>
      </c>
      <c r="C20" s="38" t="s">
        <v>84</v>
      </c>
      <c r="D20" s="38" t="s">
        <v>85</v>
      </c>
      <c r="E20" s="38">
        <v>4</v>
      </c>
      <c r="F20" s="71">
        <v>4</v>
      </c>
    </row>
    <row r="21" spans="1:6" x14ac:dyDescent="0.3">
      <c r="A21" s="2" t="s">
        <v>116</v>
      </c>
      <c r="B21" s="38" t="s">
        <v>83</v>
      </c>
      <c r="C21" s="38" t="s">
        <v>98</v>
      </c>
      <c r="D21" s="38" t="str">
        <f>IF(ISBLANK(D2),"1-2", D2)</f>
        <v>1-2</v>
      </c>
      <c r="E21" s="38">
        <v>5</v>
      </c>
      <c r="F21" s="71">
        <v>5</v>
      </c>
    </row>
    <row r="22" spans="1:6" x14ac:dyDescent="0.3">
      <c r="A22" s="2" t="s">
        <v>117</v>
      </c>
      <c r="B22" s="38" t="s">
        <v>95</v>
      </c>
      <c r="C22" s="38" t="s">
        <v>89</v>
      </c>
      <c r="D22" s="38" t="s">
        <v>96</v>
      </c>
      <c r="E22" s="38">
        <v>4</v>
      </c>
      <c r="F22" s="71">
        <v>4</v>
      </c>
    </row>
    <row r="23" spans="1:6" x14ac:dyDescent="0.3">
      <c r="A23" s="2" t="s">
        <v>119</v>
      </c>
      <c r="B23" s="38" t="s">
        <v>95</v>
      </c>
      <c r="C23" s="38" t="s">
        <v>84</v>
      </c>
      <c r="D23" s="38" t="s">
        <v>120</v>
      </c>
      <c r="E23" s="38">
        <v>5</v>
      </c>
      <c r="F23" s="71">
        <v>5</v>
      </c>
    </row>
    <row r="24" spans="1:6" x14ac:dyDescent="0.3">
      <c r="A24" s="2" t="s">
        <v>121</v>
      </c>
      <c r="B24" s="38" t="s">
        <v>88</v>
      </c>
      <c r="C24" s="38" t="s">
        <v>89</v>
      </c>
      <c r="D24" s="38" t="s">
        <v>90</v>
      </c>
      <c r="E24" s="38">
        <v>5</v>
      </c>
      <c r="F24" s="71">
        <v>5</v>
      </c>
    </row>
    <row r="25" spans="1:6" x14ac:dyDescent="0.3">
      <c r="A25" s="2" t="s">
        <v>122</v>
      </c>
      <c r="B25" s="38" t="s">
        <v>83</v>
      </c>
      <c r="C25" s="38" t="s">
        <v>89</v>
      </c>
      <c r="D25" s="38" t="s">
        <v>93</v>
      </c>
      <c r="E25" s="38">
        <v>5</v>
      </c>
      <c r="F25" s="71">
        <v>5</v>
      </c>
    </row>
    <row r="26" spans="1:6" x14ac:dyDescent="0.3">
      <c r="A26" s="2" t="s">
        <v>123</v>
      </c>
      <c r="B26" s="38" t="s">
        <v>88</v>
      </c>
      <c r="C26" s="38" t="s">
        <v>89</v>
      </c>
      <c r="D26" s="38" t="s">
        <v>90</v>
      </c>
      <c r="E26" s="38">
        <v>4.5</v>
      </c>
      <c r="F26" s="71">
        <v>3</v>
      </c>
    </row>
    <row r="27" spans="1:6" x14ac:dyDescent="0.3">
      <c r="A27" s="2" t="s">
        <v>124</v>
      </c>
      <c r="B27" s="38" t="s">
        <v>83</v>
      </c>
      <c r="C27" s="38" t="s">
        <v>98</v>
      </c>
      <c r="D27" s="38" t="s">
        <v>85</v>
      </c>
      <c r="E27" s="38">
        <v>4</v>
      </c>
      <c r="F27" s="71">
        <v>4</v>
      </c>
    </row>
    <row r="28" spans="1:6" x14ac:dyDescent="0.3">
      <c r="A28" s="2" t="s">
        <v>125</v>
      </c>
      <c r="B28" s="38" t="s">
        <v>83</v>
      </c>
      <c r="C28" s="38" t="s">
        <v>84</v>
      </c>
      <c r="D28" s="38" t="s">
        <v>93</v>
      </c>
      <c r="E28" s="38">
        <v>4</v>
      </c>
      <c r="F28" s="71">
        <v>4</v>
      </c>
    </row>
    <row r="29" spans="1:6" x14ac:dyDescent="0.3">
      <c r="A29" s="2" t="s">
        <v>126</v>
      </c>
      <c r="B29" s="38" t="s">
        <v>108</v>
      </c>
      <c r="C29" s="38" t="s">
        <v>89</v>
      </c>
      <c r="D29" s="38" t="s">
        <v>127</v>
      </c>
      <c r="E29" s="38">
        <v>4</v>
      </c>
      <c r="F29" s="71">
        <v>4</v>
      </c>
    </row>
    <row r="30" spans="1:6" x14ac:dyDescent="0.3">
      <c r="A30" s="2" t="s">
        <v>128</v>
      </c>
      <c r="B30" s="38" t="s">
        <v>83</v>
      </c>
      <c r="C30" s="38" t="s">
        <v>89</v>
      </c>
      <c r="D30" s="38" t="s">
        <v>93</v>
      </c>
      <c r="E30" s="38">
        <v>4</v>
      </c>
      <c r="F30" s="71">
        <v>4</v>
      </c>
    </row>
    <row r="31" spans="1:6" x14ac:dyDescent="0.3">
      <c r="A31" s="2" t="s">
        <v>129</v>
      </c>
      <c r="B31" s="38" t="s">
        <v>95</v>
      </c>
      <c r="C31" s="38" t="s">
        <v>84</v>
      </c>
      <c r="D31" s="38" t="s">
        <v>120</v>
      </c>
      <c r="E31" s="38">
        <v>5</v>
      </c>
      <c r="F31" s="71">
        <v>5</v>
      </c>
    </row>
    <row r="32" spans="1:6" x14ac:dyDescent="0.3">
      <c r="A32" s="2" t="s">
        <v>130</v>
      </c>
      <c r="B32" s="38" t="s">
        <v>83</v>
      </c>
      <c r="C32" s="38" t="s">
        <v>89</v>
      </c>
      <c r="D32" s="38" t="s">
        <v>85</v>
      </c>
      <c r="E32" s="38">
        <v>5</v>
      </c>
      <c r="F32" s="71">
        <v>5</v>
      </c>
    </row>
    <row r="33" spans="1:6" x14ac:dyDescent="0.3">
      <c r="A33" s="2" t="s">
        <v>131</v>
      </c>
      <c r="B33" s="38" t="s">
        <v>83</v>
      </c>
      <c r="C33" s="38" t="s">
        <v>89</v>
      </c>
      <c r="D33" s="38" t="s">
        <v>85</v>
      </c>
      <c r="E33" s="38">
        <v>4</v>
      </c>
      <c r="F33" s="71">
        <v>3</v>
      </c>
    </row>
    <row r="34" spans="1:6" x14ac:dyDescent="0.3">
      <c r="A34" s="2" t="s">
        <v>132</v>
      </c>
      <c r="B34" s="38" t="s">
        <v>83</v>
      </c>
      <c r="C34" s="38" t="s">
        <v>98</v>
      </c>
      <c r="D34" s="38" t="s">
        <v>93</v>
      </c>
      <c r="E34" s="38">
        <v>4</v>
      </c>
      <c r="F34" s="71">
        <v>3</v>
      </c>
    </row>
    <row r="35" spans="1:6" x14ac:dyDescent="0.3">
      <c r="A35" s="2" t="s">
        <v>133</v>
      </c>
      <c r="B35" s="38" t="s">
        <v>83</v>
      </c>
      <c r="C35" s="38" t="s">
        <v>89</v>
      </c>
      <c r="D35" s="38" t="s">
        <v>93</v>
      </c>
      <c r="E35" s="38">
        <v>4</v>
      </c>
      <c r="F35" s="71">
        <v>4</v>
      </c>
    </row>
    <row r="36" spans="1:6" x14ac:dyDescent="0.3">
      <c r="A36" s="2" t="s">
        <v>134</v>
      </c>
      <c r="B36" s="38" t="s">
        <v>83</v>
      </c>
      <c r="C36" s="38" t="s">
        <v>84</v>
      </c>
      <c r="D36" s="38" t="s">
        <v>93</v>
      </c>
      <c r="E36" s="38">
        <v>4</v>
      </c>
      <c r="F36" s="71">
        <v>4</v>
      </c>
    </row>
    <row r="37" spans="1:6" x14ac:dyDescent="0.3">
      <c r="A37" s="2" t="s">
        <v>135</v>
      </c>
      <c r="B37" s="38" t="s">
        <v>83</v>
      </c>
      <c r="C37" s="38" t="s">
        <v>84</v>
      </c>
      <c r="D37" s="38" t="s">
        <v>85</v>
      </c>
      <c r="E37" s="38">
        <v>4</v>
      </c>
      <c r="F37" s="71">
        <v>4</v>
      </c>
    </row>
    <row r="38" spans="1:6" x14ac:dyDescent="0.3">
      <c r="A38" s="2" t="s">
        <v>136</v>
      </c>
      <c r="B38" s="38" t="s">
        <v>83</v>
      </c>
      <c r="C38" s="38" t="s">
        <v>89</v>
      </c>
      <c r="D38" s="38" t="s">
        <v>85</v>
      </c>
      <c r="E38" s="38">
        <v>5</v>
      </c>
      <c r="F38" s="71">
        <v>5</v>
      </c>
    </row>
    <row r="39" spans="1:6" x14ac:dyDescent="0.3">
      <c r="A39" s="2" t="s">
        <v>137</v>
      </c>
      <c r="B39" s="38" t="s">
        <v>83</v>
      </c>
      <c r="C39" s="38" t="s">
        <v>89</v>
      </c>
      <c r="D39" s="38" t="s">
        <v>93</v>
      </c>
      <c r="E39" s="38">
        <v>5</v>
      </c>
      <c r="F39" s="71">
        <v>4</v>
      </c>
    </row>
    <row r="40" spans="1:6" x14ac:dyDescent="0.3">
      <c r="A40" s="2" t="s">
        <v>138</v>
      </c>
      <c r="B40" s="38" t="s">
        <v>88</v>
      </c>
      <c r="C40" s="38" t="s">
        <v>89</v>
      </c>
      <c r="D40" s="38" t="s">
        <v>90</v>
      </c>
      <c r="E40" s="38">
        <v>4</v>
      </c>
      <c r="F40" s="71">
        <v>4</v>
      </c>
    </row>
    <row r="41" spans="1:6" x14ac:dyDescent="0.3">
      <c r="A41" s="2" t="s">
        <v>139</v>
      </c>
      <c r="B41" s="38" t="s">
        <v>83</v>
      </c>
      <c r="C41" s="38" t="s">
        <v>84</v>
      </c>
      <c r="D41" s="38" t="s">
        <v>93</v>
      </c>
      <c r="E41" s="38">
        <v>4</v>
      </c>
      <c r="F41" s="71">
        <v>4</v>
      </c>
    </row>
    <row r="42" spans="1:6" x14ac:dyDescent="0.3">
      <c r="A42" s="2" t="s">
        <v>140</v>
      </c>
      <c r="B42" s="38" t="s">
        <v>88</v>
      </c>
      <c r="C42" s="38" t="s">
        <v>89</v>
      </c>
      <c r="D42" s="38" t="s">
        <v>90</v>
      </c>
      <c r="E42" s="38">
        <v>4</v>
      </c>
      <c r="F42" s="71">
        <v>4</v>
      </c>
    </row>
    <row r="43" spans="1:6" x14ac:dyDescent="0.3">
      <c r="A43" s="2" t="s">
        <v>141</v>
      </c>
      <c r="B43" s="38" t="s">
        <v>83</v>
      </c>
      <c r="C43" s="38" t="s">
        <v>84</v>
      </c>
      <c r="D43" s="38" t="s">
        <v>93</v>
      </c>
      <c r="E43" s="38">
        <v>4</v>
      </c>
      <c r="F43" s="71">
        <v>4</v>
      </c>
    </row>
    <row r="44" spans="1:6" x14ac:dyDescent="0.3">
      <c r="A44" s="2" t="s">
        <v>142</v>
      </c>
      <c r="B44" s="38" t="s">
        <v>95</v>
      </c>
      <c r="C44" s="38" t="s">
        <v>89</v>
      </c>
      <c r="D44" s="38" t="s">
        <v>96</v>
      </c>
      <c r="E44" s="38">
        <v>4</v>
      </c>
      <c r="F44" s="71">
        <v>4</v>
      </c>
    </row>
    <row r="45" spans="1:6" x14ac:dyDescent="0.3">
      <c r="A45" s="2" t="s">
        <v>143</v>
      </c>
      <c r="B45" s="38" t="s">
        <v>95</v>
      </c>
      <c r="C45" s="38" t="s">
        <v>89</v>
      </c>
      <c r="D45" s="38" t="s">
        <v>120</v>
      </c>
      <c r="E45" s="38">
        <v>5</v>
      </c>
      <c r="F45" s="71">
        <v>5</v>
      </c>
    </row>
    <row r="46" spans="1:6" x14ac:dyDescent="0.3">
      <c r="A46" s="2" t="s">
        <v>144</v>
      </c>
      <c r="B46" s="38" t="s">
        <v>83</v>
      </c>
      <c r="C46" s="38" t="s">
        <v>89</v>
      </c>
      <c r="D46" s="38" t="s">
        <v>93</v>
      </c>
      <c r="E46" s="38">
        <v>5</v>
      </c>
      <c r="F46" s="71">
        <v>4</v>
      </c>
    </row>
    <row r="47" spans="1:6" x14ac:dyDescent="0.3">
      <c r="A47" s="2" t="s">
        <v>145</v>
      </c>
      <c r="B47" s="38" t="s">
        <v>83</v>
      </c>
      <c r="C47" s="38" t="s">
        <v>89</v>
      </c>
      <c r="D47" s="38" t="s">
        <v>93</v>
      </c>
      <c r="E47" s="38">
        <v>4</v>
      </c>
      <c r="F47" s="71">
        <v>3</v>
      </c>
    </row>
    <row r="48" spans="1:6" x14ac:dyDescent="0.3">
      <c r="A48" s="2" t="s">
        <v>146</v>
      </c>
      <c r="B48" s="38" t="s">
        <v>95</v>
      </c>
      <c r="C48" s="38" t="s">
        <v>84</v>
      </c>
      <c r="D48" s="38" t="s">
        <v>120</v>
      </c>
      <c r="E48" s="38">
        <v>4</v>
      </c>
      <c r="F48" s="71">
        <v>4</v>
      </c>
    </row>
    <row r="49" spans="1:6" x14ac:dyDescent="0.3">
      <c r="A49" s="2" t="s">
        <v>147</v>
      </c>
      <c r="B49" s="38" t="s">
        <v>83</v>
      </c>
      <c r="C49" s="38" t="s">
        <v>84</v>
      </c>
      <c r="D49" s="38" t="s">
        <v>93</v>
      </c>
      <c r="E49" s="38">
        <v>4</v>
      </c>
      <c r="F49" s="71">
        <v>4</v>
      </c>
    </row>
    <row r="50" spans="1:6" x14ac:dyDescent="0.3">
      <c r="A50" s="2" t="s">
        <v>148</v>
      </c>
      <c r="B50" s="38" t="s">
        <v>88</v>
      </c>
      <c r="C50" s="38" t="s">
        <v>89</v>
      </c>
      <c r="D50" s="38" t="s">
        <v>90</v>
      </c>
      <c r="E50" s="38">
        <v>5</v>
      </c>
      <c r="F50" s="71">
        <v>3</v>
      </c>
    </row>
    <row r="51" spans="1:6" x14ac:dyDescent="0.3">
      <c r="A51" s="2" t="s">
        <v>149</v>
      </c>
      <c r="B51" s="38" t="s">
        <v>88</v>
      </c>
      <c r="C51" s="38" t="s">
        <v>89</v>
      </c>
      <c r="D51" s="38" t="s">
        <v>90</v>
      </c>
      <c r="E51" s="38">
        <v>5</v>
      </c>
      <c r="F51" s="71">
        <v>5</v>
      </c>
    </row>
    <row r="52" spans="1:6" x14ac:dyDescent="0.3">
      <c r="A52" s="2" t="s">
        <v>150</v>
      </c>
      <c r="B52" s="38" t="s">
        <v>88</v>
      </c>
      <c r="C52" s="38" t="s">
        <v>84</v>
      </c>
      <c r="D52" s="38" t="s">
        <v>90</v>
      </c>
      <c r="E52" s="38">
        <v>5</v>
      </c>
      <c r="F52" s="71">
        <v>5</v>
      </c>
    </row>
    <row r="53" spans="1:6" x14ac:dyDescent="0.3">
      <c r="A53" s="2" t="s">
        <v>151</v>
      </c>
      <c r="B53" s="38" t="s">
        <v>115</v>
      </c>
      <c r="C53" s="38" t="s">
        <v>84</v>
      </c>
      <c r="D53" s="38" t="str">
        <f>IF(ISBLANK(D34),"1-2", D34)</f>
        <v>0-1</v>
      </c>
      <c r="E53" s="38">
        <v>4</v>
      </c>
      <c r="F53" s="71">
        <v>4</v>
      </c>
    </row>
    <row r="54" spans="1:6" x14ac:dyDescent="0.3">
      <c r="A54" s="2" t="s">
        <v>152</v>
      </c>
      <c r="B54" s="38" t="s">
        <v>88</v>
      </c>
      <c r="C54" s="38" t="s">
        <v>89</v>
      </c>
      <c r="D54" s="38" t="s">
        <v>90</v>
      </c>
      <c r="E54" s="38">
        <v>4</v>
      </c>
      <c r="F54" s="71">
        <v>4</v>
      </c>
    </row>
    <row r="55" spans="1:6" x14ac:dyDescent="0.3">
      <c r="A55" s="2" t="s">
        <v>153</v>
      </c>
      <c r="B55" s="38" t="s">
        <v>83</v>
      </c>
      <c r="C55" s="38" t="s">
        <v>89</v>
      </c>
      <c r="D55" s="38" t="s">
        <v>85</v>
      </c>
      <c r="E55" s="38">
        <v>4</v>
      </c>
      <c r="F55" s="71">
        <v>4</v>
      </c>
    </row>
    <row r="56" spans="1:6" x14ac:dyDescent="0.3">
      <c r="A56" s="2" t="s">
        <v>154</v>
      </c>
      <c r="B56" s="38" t="s">
        <v>95</v>
      </c>
      <c r="C56" s="38" t="s">
        <v>89</v>
      </c>
      <c r="D56" s="38" t="s">
        <v>120</v>
      </c>
      <c r="E56" s="38">
        <v>5</v>
      </c>
      <c r="F56" s="71">
        <v>5</v>
      </c>
    </row>
    <row r="57" spans="1:6" x14ac:dyDescent="0.3">
      <c r="A57" s="2" t="s">
        <v>155</v>
      </c>
      <c r="B57" s="38" t="s">
        <v>83</v>
      </c>
      <c r="C57" s="38" t="s">
        <v>89</v>
      </c>
      <c r="D57" s="38" t="s">
        <v>85</v>
      </c>
      <c r="E57" s="38">
        <v>4</v>
      </c>
      <c r="F57" s="71">
        <v>4</v>
      </c>
    </row>
    <row r="58" spans="1:6" x14ac:dyDescent="0.3">
      <c r="A58" s="2" t="s">
        <v>156</v>
      </c>
      <c r="B58" s="38" t="s">
        <v>108</v>
      </c>
      <c r="C58" s="38" t="s">
        <v>89</v>
      </c>
      <c r="D58" s="38" t="s">
        <v>127</v>
      </c>
      <c r="E58" s="38">
        <v>5</v>
      </c>
      <c r="F58" s="71">
        <v>5</v>
      </c>
    </row>
    <row r="59" spans="1:6" x14ac:dyDescent="0.3">
      <c r="A59" s="2" t="s">
        <v>157</v>
      </c>
      <c r="B59" s="38" t="s">
        <v>83</v>
      </c>
      <c r="C59" s="38" t="s">
        <v>98</v>
      </c>
      <c r="D59" s="38" t="s">
        <v>93</v>
      </c>
      <c r="E59" s="38">
        <v>5</v>
      </c>
      <c r="F59" s="71">
        <v>4</v>
      </c>
    </row>
    <row r="60" spans="1:6" x14ac:dyDescent="0.3">
      <c r="A60" s="2" t="s">
        <v>158</v>
      </c>
      <c r="B60" s="38" t="s">
        <v>83</v>
      </c>
      <c r="C60" s="38" t="s">
        <v>84</v>
      </c>
      <c r="D60" s="38" t="s">
        <v>85</v>
      </c>
      <c r="E60" s="38">
        <v>5</v>
      </c>
      <c r="F60" s="71">
        <v>5</v>
      </c>
    </row>
    <row r="61" spans="1:6" x14ac:dyDescent="0.3">
      <c r="A61" s="2" t="s">
        <v>159</v>
      </c>
      <c r="B61" s="38" t="s">
        <v>115</v>
      </c>
      <c r="C61" s="38" t="s">
        <v>84</v>
      </c>
      <c r="D61" s="38" t="str">
        <f>IF(ISBLANK(D42),"1-2", D42)</f>
        <v>2-3</v>
      </c>
      <c r="E61" s="38">
        <v>5</v>
      </c>
      <c r="F61" s="71">
        <v>5</v>
      </c>
    </row>
    <row r="62" spans="1:6" x14ac:dyDescent="0.3">
      <c r="A62" s="2" t="s">
        <v>160</v>
      </c>
      <c r="B62" s="38" t="s">
        <v>108</v>
      </c>
      <c r="C62" s="38" t="s">
        <v>89</v>
      </c>
      <c r="D62" s="38" t="s">
        <v>127</v>
      </c>
      <c r="E62" s="38">
        <v>4</v>
      </c>
      <c r="F62" s="71">
        <v>4</v>
      </c>
    </row>
    <row r="63" spans="1:6" x14ac:dyDescent="0.3">
      <c r="A63" s="2" t="s">
        <v>161</v>
      </c>
      <c r="B63" s="38" t="s">
        <v>88</v>
      </c>
      <c r="C63" s="38" t="s">
        <v>84</v>
      </c>
      <c r="D63" s="38" t="s">
        <v>90</v>
      </c>
      <c r="E63" s="38">
        <v>4</v>
      </c>
      <c r="F63" s="71">
        <v>4</v>
      </c>
    </row>
    <row r="64" spans="1:6" x14ac:dyDescent="0.3">
      <c r="A64" s="2" t="s">
        <v>162</v>
      </c>
      <c r="B64" s="38" t="s">
        <v>88</v>
      </c>
      <c r="C64" s="38" t="s">
        <v>84</v>
      </c>
      <c r="D64" s="38" t="s">
        <v>90</v>
      </c>
      <c r="E64" s="38">
        <v>4</v>
      </c>
      <c r="F64" s="71">
        <v>4</v>
      </c>
    </row>
    <row r="65" spans="1:6" x14ac:dyDescent="0.3">
      <c r="A65" s="2" t="s">
        <v>163</v>
      </c>
      <c r="B65" s="38" t="s">
        <v>88</v>
      </c>
      <c r="C65" s="38" t="s">
        <v>84</v>
      </c>
      <c r="D65" s="38" t="s">
        <v>90</v>
      </c>
      <c r="E65" s="38">
        <v>5</v>
      </c>
      <c r="F65" s="71">
        <v>5</v>
      </c>
    </row>
    <row r="66" spans="1:6" x14ac:dyDescent="0.3">
      <c r="A66" s="2" t="s">
        <v>164</v>
      </c>
      <c r="B66" s="38" t="s">
        <v>88</v>
      </c>
      <c r="C66" s="38" t="s">
        <v>98</v>
      </c>
      <c r="D66" s="38" t="s">
        <v>90</v>
      </c>
      <c r="E66" s="38">
        <v>4</v>
      </c>
      <c r="F66" s="71">
        <v>4</v>
      </c>
    </row>
    <row r="67" spans="1:6" x14ac:dyDescent="0.3">
      <c r="A67" s="2" t="s">
        <v>165</v>
      </c>
      <c r="B67" s="38" t="s">
        <v>83</v>
      </c>
      <c r="C67" s="38" t="s">
        <v>84</v>
      </c>
      <c r="D67" s="38" t="s">
        <v>85</v>
      </c>
      <c r="E67" s="38">
        <v>4</v>
      </c>
      <c r="F67" s="71">
        <v>4</v>
      </c>
    </row>
    <row r="68" spans="1:6" x14ac:dyDescent="0.3">
      <c r="A68" s="2" t="s">
        <v>166</v>
      </c>
      <c r="B68" s="38" t="s">
        <v>108</v>
      </c>
      <c r="C68" s="38" t="s">
        <v>89</v>
      </c>
      <c r="D68" s="38" t="s">
        <v>109</v>
      </c>
      <c r="E68" s="38">
        <v>5</v>
      </c>
      <c r="F68" s="71">
        <v>5</v>
      </c>
    </row>
    <row r="69" spans="1:6" x14ac:dyDescent="0.3">
      <c r="A69" s="2" t="s">
        <v>167</v>
      </c>
      <c r="B69" s="38" t="s">
        <v>83</v>
      </c>
      <c r="C69" s="38" t="s">
        <v>89</v>
      </c>
      <c r="D69" s="38" t="s">
        <v>93</v>
      </c>
      <c r="E69" s="38">
        <v>5</v>
      </c>
      <c r="F69" s="71">
        <v>5</v>
      </c>
    </row>
    <row r="70" spans="1:6" x14ac:dyDescent="0.3">
      <c r="A70" s="2" t="s">
        <v>168</v>
      </c>
      <c r="B70" s="38" t="s">
        <v>83</v>
      </c>
      <c r="C70" s="38" t="s">
        <v>89</v>
      </c>
      <c r="D70" s="38" t="s">
        <v>85</v>
      </c>
      <c r="E70" s="38">
        <v>4</v>
      </c>
      <c r="F70" s="71">
        <v>4</v>
      </c>
    </row>
    <row r="71" spans="1:6" x14ac:dyDescent="0.3">
      <c r="A71" s="2" t="s">
        <v>169</v>
      </c>
      <c r="B71" s="38" t="s">
        <v>83</v>
      </c>
      <c r="C71" s="38" t="s">
        <v>84</v>
      </c>
      <c r="D71" s="38" t="s">
        <v>85</v>
      </c>
      <c r="E71" s="38">
        <v>4</v>
      </c>
      <c r="F71" s="71">
        <v>4</v>
      </c>
    </row>
    <row r="72" spans="1:6" x14ac:dyDescent="0.3">
      <c r="A72" s="2" t="s">
        <v>170</v>
      </c>
      <c r="B72" s="38" t="s">
        <v>83</v>
      </c>
      <c r="C72" s="38" t="s">
        <v>84</v>
      </c>
      <c r="D72" s="38" t="s">
        <v>85</v>
      </c>
      <c r="E72" s="38">
        <v>5</v>
      </c>
      <c r="F72" s="71">
        <v>5</v>
      </c>
    </row>
    <row r="73" spans="1:6" x14ac:dyDescent="0.3">
      <c r="A73" s="2" t="s">
        <v>171</v>
      </c>
      <c r="B73" s="38" t="s">
        <v>83</v>
      </c>
      <c r="C73" s="38" t="s">
        <v>84</v>
      </c>
      <c r="D73" s="38" t="s">
        <v>93</v>
      </c>
      <c r="E73" s="38">
        <v>5</v>
      </c>
      <c r="F73" s="71">
        <v>5</v>
      </c>
    </row>
    <row r="74" spans="1:6" x14ac:dyDescent="0.3">
      <c r="A74" s="2" t="s">
        <v>172</v>
      </c>
      <c r="B74" s="38" t="s">
        <v>88</v>
      </c>
      <c r="C74" s="38" t="s">
        <v>89</v>
      </c>
      <c r="D74" s="38" t="s">
        <v>90</v>
      </c>
      <c r="E74" s="38">
        <v>4</v>
      </c>
      <c r="F74" s="71">
        <v>3</v>
      </c>
    </row>
    <row r="75" spans="1:6" x14ac:dyDescent="0.3">
      <c r="A75" s="2" t="s">
        <v>173</v>
      </c>
      <c r="B75" s="38" t="s">
        <v>88</v>
      </c>
      <c r="C75" s="38" t="s">
        <v>89</v>
      </c>
      <c r="D75" s="38" t="s">
        <v>90</v>
      </c>
      <c r="E75" s="38">
        <v>4</v>
      </c>
      <c r="F75" s="71">
        <v>4</v>
      </c>
    </row>
    <row r="76" spans="1:6" x14ac:dyDescent="0.3">
      <c r="A76" s="2" t="s">
        <v>174</v>
      </c>
      <c r="B76" s="38" t="s">
        <v>88</v>
      </c>
      <c r="C76" s="38" t="s">
        <v>84</v>
      </c>
      <c r="D76" s="38" t="s">
        <v>90</v>
      </c>
      <c r="E76" s="38">
        <v>4</v>
      </c>
      <c r="F76" s="71">
        <v>4</v>
      </c>
    </row>
    <row r="77" spans="1:6" x14ac:dyDescent="0.3">
      <c r="A77" s="2" t="s">
        <v>175</v>
      </c>
      <c r="B77" s="38" t="s">
        <v>88</v>
      </c>
      <c r="C77" s="38" t="s">
        <v>84</v>
      </c>
      <c r="D77" s="38" t="s">
        <v>85</v>
      </c>
      <c r="E77" s="38">
        <v>4</v>
      </c>
      <c r="F77" s="71">
        <v>4</v>
      </c>
    </row>
    <row r="78" spans="1:6" x14ac:dyDescent="0.3">
      <c r="A78" s="2" t="s">
        <v>176</v>
      </c>
      <c r="B78" s="38" t="s">
        <v>88</v>
      </c>
      <c r="C78" s="38" t="s">
        <v>89</v>
      </c>
      <c r="D78" s="38" t="s">
        <v>85</v>
      </c>
      <c r="E78" s="38">
        <v>4</v>
      </c>
      <c r="F78" s="71">
        <v>4</v>
      </c>
    </row>
    <row r="79" spans="1:6" x14ac:dyDescent="0.3">
      <c r="A79" s="2" t="s">
        <v>177</v>
      </c>
      <c r="B79" s="38" t="s">
        <v>95</v>
      </c>
      <c r="C79" s="38" t="s">
        <v>98</v>
      </c>
      <c r="D79" s="38" t="s">
        <v>96</v>
      </c>
      <c r="E79" s="38">
        <v>5</v>
      </c>
      <c r="F79" s="71">
        <v>5</v>
      </c>
    </row>
    <row r="80" spans="1:6" x14ac:dyDescent="0.3">
      <c r="A80" s="2" t="s">
        <v>178</v>
      </c>
      <c r="B80" s="38" t="s">
        <v>88</v>
      </c>
      <c r="C80" s="38" t="s">
        <v>98</v>
      </c>
      <c r="D80" s="38" t="s">
        <v>85</v>
      </c>
      <c r="E80" s="38">
        <v>4</v>
      </c>
      <c r="F80" s="71">
        <v>4</v>
      </c>
    </row>
    <row r="81" spans="1:6" x14ac:dyDescent="0.3">
      <c r="A81" s="2" t="s">
        <v>179</v>
      </c>
      <c r="B81" s="38" t="s">
        <v>83</v>
      </c>
      <c r="C81" s="38" t="s">
        <v>89</v>
      </c>
      <c r="D81" s="38" t="s">
        <v>93</v>
      </c>
      <c r="E81" s="38">
        <v>5</v>
      </c>
      <c r="F81" s="71">
        <v>5</v>
      </c>
    </row>
    <row r="82" spans="1:6" x14ac:dyDescent="0.3">
      <c r="A82" s="2" t="s">
        <v>180</v>
      </c>
      <c r="B82" s="38" t="s">
        <v>95</v>
      </c>
      <c r="C82" s="38" t="s">
        <v>84</v>
      </c>
      <c r="D82" s="38" t="s">
        <v>90</v>
      </c>
      <c r="E82" s="38">
        <v>4</v>
      </c>
      <c r="F82" s="71">
        <v>3</v>
      </c>
    </row>
    <row r="83" spans="1:6" x14ac:dyDescent="0.3">
      <c r="A83" s="2" t="s">
        <v>181</v>
      </c>
      <c r="B83" s="38" t="s">
        <v>88</v>
      </c>
      <c r="C83" s="38" t="s">
        <v>84</v>
      </c>
      <c r="D83" s="38" t="s">
        <v>90</v>
      </c>
      <c r="E83" s="38">
        <v>4</v>
      </c>
      <c r="F83" s="71">
        <v>4</v>
      </c>
    </row>
    <row r="84" spans="1:6" x14ac:dyDescent="0.3">
      <c r="A84" s="2" t="s">
        <v>182</v>
      </c>
      <c r="B84" s="38" t="s">
        <v>95</v>
      </c>
      <c r="C84" s="38" t="s">
        <v>98</v>
      </c>
      <c r="D84" s="38" t="s">
        <v>90</v>
      </c>
      <c r="E84" s="38">
        <v>4</v>
      </c>
      <c r="F84" s="71">
        <v>4</v>
      </c>
    </row>
    <row r="85" spans="1:6" x14ac:dyDescent="0.3">
      <c r="A85" s="2" t="s">
        <v>183</v>
      </c>
      <c r="B85" s="38" t="s">
        <v>184</v>
      </c>
      <c r="C85" s="38" t="s">
        <v>89</v>
      </c>
      <c r="D85" s="38" t="s">
        <v>185</v>
      </c>
      <c r="E85" s="38">
        <v>4</v>
      </c>
      <c r="F85" s="71">
        <v>4</v>
      </c>
    </row>
    <row r="86" spans="1:6" x14ac:dyDescent="0.3">
      <c r="A86" s="2" t="s">
        <v>186</v>
      </c>
      <c r="B86" s="38" t="s">
        <v>83</v>
      </c>
      <c r="C86" s="38" t="s">
        <v>84</v>
      </c>
      <c r="D86" s="38" t="s">
        <v>93</v>
      </c>
      <c r="E86" s="38">
        <v>4</v>
      </c>
      <c r="F86" s="71">
        <v>4</v>
      </c>
    </row>
    <row r="87" spans="1:6" x14ac:dyDescent="0.3">
      <c r="A87" s="2" t="s">
        <v>187</v>
      </c>
      <c r="B87" s="38" t="s">
        <v>83</v>
      </c>
      <c r="C87" s="38" t="s">
        <v>84</v>
      </c>
      <c r="D87" s="38" t="s">
        <v>93</v>
      </c>
      <c r="E87" s="38">
        <v>5</v>
      </c>
      <c r="F87" s="71">
        <v>5</v>
      </c>
    </row>
    <row r="88" spans="1:6" x14ac:dyDescent="0.3">
      <c r="A88" s="2" t="s">
        <v>188</v>
      </c>
      <c r="B88" s="38" t="s">
        <v>95</v>
      </c>
      <c r="C88" s="38" t="s">
        <v>89</v>
      </c>
      <c r="D88" s="38" t="s">
        <v>120</v>
      </c>
      <c r="E88" s="38">
        <v>5</v>
      </c>
      <c r="F88" s="71">
        <v>3</v>
      </c>
    </row>
    <row r="89" spans="1:6" x14ac:dyDescent="0.3">
      <c r="A89" s="2" t="s">
        <v>189</v>
      </c>
      <c r="B89" s="38" t="s">
        <v>83</v>
      </c>
      <c r="C89" s="38" t="s">
        <v>89</v>
      </c>
      <c r="D89" s="38" t="s">
        <v>85</v>
      </c>
      <c r="E89" s="38">
        <v>5</v>
      </c>
      <c r="F89" s="71">
        <v>5</v>
      </c>
    </row>
    <row r="90" spans="1:6" x14ac:dyDescent="0.3">
      <c r="A90" s="2" t="s">
        <v>190</v>
      </c>
      <c r="B90" s="38" t="s">
        <v>88</v>
      </c>
      <c r="C90" s="38" t="s">
        <v>89</v>
      </c>
      <c r="D90" s="38" t="s">
        <v>90</v>
      </c>
      <c r="E90" s="38">
        <v>4</v>
      </c>
      <c r="F90" s="71">
        <v>4</v>
      </c>
    </row>
    <row r="91" spans="1:6" x14ac:dyDescent="0.3">
      <c r="A91" s="2" t="s">
        <v>191</v>
      </c>
      <c r="B91" s="38" t="s">
        <v>88</v>
      </c>
      <c r="C91" s="38" t="s">
        <v>98</v>
      </c>
      <c r="D91" s="38" t="s">
        <v>90</v>
      </c>
      <c r="E91" s="38">
        <v>4</v>
      </c>
      <c r="F91" s="71">
        <v>4</v>
      </c>
    </row>
    <row r="92" spans="1:6" x14ac:dyDescent="0.3">
      <c r="A92" s="2" t="s">
        <v>192</v>
      </c>
      <c r="B92" s="38" t="s">
        <v>95</v>
      </c>
      <c r="C92" s="38" t="s">
        <v>84</v>
      </c>
      <c r="D92" s="38" t="s">
        <v>90</v>
      </c>
      <c r="E92" s="38">
        <v>4</v>
      </c>
      <c r="F92" s="71">
        <v>4</v>
      </c>
    </row>
    <row r="93" spans="1:6" x14ac:dyDescent="0.3">
      <c r="A93" s="2" t="s">
        <v>193</v>
      </c>
      <c r="B93" s="38" t="s">
        <v>83</v>
      </c>
      <c r="C93" s="38" t="s">
        <v>89</v>
      </c>
      <c r="D93" s="38" t="s">
        <v>85</v>
      </c>
      <c r="E93" s="38">
        <v>4</v>
      </c>
      <c r="F93" s="71">
        <v>4</v>
      </c>
    </row>
    <row r="94" spans="1:6" x14ac:dyDescent="0.3">
      <c r="A94" s="2" t="s">
        <v>194</v>
      </c>
      <c r="B94" s="38" t="s">
        <v>83</v>
      </c>
      <c r="C94" s="38" t="s">
        <v>89</v>
      </c>
      <c r="D94" s="38" t="s">
        <v>93</v>
      </c>
      <c r="E94" s="38">
        <v>4</v>
      </c>
      <c r="F94" s="71">
        <v>4</v>
      </c>
    </row>
    <row r="95" spans="1:6" x14ac:dyDescent="0.3">
      <c r="A95" s="2" t="s">
        <v>195</v>
      </c>
      <c r="B95" s="38" t="s">
        <v>83</v>
      </c>
      <c r="C95" s="38" t="s">
        <v>89</v>
      </c>
      <c r="D95" s="38" t="s">
        <v>93</v>
      </c>
      <c r="E95" s="38">
        <v>4</v>
      </c>
      <c r="F95" s="71">
        <v>4</v>
      </c>
    </row>
    <row r="96" spans="1:6" x14ac:dyDescent="0.3">
      <c r="A96" s="2" t="s">
        <v>196</v>
      </c>
      <c r="B96" s="38" t="s">
        <v>88</v>
      </c>
      <c r="C96" s="38" t="s">
        <v>89</v>
      </c>
      <c r="D96" s="38" t="s">
        <v>90</v>
      </c>
      <c r="E96" s="38">
        <v>5</v>
      </c>
      <c r="F96" s="71">
        <v>3</v>
      </c>
    </row>
    <row r="97" spans="1:6" x14ac:dyDescent="0.3">
      <c r="A97" s="2" t="s">
        <v>198</v>
      </c>
      <c r="B97" s="38" t="s">
        <v>83</v>
      </c>
      <c r="C97" s="38" t="s">
        <v>84</v>
      </c>
      <c r="D97" s="38" t="s">
        <v>85</v>
      </c>
      <c r="E97" s="38">
        <v>5</v>
      </c>
      <c r="F97" s="71">
        <v>5</v>
      </c>
    </row>
    <row r="98" spans="1:6" x14ac:dyDescent="0.3">
      <c r="A98" s="2" t="s">
        <v>199</v>
      </c>
      <c r="B98" s="38" t="s">
        <v>95</v>
      </c>
      <c r="C98" s="38" t="s">
        <v>89</v>
      </c>
      <c r="D98" s="38" t="s">
        <v>90</v>
      </c>
      <c r="E98" s="38">
        <v>4</v>
      </c>
      <c r="F98" s="71">
        <v>4</v>
      </c>
    </row>
    <row r="99" spans="1:6" x14ac:dyDescent="0.3">
      <c r="A99" s="2" t="s">
        <v>200</v>
      </c>
      <c r="B99" s="38" t="s">
        <v>108</v>
      </c>
      <c r="C99" s="38" t="s">
        <v>89</v>
      </c>
      <c r="D99" s="38" t="s">
        <v>120</v>
      </c>
      <c r="E99" s="38">
        <v>5</v>
      </c>
      <c r="F99" s="71">
        <v>5</v>
      </c>
    </row>
    <row r="100" spans="1:6" x14ac:dyDescent="0.3">
      <c r="A100" s="2" t="s">
        <v>201</v>
      </c>
      <c r="B100" s="38" t="s">
        <v>95</v>
      </c>
      <c r="C100" s="38" t="s">
        <v>84</v>
      </c>
      <c r="D100" s="38" t="s">
        <v>96</v>
      </c>
      <c r="E100" s="38">
        <v>5</v>
      </c>
      <c r="F100" s="71">
        <v>5</v>
      </c>
    </row>
    <row r="101" spans="1:6" x14ac:dyDescent="0.3">
      <c r="A101" s="2" t="s">
        <v>202</v>
      </c>
      <c r="B101" s="38" t="s">
        <v>95</v>
      </c>
      <c r="C101" s="38" t="s">
        <v>89</v>
      </c>
      <c r="D101" s="38" t="s">
        <v>120</v>
      </c>
      <c r="E101" s="38">
        <v>4</v>
      </c>
      <c r="F101" s="71">
        <v>4</v>
      </c>
    </row>
    <row r="102" spans="1:6" x14ac:dyDescent="0.3">
      <c r="A102" s="2" t="s">
        <v>203</v>
      </c>
      <c r="B102" s="38" t="s">
        <v>83</v>
      </c>
      <c r="C102" s="38" t="s">
        <v>84</v>
      </c>
      <c r="D102" s="38" t="s">
        <v>93</v>
      </c>
      <c r="E102" s="38">
        <v>5</v>
      </c>
      <c r="F102" s="71">
        <v>5</v>
      </c>
    </row>
    <row r="103" spans="1:6" x14ac:dyDescent="0.3">
      <c r="A103" s="2" t="s">
        <v>204</v>
      </c>
      <c r="B103" s="38" t="s">
        <v>95</v>
      </c>
      <c r="C103" s="38" t="s">
        <v>84</v>
      </c>
      <c r="D103" s="38" t="s">
        <v>120</v>
      </c>
      <c r="E103" s="38">
        <v>5</v>
      </c>
      <c r="F103" s="71">
        <v>5</v>
      </c>
    </row>
    <row r="104" spans="1:6" x14ac:dyDescent="0.3">
      <c r="A104" s="2" t="s">
        <v>205</v>
      </c>
      <c r="B104" s="38" t="s">
        <v>88</v>
      </c>
      <c r="C104" s="38" t="s">
        <v>98</v>
      </c>
      <c r="D104" s="38" t="s">
        <v>90</v>
      </c>
      <c r="E104" s="38">
        <v>4</v>
      </c>
      <c r="F104" s="71">
        <v>3</v>
      </c>
    </row>
    <row r="105" spans="1:6" x14ac:dyDescent="0.3">
      <c r="A105" s="2" t="s">
        <v>206</v>
      </c>
      <c r="B105" s="38" t="s">
        <v>88</v>
      </c>
      <c r="C105" s="38" t="s">
        <v>84</v>
      </c>
      <c r="D105" s="38" t="s">
        <v>90</v>
      </c>
      <c r="E105" s="38">
        <v>4</v>
      </c>
      <c r="F105" s="71">
        <v>4</v>
      </c>
    </row>
    <row r="106" spans="1:6" x14ac:dyDescent="0.3">
      <c r="A106" s="2" t="s">
        <v>207</v>
      </c>
      <c r="B106" s="38" t="s">
        <v>95</v>
      </c>
      <c r="C106" s="38" t="s">
        <v>89</v>
      </c>
      <c r="D106" s="38" t="s">
        <v>120</v>
      </c>
      <c r="E106" s="38">
        <v>4</v>
      </c>
      <c r="F106" s="71">
        <v>4</v>
      </c>
    </row>
    <row r="107" spans="1:6" x14ac:dyDescent="0.3">
      <c r="A107" s="2" t="s">
        <v>208</v>
      </c>
      <c r="B107" s="38" t="s">
        <v>83</v>
      </c>
      <c r="C107" s="38" t="s">
        <v>84</v>
      </c>
      <c r="D107" s="38" t="s">
        <v>85</v>
      </c>
      <c r="E107" s="38">
        <v>4</v>
      </c>
      <c r="F107" s="71">
        <v>4</v>
      </c>
    </row>
    <row r="108" spans="1:6" x14ac:dyDescent="0.3">
      <c r="A108" s="2" t="s">
        <v>209</v>
      </c>
      <c r="B108" s="38" t="s">
        <v>83</v>
      </c>
      <c r="C108" s="38" t="s">
        <v>89</v>
      </c>
      <c r="D108" s="38" t="s">
        <v>85</v>
      </c>
      <c r="E108" s="38">
        <v>4</v>
      </c>
      <c r="F108" s="71">
        <v>3</v>
      </c>
    </row>
    <row r="109" spans="1:6" x14ac:dyDescent="0.3">
      <c r="A109" s="2" t="s">
        <v>210</v>
      </c>
      <c r="B109" s="38" t="s">
        <v>83</v>
      </c>
      <c r="C109" s="38" t="s">
        <v>98</v>
      </c>
      <c r="D109" s="38" t="s">
        <v>85</v>
      </c>
      <c r="E109" s="38">
        <v>4</v>
      </c>
      <c r="F109" s="71">
        <v>4</v>
      </c>
    </row>
    <row r="110" spans="1:6" x14ac:dyDescent="0.3">
      <c r="A110" s="2" t="s">
        <v>211</v>
      </c>
      <c r="B110" s="38" t="s">
        <v>108</v>
      </c>
      <c r="C110" s="38" t="s">
        <v>98</v>
      </c>
      <c r="D110" s="38" t="s">
        <v>120</v>
      </c>
      <c r="E110" s="38">
        <v>4</v>
      </c>
      <c r="F110" s="71">
        <v>4</v>
      </c>
    </row>
    <row r="111" spans="1:6" x14ac:dyDescent="0.3">
      <c r="A111" s="2" t="s">
        <v>212</v>
      </c>
      <c r="B111" s="38" t="s">
        <v>83</v>
      </c>
      <c r="C111" s="38" t="s">
        <v>89</v>
      </c>
      <c r="D111" s="38" t="s">
        <v>85</v>
      </c>
      <c r="E111" s="38">
        <v>5</v>
      </c>
      <c r="F111" s="71">
        <v>5</v>
      </c>
    </row>
    <row r="112" spans="1:6" x14ac:dyDescent="0.3">
      <c r="A112" s="2" t="s">
        <v>213</v>
      </c>
      <c r="B112" s="38" t="s">
        <v>83</v>
      </c>
      <c r="C112" s="38" t="s">
        <v>84</v>
      </c>
      <c r="D112" s="38" t="s">
        <v>85</v>
      </c>
      <c r="E112" s="38">
        <v>5</v>
      </c>
      <c r="F112" s="71">
        <v>5</v>
      </c>
    </row>
    <row r="113" spans="1:6" x14ac:dyDescent="0.3">
      <c r="A113" s="2" t="s">
        <v>214</v>
      </c>
      <c r="B113" s="38" t="s">
        <v>95</v>
      </c>
      <c r="C113" s="38" t="s">
        <v>98</v>
      </c>
      <c r="D113" s="38" t="s">
        <v>96</v>
      </c>
      <c r="E113" s="38">
        <v>5</v>
      </c>
      <c r="F113" s="71">
        <v>5</v>
      </c>
    </row>
    <row r="114" spans="1:6" x14ac:dyDescent="0.3">
      <c r="A114" s="2" t="s">
        <v>215</v>
      </c>
      <c r="B114" s="38" t="s">
        <v>83</v>
      </c>
      <c r="C114" s="38" t="s">
        <v>84</v>
      </c>
      <c r="D114" s="38" t="s">
        <v>85</v>
      </c>
      <c r="E114" s="38">
        <v>4</v>
      </c>
      <c r="F114" s="71">
        <v>4</v>
      </c>
    </row>
    <row r="115" spans="1:6" x14ac:dyDescent="0.3">
      <c r="A115" s="2" t="s">
        <v>216</v>
      </c>
      <c r="B115" s="38" t="s">
        <v>83</v>
      </c>
      <c r="C115" s="38" t="s">
        <v>89</v>
      </c>
      <c r="D115" s="38" t="s">
        <v>85</v>
      </c>
      <c r="E115" s="38">
        <v>5</v>
      </c>
      <c r="F115" s="71">
        <v>5</v>
      </c>
    </row>
    <row r="116" spans="1:6" x14ac:dyDescent="0.3">
      <c r="A116" s="2" t="s">
        <v>217</v>
      </c>
      <c r="B116" s="38" t="s">
        <v>83</v>
      </c>
      <c r="C116" s="38" t="s">
        <v>84</v>
      </c>
      <c r="D116" s="38" t="s">
        <v>85</v>
      </c>
      <c r="E116" s="38">
        <v>4</v>
      </c>
      <c r="F116" s="71">
        <v>4</v>
      </c>
    </row>
    <row r="117" spans="1:6" x14ac:dyDescent="0.3">
      <c r="A117" s="2" t="s">
        <v>218</v>
      </c>
      <c r="B117" s="38" t="s">
        <v>88</v>
      </c>
      <c r="C117" s="38" t="s">
        <v>89</v>
      </c>
      <c r="D117" s="38" t="s">
        <v>90</v>
      </c>
      <c r="E117" s="38">
        <v>4</v>
      </c>
      <c r="F117" s="71">
        <v>4</v>
      </c>
    </row>
    <row r="118" spans="1:6" x14ac:dyDescent="0.3">
      <c r="A118" s="2" t="s">
        <v>219</v>
      </c>
      <c r="B118" s="38" t="s">
        <v>83</v>
      </c>
      <c r="C118" s="38" t="s">
        <v>89</v>
      </c>
      <c r="D118" s="38" t="s">
        <v>93</v>
      </c>
      <c r="E118" s="38">
        <v>4</v>
      </c>
      <c r="F118" s="71">
        <v>4</v>
      </c>
    </row>
    <row r="119" spans="1:6" x14ac:dyDescent="0.3">
      <c r="A119" s="2" t="s">
        <v>220</v>
      </c>
      <c r="B119" s="38" t="s">
        <v>83</v>
      </c>
      <c r="C119" s="38" t="s">
        <v>89</v>
      </c>
      <c r="D119" s="38" t="s">
        <v>85</v>
      </c>
      <c r="E119" s="38">
        <v>5</v>
      </c>
      <c r="F119" s="71">
        <v>5</v>
      </c>
    </row>
    <row r="120" spans="1:6" x14ac:dyDescent="0.3">
      <c r="A120" s="2" t="s">
        <v>221</v>
      </c>
      <c r="B120" s="38" t="s">
        <v>83</v>
      </c>
      <c r="C120" s="38" t="s">
        <v>89</v>
      </c>
      <c r="D120" s="38" t="s">
        <v>93</v>
      </c>
      <c r="E120" s="38">
        <v>4</v>
      </c>
      <c r="F120" s="71">
        <v>4</v>
      </c>
    </row>
    <row r="121" spans="1:6" x14ac:dyDescent="0.3">
      <c r="A121" s="2" t="s">
        <v>222</v>
      </c>
      <c r="B121" s="38" t="s">
        <v>83</v>
      </c>
      <c r="C121" s="38" t="s">
        <v>89</v>
      </c>
      <c r="D121" s="38" t="s">
        <v>93</v>
      </c>
      <c r="E121" s="38">
        <v>4</v>
      </c>
      <c r="F121" s="71">
        <v>4</v>
      </c>
    </row>
    <row r="122" spans="1:6" x14ac:dyDescent="0.3">
      <c r="A122" s="2" t="s">
        <v>223</v>
      </c>
      <c r="B122" s="38" t="s">
        <v>83</v>
      </c>
      <c r="C122" s="38" t="s">
        <v>98</v>
      </c>
      <c r="D122" s="38" t="s">
        <v>93</v>
      </c>
      <c r="E122" s="38">
        <v>4</v>
      </c>
      <c r="F122" s="71">
        <v>4</v>
      </c>
    </row>
    <row r="123" spans="1:6" x14ac:dyDescent="0.3">
      <c r="A123" s="2" t="s">
        <v>224</v>
      </c>
      <c r="B123" s="38" t="s">
        <v>83</v>
      </c>
      <c r="C123" s="38" t="s">
        <v>89</v>
      </c>
      <c r="D123" s="38" t="s">
        <v>93</v>
      </c>
      <c r="E123" s="38">
        <v>5</v>
      </c>
      <c r="F123" s="71">
        <v>4</v>
      </c>
    </row>
    <row r="124" spans="1:6" x14ac:dyDescent="0.3">
      <c r="A124" s="2" t="s">
        <v>225</v>
      </c>
      <c r="B124" s="38" t="s">
        <v>83</v>
      </c>
      <c r="C124" s="38" t="s">
        <v>89</v>
      </c>
      <c r="D124" s="38" t="s">
        <v>85</v>
      </c>
      <c r="E124" s="38">
        <v>4</v>
      </c>
      <c r="F124" s="71">
        <v>4</v>
      </c>
    </row>
    <row r="125" spans="1:6" x14ac:dyDescent="0.3">
      <c r="A125" s="2" t="s">
        <v>226</v>
      </c>
      <c r="B125" s="38" t="s">
        <v>83</v>
      </c>
      <c r="C125" s="38" t="s">
        <v>89</v>
      </c>
      <c r="D125" s="38" t="s">
        <v>85</v>
      </c>
      <c r="E125" s="38">
        <v>5</v>
      </c>
      <c r="F125" s="71">
        <v>3</v>
      </c>
    </row>
    <row r="126" spans="1:6" x14ac:dyDescent="0.3">
      <c r="A126" s="2" t="s">
        <v>227</v>
      </c>
      <c r="B126" s="38" t="s">
        <v>83</v>
      </c>
      <c r="C126" s="38" t="s">
        <v>84</v>
      </c>
      <c r="D126" s="38" t="s">
        <v>85</v>
      </c>
      <c r="E126" s="38">
        <v>4</v>
      </c>
      <c r="F126" s="71">
        <v>4</v>
      </c>
    </row>
    <row r="127" spans="1:6" x14ac:dyDescent="0.3">
      <c r="A127" s="2" t="s">
        <v>228</v>
      </c>
      <c r="B127" s="38" t="s">
        <v>184</v>
      </c>
      <c r="C127" s="38" t="s">
        <v>84</v>
      </c>
      <c r="D127" s="38" t="s">
        <v>229</v>
      </c>
      <c r="E127" s="38">
        <v>4</v>
      </c>
      <c r="F127" s="71">
        <v>4</v>
      </c>
    </row>
    <row r="128" spans="1:6" x14ac:dyDescent="0.3">
      <c r="A128" s="2" t="s">
        <v>230</v>
      </c>
      <c r="B128" s="38" t="s">
        <v>83</v>
      </c>
      <c r="C128" s="38" t="s">
        <v>84</v>
      </c>
      <c r="D128" s="38" t="s">
        <v>85</v>
      </c>
      <c r="E128" s="38">
        <v>5</v>
      </c>
      <c r="F128" s="71">
        <v>5</v>
      </c>
    </row>
    <row r="129" spans="1:6" x14ac:dyDescent="0.3">
      <c r="A129" s="2" t="s">
        <v>231</v>
      </c>
      <c r="B129" s="38" t="s">
        <v>95</v>
      </c>
      <c r="C129" s="38" t="s">
        <v>98</v>
      </c>
      <c r="D129" s="38" t="s">
        <v>120</v>
      </c>
      <c r="E129" s="38">
        <v>5</v>
      </c>
      <c r="F129" s="71">
        <v>5</v>
      </c>
    </row>
    <row r="130" spans="1:6" x14ac:dyDescent="0.3">
      <c r="A130" s="2" t="s">
        <v>232</v>
      </c>
      <c r="B130" s="38" t="s">
        <v>83</v>
      </c>
      <c r="C130" s="38" t="s">
        <v>98</v>
      </c>
      <c r="D130" s="38" t="s">
        <v>85</v>
      </c>
      <c r="E130" s="38">
        <v>5</v>
      </c>
      <c r="F130" s="71">
        <v>5</v>
      </c>
    </row>
    <row r="131" spans="1:6" x14ac:dyDescent="0.3">
      <c r="A131" s="2" t="s">
        <v>233</v>
      </c>
      <c r="B131" s="38" t="s">
        <v>83</v>
      </c>
      <c r="C131" s="38" t="s">
        <v>89</v>
      </c>
      <c r="D131" s="38" t="s">
        <v>93</v>
      </c>
      <c r="E131" s="38">
        <v>5</v>
      </c>
      <c r="F131" s="71">
        <v>5</v>
      </c>
    </row>
    <row r="132" spans="1:6" x14ac:dyDescent="0.3">
      <c r="A132" s="2" t="s">
        <v>234</v>
      </c>
      <c r="B132" s="38" t="s">
        <v>83</v>
      </c>
      <c r="C132" s="38" t="s">
        <v>89</v>
      </c>
      <c r="D132" s="38" t="s">
        <v>93</v>
      </c>
      <c r="E132" s="38">
        <v>5</v>
      </c>
      <c r="F132" s="71">
        <v>5</v>
      </c>
    </row>
    <row r="133" spans="1:6" x14ac:dyDescent="0.3">
      <c r="A133" s="2" t="s">
        <v>235</v>
      </c>
      <c r="B133" s="38" t="s">
        <v>184</v>
      </c>
      <c r="C133" s="38" t="s">
        <v>89</v>
      </c>
      <c r="D133" s="38" t="s">
        <v>236</v>
      </c>
      <c r="E133" s="38">
        <v>4</v>
      </c>
      <c r="F133" s="71">
        <v>4</v>
      </c>
    </row>
    <row r="134" spans="1:6" x14ac:dyDescent="0.3">
      <c r="A134" s="2" t="s">
        <v>237</v>
      </c>
      <c r="B134" s="38" t="s">
        <v>95</v>
      </c>
      <c r="C134" s="38" t="s">
        <v>89</v>
      </c>
      <c r="D134" s="38" t="s">
        <v>96</v>
      </c>
      <c r="E134" s="38">
        <v>4</v>
      </c>
      <c r="F134" s="71">
        <v>4</v>
      </c>
    </row>
    <row r="135" spans="1:6" x14ac:dyDescent="0.3">
      <c r="A135" s="2" t="s">
        <v>238</v>
      </c>
      <c r="B135" s="38" t="s">
        <v>83</v>
      </c>
      <c r="C135" s="38" t="s">
        <v>98</v>
      </c>
      <c r="D135" s="38" t="s">
        <v>93</v>
      </c>
      <c r="E135" s="38">
        <v>5</v>
      </c>
      <c r="F135" s="71">
        <v>4</v>
      </c>
    </row>
    <row r="136" spans="1:6" x14ac:dyDescent="0.3">
      <c r="A136" s="2" t="s">
        <v>239</v>
      </c>
      <c r="B136" s="38" t="s">
        <v>88</v>
      </c>
      <c r="C136" s="38" t="s">
        <v>89</v>
      </c>
      <c r="D136" s="38" t="s">
        <v>85</v>
      </c>
      <c r="E136" s="38">
        <v>4</v>
      </c>
      <c r="F136" s="71">
        <v>4</v>
      </c>
    </row>
    <row r="137" spans="1:6" x14ac:dyDescent="0.3">
      <c r="A137" s="2" t="s">
        <v>240</v>
      </c>
      <c r="B137" s="38" t="s">
        <v>83</v>
      </c>
      <c r="C137" s="38" t="s">
        <v>89</v>
      </c>
      <c r="D137" s="38" t="s">
        <v>85</v>
      </c>
      <c r="E137" s="38">
        <v>5</v>
      </c>
      <c r="F137" s="71">
        <v>5</v>
      </c>
    </row>
    <row r="138" spans="1:6" x14ac:dyDescent="0.3">
      <c r="A138" s="2" t="s">
        <v>241</v>
      </c>
      <c r="B138" s="38" t="s">
        <v>88</v>
      </c>
      <c r="C138" s="38" t="s">
        <v>84</v>
      </c>
      <c r="D138" s="38" t="s">
        <v>90</v>
      </c>
      <c r="E138" s="38">
        <v>4</v>
      </c>
      <c r="F138" s="71">
        <v>3</v>
      </c>
    </row>
    <row r="139" spans="1:6" x14ac:dyDescent="0.3">
      <c r="A139" s="2" t="s">
        <v>242</v>
      </c>
      <c r="B139" s="38" t="s">
        <v>83</v>
      </c>
      <c r="C139" s="38" t="s">
        <v>98</v>
      </c>
      <c r="D139" s="38" t="s">
        <v>85</v>
      </c>
      <c r="E139" s="38">
        <v>4</v>
      </c>
      <c r="F139" s="71">
        <v>4</v>
      </c>
    </row>
    <row r="140" spans="1:6" x14ac:dyDescent="0.3">
      <c r="A140" s="2" t="s">
        <v>243</v>
      </c>
      <c r="B140" s="38" t="s">
        <v>83</v>
      </c>
      <c r="C140" s="38" t="s">
        <v>89</v>
      </c>
      <c r="D140" s="38" t="s">
        <v>93</v>
      </c>
      <c r="E140" s="38">
        <v>5</v>
      </c>
      <c r="F140" s="71">
        <v>4</v>
      </c>
    </row>
    <row r="141" spans="1:6" x14ac:dyDescent="0.3">
      <c r="A141" s="2" t="s">
        <v>244</v>
      </c>
      <c r="B141" s="38" t="s">
        <v>83</v>
      </c>
      <c r="C141" s="38" t="s">
        <v>84</v>
      </c>
      <c r="D141" s="38" t="s">
        <v>93</v>
      </c>
      <c r="E141" s="38">
        <v>5</v>
      </c>
      <c r="F141" s="71">
        <v>5</v>
      </c>
    </row>
    <row r="142" spans="1:6" x14ac:dyDescent="0.3">
      <c r="A142" s="2" t="s">
        <v>245</v>
      </c>
      <c r="B142" s="38" t="s">
        <v>83</v>
      </c>
      <c r="C142" s="38" t="s">
        <v>89</v>
      </c>
      <c r="D142" s="38" t="s">
        <v>93</v>
      </c>
      <c r="E142" s="38">
        <v>4</v>
      </c>
      <c r="F142" s="71">
        <v>4</v>
      </c>
    </row>
    <row r="143" spans="1:6" x14ac:dyDescent="0.3">
      <c r="A143" s="2" t="s">
        <v>246</v>
      </c>
      <c r="B143" s="38" t="s">
        <v>83</v>
      </c>
      <c r="C143" s="38" t="s">
        <v>89</v>
      </c>
      <c r="D143" s="38" t="s">
        <v>93</v>
      </c>
      <c r="E143" s="38">
        <v>4</v>
      </c>
      <c r="F143" s="71">
        <v>4</v>
      </c>
    </row>
    <row r="144" spans="1:6" x14ac:dyDescent="0.3">
      <c r="A144" s="2" t="s">
        <v>247</v>
      </c>
      <c r="B144" s="38" t="s">
        <v>88</v>
      </c>
      <c r="C144" s="38" t="s">
        <v>84</v>
      </c>
      <c r="D144" s="38" t="s">
        <v>85</v>
      </c>
      <c r="E144" s="38">
        <v>5</v>
      </c>
      <c r="F144" s="71">
        <v>5</v>
      </c>
    </row>
    <row r="145" spans="1:6" x14ac:dyDescent="0.3">
      <c r="A145" s="2" t="s">
        <v>248</v>
      </c>
      <c r="B145" s="38" t="s">
        <v>83</v>
      </c>
      <c r="C145" s="38" t="s">
        <v>84</v>
      </c>
      <c r="D145" s="38" t="s">
        <v>93</v>
      </c>
      <c r="E145" s="38">
        <v>5</v>
      </c>
      <c r="F145" s="71">
        <v>5</v>
      </c>
    </row>
    <row r="146" spans="1:6" x14ac:dyDescent="0.3">
      <c r="A146" s="2" t="s">
        <v>249</v>
      </c>
      <c r="B146" s="38" t="s">
        <v>83</v>
      </c>
      <c r="C146" s="38" t="s">
        <v>84</v>
      </c>
      <c r="D146" s="38" t="s">
        <v>85</v>
      </c>
      <c r="E146" s="38">
        <v>5</v>
      </c>
      <c r="F146" s="71">
        <v>5</v>
      </c>
    </row>
    <row r="147" spans="1:6" x14ac:dyDescent="0.3">
      <c r="A147" s="2" t="s">
        <v>250</v>
      </c>
      <c r="B147" s="38" t="s">
        <v>83</v>
      </c>
      <c r="C147" s="38" t="s">
        <v>89</v>
      </c>
      <c r="D147" s="38" t="s">
        <v>85</v>
      </c>
      <c r="E147" s="38">
        <v>4</v>
      </c>
      <c r="F147" s="71">
        <v>4</v>
      </c>
    </row>
    <row r="148" spans="1:6" x14ac:dyDescent="0.3">
      <c r="A148" s="2" t="s">
        <v>251</v>
      </c>
      <c r="B148" s="38" t="s">
        <v>88</v>
      </c>
      <c r="C148" s="38" t="s">
        <v>89</v>
      </c>
      <c r="D148" s="38" t="s">
        <v>90</v>
      </c>
      <c r="E148" s="38">
        <v>5</v>
      </c>
      <c r="F148" s="71">
        <v>5</v>
      </c>
    </row>
    <row r="149" spans="1:6" x14ac:dyDescent="0.3">
      <c r="A149" s="2" t="s">
        <v>252</v>
      </c>
      <c r="B149" s="38" t="s">
        <v>83</v>
      </c>
      <c r="C149" s="38" t="s">
        <v>89</v>
      </c>
      <c r="D149" s="38" t="s">
        <v>85</v>
      </c>
      <c r="E149" s="38">
        <v>4</v>
      </c>
      <c r="F149" s="71">
        <v>4</v>
      </c>
    </row>
    <row r="150" spans="1:6" x14ac:dyDescent="0.3">
      <c r="A150" s="2" t="s">
        <v>253</v>
      </c>
      <c r="B150" s="38" t="s">
        <v>83</v>
      </c>
      <c r="C150" s="38" t="s">
        <v>89</v>
      </c>
      <c r="D150" s="38" t="s">
        <v>85</v>
      </c>
      <c r="E150" s="38">
        <v>4</v>
      </c>
      <c r="F150" s="71">
        <v>4</v>
      </c>
    </row>
    <row r="151" spans="1:6" x14ac:dyDescent="0.3">
      <c r="A151" s="2" t="s">
        <v>254</v>
      </c>
      <c r="B151" s="38" t="s">
        <v>95</v>
      </c>
      <c r="C151" s="38" t="s">
        <v>89</v>
      </c>
      <c r="D151" s="38" t="s">
        <v>96</v>
      </c>
      <c r="E151" s="38">
        <v>4</v>
      </c>
      <c r="F151" s="71">
        <v>4</v>
      </c>
    </row>
    <row r="152" spans="1:6" x14ac:dyDescent="0.3">
      <c r="A152" s="2" t="s">
        <v>255</v>
      </c>
      <c r="B152" s="38" t="s">
        <v>83</v>
      </c>
      <c r="C152" s="38" t="s">
        <v>89</v>
      </c>
      <c r="D152" s="38" t="s">
        <v>93</v>
      </c>
      <c r="E152" s="38">
        <v>4</v>
      </c>
      <c r="F152" s="71">
        <v>4</v>
      </c>
    </row>
    <row r="153" spans="1:6" x14ac:dyDescent="0.3">
      <c r="A153" s="2" t="s">
        <v>256</v>
      </c>
      <c r="B153" s="38" t="s">
        <v>88</v>
      </c>
      <c r="C153" s="38" t="s">
        <v>89</v>
      </c>
      <c r="D153" s="38" t="s">
        <v>90</v>
      </c>
      <c r="E153" s="38">
        <v>5</v>
      </c>
      <c r="F153" s="71">
        <v>3.5</v>
      </c>
    </row>
    <row r="154" spans="1:6" x14ac:dyDescent="0.3">
      <c r="A154" s="2" t="s">
        <v>257</v>
      </c>
      <c r="B154" s="38" t="s">
        <v>88</v>
      </c>
      <c r="C154" s="38" t="s">
        <v>84</v>
      </c>
      <c r="D154" s="38" t="s">
        <v>85</v>
      </c>
      <c r="E154" s="38">
        <v>5</v>
      </c>
      <c r="F154" s="71">
        <v>5</v>
      </c>
    </row>
    <row r="155" spans="1:6" x14ac:dyDescent="0.3">
      <c r="A155" s="2" t="s">
        <v>258</v>
      </c>
      <c r="B155" s="38" t="s">
        <v>88</v>
      </c>
      <c r="C155" s="38" t="s">
        <v>98</v>
      </c>
      <c r="D155" s="38" t="s">
        <v>90</v>
      </c>
      <c r="E155" s="38">
        <v>4</v>
      </c>
      <c r="F155" s="71">
        <v>4</v>
      </c>
    </row>
    <row r="156" spans="1:6" x14ac:dyDescent="0.3">
      <c r="A156" s="2" t="s">
        <v>259</v>
      </c>
      <c r="B156" s="38" t="s">
        <v>83</v>
      </c>
      <c r="C156" s="38" t="s">
        <v>98</v>
      </c>
      <c r="D156" s="38" t="s">
        <v>93</v>
      </c>
      <c r="E156" s="38">
        <v>4</v>
      </c>
      <c r="F156" s="71">
        <v>4</v>
      </c>
    </row>
    <row r="157" spans="1:6" x14ac:dyDescent="0.3">
      <c r="A157" s="2" t="s">
        <v>260</v>
      </c>
      <c r="B157" s="38" t="s">
        <v>184</v>
      </c>
      <c r="C157" s="38" t="s">
        <v>89</v>
      </c>
      <c r="D157" s="38" t="s">
        <v>236</v>
      </c>
      <c r="E157" s="38">
        <v>4</v>
      </c>
      <c r="F157" s="71">
        <v>4</v>
      </c>
    </row>
    <row r="158" spans="1:6" x14ac:dyDescent="0.3">
      <c r="A158" s="2" t="s">
        <v>261</v>
      </c>
      <c r="B158" s="38" t="s">
        <v>88</v>
      </c>
      <c r="C158" s="38" t="s">
        <v>84</v>
      </c>
      <c r="D158" s="38" t="s">
        <v>90</v>
      </c>
      <c r="E158" s="38">
        <v>5</v>
      </c>
      <c r="F158" s="71">
        <v>5</v>
      </c>
    </row>
    <row r="159" spans="1:6" x14ac:dyDescent="0.3">
      <c r="A159" s="2" t="s">
        <v>262</v>
      </c>
      <c r="B159" s="38" t="s">
        <v>83</v>
      </c>
      <c r="C159" s="38" t="s">
        <v>89</v>
      </c>
      <c r="D159" s="38" t="s">
        <v>93</v>
      </c>
      <c r="E159" s="38">
        <v>5</v>
      </c>
      <c r="F159" s="71">
        <v>5</v>
      </c>
    </row>
    <row r="160" spans="1:6" x14ac:dyDescent="0.3">
      <c r="A160" s="2" t="s">
        <v>263</v>
      </c>
      <c r="B160" s="38" t="s">
        <v>83</v>
      </c>
      <c r="C160" s="38" t="s">
        <v>89</v>
      </c>
      <c r="D160" s="38" t="s">
        <v>93</v>
      </c>
      <c r="E160" s="38">
        <v>5</v>
      </c>
      <c r="F160" s="71">
        <v>4</v>
      </c>
    </row>
    <row r="161" spans="1:6" x14ac:dyDescent="0.3">
      <c r="A161" s="2" t="s">
        <v>264</v>
      </c>
      <c r="B161" s="38" t="s">
        <v>95</v>
      </c>
      <c r="C161" s="38" t="s">
        <v>84</v>
      </c>
      <c r="D161" s="38" t="s">
        <v>96</v>
      </c>
      <c r="E161" s="38">
        <v>5</v>
      </c>
      <c r="F161" s="71">
        <v>5</v>
      </c>
    </row>
    <row r="162" spans="1:6" x14ac:dyDescent="0.3">
      <c r="A162" s="2" t="s">
        <v>265</v>
      </c>
      <c r="B162" s="38" t="s">
        <v>83</v>
      </c>
      <c r="C162" s="38" t="s">
        <v>98</v>
      </c>
      <c r="D162" s="38" t="s">
        <v>93</v>
      </c>
      <c r="E162" s="38">
        <v>5</v>
      </c>
      <c r="F162" s="71">
        <v>5</v>
      </c>
    </row>
    <row r="163" spans="1:6" x14ac:dyDescent="0.3">
      <c r="A163" s="2" t="s">
        <v>266</v>
      </c>
      <c r="B163" s="38" t="s">
        <v>83</v>
      </c>
      <c r="C163" s="38" t="s">
        <v>89</v>
      </c>
      <c r="D163" s="38" t="s">
        <v>93</v>
      </c>
      <c r="E163" s="38">
        <v>4</v>
      </c>
      <c r="F163" s="71">
        <v>4</v>
      </c>
    </row>
    <row r="164" spans="1:6" x14ac:dyDescent="0.3">
      <c r="A164" s="2" t="s">
        <v>267</v>
      </c>
      <c r="B164" s="38" t="s">
        <v>88</v>
      </c>
      <c r="C164" s="38" t="s">
        <v>84</v>
      </c>
      <c r="D164" s="38" t="s">
        <v>90</v>
      </c>
      <c r="E164" s="38">
        <v>4</v>
      </c>
      <c r="F164" s="71">
        <v>4</v>
      </c>
    </row>
    <row r="165" spans="1:6" x14ac:dyDescent="0.3">
      <c r="A165" s="2" t="s">
        <v>268</v>
      </c>
      <c r="B165" s="38" t="s">
        <v>88</v>
      </c>
      <c r="C165" s="38" t="s">
        <v>84</v>
      </c>
      <c r="D165" s="38" t="s">
        <v>90</v>
      </c>
      <c r="E165" s="38">
        <v>5</v>
      </c>
      <c r="F165" s="71">
        <v>5</v>
      </c>
    </row>
    <row r="166" spans="1:6" x14ac:dyDescent="0.3">
      <c r="A166" s="2" t="s">
        <v>269</v>
      </c>
      <c r="B166" s="38" t="s">
        <v>83</v>
      </c>
      <c r="C166" s="38" t="s">
        <v>98</v>
      </c>
      <c r="D166" s="38" t="s">
        <v>93</v>
      </c>
      <c r="E166" s="38">
        <v>4</v>
      </c>
      <c r="F166" s="71">
        <v>4</v>
      </c>
    </row>
    <row r="167" spans="1:6" x14ac:dyDescent="0.3">
      <c r="A167" s="2" t="s">
        <v>270</v>
      </c>
      <c r="B167" s="38" t="s">
        <v>95</v>
      </c>
      <c r="C167" s="38" t="s">
        <v>89</v>
      </c>
      <c r="D167" s="38" t="s">
        <v>96</v>
      </c>
      <c r="E167" s="38">
        <v>4</v>
      </c>
      <c r="F167" s="71">
        <v>4</v>
      </c>
    </row>
    <row r="168" spans="1:6" x14ac:dyDescent="0.3">
      <c r="A168" s="2" t="s">
        <v>271</v>
      </c>
      <c r="B168" s="38" t="s">
        <v>83</v>
      </c>
      <c r="C168" s="38" t="s">
        <v>98</v>
      </c>
      <c r="D168" s="38" t="s">
        <v>85</v>
      </c>
      <c r="E168" s="38">
        <v>5</v>
      </c>
      <c r="F168" s="71">
        <v>5</v>
      </c>
    </row>
    <row r="169" spans="1:6" x14ac:dyDescent="0.3">
      <c r="A169" s="2" t="s">
        <v>272</v>
      </c>
      <c r="B169" s="38" t="s">
        <v>95</v>
      </c>
      <c r="C169" s="38" t="s">
        <v>89</v>
      </c>
      <c r="D169" s="38" t="s">
        <v>96</v>
      </c>
      <c r="E169" s="38">
        <v>5</v>
      </c>
      <c r="F169" s="71">
        <v>5</v>
      </c>
    </row>
    <row r="170" spans="1:6" x14ac:dyDescent="0.3">
      <c r="A170" s="2" t="s">
        <v>273</v>
      </c>
      <c r="B170" s="38" t="s">
        <v>95</v>
      </c>
      <c r="C170" s="38" t="s">
        <v>84</v>
      </c>
      <c r="D170" s="38" t="s">
        <v>96</v>
      </c>
      <c r="E170" s="38">
        <v>4</v>
      </c>
      <c r="F170" s="71">
        <v>4</v>
      </c>
    </row>
    <row r="171" spans="1:6" x14ac:dyDescent="0.3">
      <c r="A171" s="2" t="s">
        <v>274</v>
      </c>
      <c r="B171" s="38" t="s">
        <v>83</v>
      </c>
      <c r="C171" s="38" t="s">
        <v>98</v>
      </c>
      <c r="D171" s="38" t="s">
        <v>93</v>
      </c>
      <c r="E171" s="38">
        <v>5</v>
      </c>
      <c r="F171" s="71">
        <v>5</v>
      </c>
    </row>
    <row r="172" spans="1:6" x14ac:dyDescent="0.3">
      <c r="A172" s="2" t="s">
        <v>275</v>
      </c>
      <c r="B172" s="38" t="s">
        <v>88</v>
      </c>
      <c r="C172" s="38" t="s">
        <v>89</v>
      </c>
      <c r="D172" s="38" t="s">
        <v>90</v>
      </c>
      <c r="E172" s="38">
        <v>4</v>
      </c>
      <c r="F172" s="71">
        <v>4</v>
      </c>
    </row>
    <row r="173" spans="1:6" x14ac:dyDescent="0.3">
      <c r="A173" s="2" t="s">
        <v>276</v>
      </c>
      <c r="B173" s="38" t="s">
        <v>88</v>
      </c>
      <c r="C173" s="38" t="s">
        <v>89</v>
      </c>
      <c r="D173" s="38" t="s">
        <v>90</v>
      </c>
      <c r="E173" s="38">
        <v>4</v>
      </c>
      <c r="F173" s="71">
        <v>4</v>
      </c>
    </row>
    <row r="174" spans="1:6" x14ac:dyDescent="0.3">
      <c r="A174" s="2" t="s">
        <v>277</v>
      </c>
      <c r="B174" s="38" t="s">
        <v>95</v>
      </c>
      <c r="C174" s="38" t="s">
        <v>89</v>
      </c>
      <c r="D174" s="38" t="s">
        <v>120</v>
      </c>
      <c r="E174" s="38">
        <v>4</v>
      </c>
      <c r="F174" s="71">
        <v>4</v>
      </c>
    </row>
    <row r="175" spans="1:6" x14ac:dyDescent="0.3">
      <c r="A175" s="2" t="s">
        <v>278</v>
      </c>
      <c r="B175" s="38" t="s">
        <v>88</v>
      </c>
      <c r="C175" s="38" t="s">
        <v>89</v>
      </c>
      <c r="D175" s="38" t="s">
        <v>90</v>
      </c>
      <c r="E175" s="38">
        <v>4</v>
      </c>
      <c r="F175" s="71">
        <v>4</v>
      </c>
    </row>
    <row r="176" spans="1:6" x14ac:dyDescent="0.3">
      <c r="A176" s="2" t="s">
        <v>279</v>
      </c>
      <c r="B176" s="38" t="s">
        <v>108</v>
      </c>
      <c r="C176" s="38" t="s">
        <v>89</v>
      </c>
      <c r="D176" s="38" t="s">
        <v>109</v>
      </c>
      <c r="E176" s="38">
        <v>5</v>
      </c>
      <c r="F176" s="71">
        <v>5</v>
      </c>
    </row>
    <row r="177" spans="1:6" x14ac:dyDescent="0.3">
      <c r="A177" s="2" t="s">
        <v>280</v>
      </c>
      <c r="B177" s="38" t="s">
        <v>83</v>
      </c>
      <c r="C177" s="38" t="s">
        <v>98</v>
      </c>
      <c r="D177" s="38" t="s">
        <v>85</v>
      </c>
      <c r="E177" s="38">
        <v>4</v>
      </c>
      <c r="F177" s="71">
        <v>4</v>
      </c>
    </row>
    <row r="178" spans="1:6" x14ac:dyDescent="0.3">
      <c r="A178" s="2" t="s">
        <v>281</v>
      </c>
      <c r="B178" s="38" t="s">
        <v>83</v>
      </c>
      <c r="C178" s="38" t="s">
        <v>89</v>
      </c>
      <c r="D178" s="38" t="s">
        <v>85</v>
      </c>
      <c r="E178" s="38">
        <v>4</v>
      </c>
      <c r="F178" s="71">
        <v>4</v>
      </c>
    </row>
    <row r="179" spans="1:6" x14ac:dyDescent="0.3">
      <c r="A179" s="2" t="s">
        <v>282</v>
      </c>
      <c r="B179" s="38" t="s">
        <v>88</v>
      </c>
      <c r="C179" s="38" t="s">
        <v>89</v>
      </c>
      <c r="D179" s="38" t="s">
        <v>90</v>
      </c>
      <c r="E179" s="38">
        <v>4</v>
      </c>
      <c r="F179" s="71">
        <v>4</v>
      </c>
    </row>
    <row r="180" spans="1:6" x14ac:dyDescent="0.3">
      <c r="A180" s="2" t="s">
        <v>283</v>
      </c>
      <c r="B180" s="38" t="s">
        <v>83</v>
      </c>
      <c r="C180" s="38" t="s">
        <v>84</v>
      </c>
      <c r="D180" s="38" t="s">
        <v>85</v>
      </c>
      <c r="E180" s="38">
        <v>4</v>
      </c>
      <c r="F180" s="71">
        <v>4</v>
      </c>
    </row>
    <row r="181" spans="1:6" x14ac:dyDescent="0.3">
      <c r="A181" s="2" t="s">
        <v>284</v>
      </c>
      <c r="B181" s="38" t="s">
        <v>88</v>
      </c>
      <c r="C181" s="38" t="s">
        <v>98</v>
      </c>
      <c r="D181" s="38" t="s">
        <v>90</v>
      </c>
      <c r="E181" s="38">
        <v>5</v>
      </c>
      <c r="F181" s="71">
        <v>5</v>
      </c>
    </row>
    <row r="182" spans="1:6" x14ac:dyDescent="0.3">
      <c r="A182" s="2" t="s">
        <v>285</v>
      </c>
      <c r="B182" s="38" t="s">
        <v>88</v>
      </c>
      <c r="C182" s="38" t="s">
        <v>89</v>
      </c>
      <c r="D182" s="38" t="s">
        <v>90</v>
      </c>
      <c r="E182" s="38">
        <v>4</v>
      </c>
      <c r="F182" s="71">
        <v>4</v>
      </c>
    </row>
    <row r="183" spans="1:6" x14ac:dyDescent="0.3">
      <c r="A183" s="2" t="s">
        <v>286</v>
      </c>
      <c r="B183" s="38" t="s">
        <v>83</v>
      </c>
      <c r="C183" s="38" t="s">
        <v>89</v>
      </c>
      <c r="D183" s="38" t="s">
        <v>93</v>
      </c>
      <c r="E183" s="38">
        <v>4</v>
      </c>
      <c r="F183" s="71">
        <v>3</v>
      </c>
    </row>
    <row r="184" spans="1:6" x14ac:dyDescent="0.3">
      <c r="A184" s="2" t="s">
        <v>287</v>
      </c>
      <c r="B184" s="38" t="s">
        <v>83</v>
      </c>
      <c r="C184" s="38" t="s">
        <v>84</v>
      </c>
      <c r="D184" s="38" t="s">
        <v>93</v>
      </c>
      <c r="E184" s="38">
        <v>4</v>
      </c>
      <c r="F184" s="71">
        <v>4</v>
      </c>
    </row>
    <row r="185" spans="1:6" x14ac:dyDescent="0.3">
      <c r="A185" s="2" t="s">
        <v>288</v>
      </c>
      <c r="B185" s="38" t="s">
        <v>83</v>
      </c>
      <c r="C185" s="38" t="s">
        <v>89</v>
      </c>
      <c r="D185" s="38" t="s">
        <v>85</v>
      </c>
      <c r="E185" s="38">
        <v>5</v>
      </c>
      <c r="F185" s="71">
        <v>5</v>
      </c>
    </row>
    <row r="186" spans="1:6" x14ac:dyDescent="0.3">
      <c r="A186" s="2" t="s">
        <v>289</v>
      </c>
      <c r="B186" s="38" t="s">
        <v>88</v>
      </c>
      <c r="C186" s="38" t="s">
        <v>89</v>
      </c>
      <c r="D186" s="38" t="s">
        <v>90</v>
      </c>
      <c r="E186" s="38">
        <v>5</v>
      </c>
      <c r="F186" s="71">
        <v>3.5</v>
      </c>
    </row>
    <row r="187" spans="1:6" x14ac:dyDescent="0.3">
      <c r="A187" s="2" t="s">
        <v>290</v>
      </c>
      <c r="B187" s="38" t="s">
        <v>88</v>
      </c>
      <c r="C187" s="38" t="s">
        <v>84</v>
      </c>
      <c r="D187" s="38" t="s">
        <v>90</v>
      </c>
      <c r="E187" s="38">
        <v>4</v>
      </c>
      <c r="F187" s="71">
        <v>4</v>
      </c>
    </row>
    <row r="188" spans="1:6" x14ac:dyDescent="0.3">
      <c r="A188" s="2" t="s">
        <v>291</v>
      </c>
      <c r="B188" s="38" t="s">
        <v>108</v>
      </c>
      <c r="C188" s="38" t="s">
        <v>89</v>
      </c>
      <c r="D188" s="38" t="s">
        <v>120</v>
      </c>
      <c r="E188" s="38">
        <v>5</v>
      </c>
      <c r="F188" s="71">
        <v>5</v>
      </c>
    </row>
    <row r="189" spans="1:6" x14ac:dyDescent="0.3">
      <c r="A189" s="2" t="s">
        <v>292</v>
      </c>
      <c r="B189" s="38" t="s">
        <v>83</v>
      </c>
      <c r="C189" s="38" t="s">
        <v>84</v>
      </c>
      <c r="D189" s="38" t="s">
        <v>93</v>
      </c>
      <c r="E189" s="38">
        <v>5</v>
      </c>
      <c r="F189" s="71">
        <v>5</v>
      </c>
    </row>
    <row r="190" spans="1:6" x14ac:dyDescent="0.3">
      <c r="A190" s="2" t="s">
        <v>293</v>
      </c>
      <c r="B190" s="38" t="s">
        <v>88</v>
      </c>
      <c r="C190" s="38" t="s">
        <v>89</v>
      </c>
      <c r="D190" s="38" t="s">
        <v>90</v>
      </c>
      <c r="E190" s="38">
        <v>5</v>
      </c>
      <c r="F190" s="71">
        <v>5</v>
      </c>
    </row>
    <row r="191" spans="1:6" x14ac:dyDescent="0.3">
      <c r="A191" s="2" t="s">
        <v>294</v>
      </c>
      <c r="B191" s="38" t="s">
        <v>95</v>
      </c>
      <c r="C191" s="38" t="s">
        <v>89</v>
      </c>
      <c r="D191" s="38" t="s">
        <v>120</v>
      </c>
      <c r="E191" s="38">
        <v>4</v>
      </c>
      <c r="F191" s="71">
        <v>3</v>
      </c>
    </row>
    <row r="192" spans="1:6" x14ac:dyDescent="0.3">
      <c r="A192" s="2" t="s">
        <v>295</v>
      </c>
      <c r="B192" s="38" t="s">
        <v>95</v>
      </c>
      <c r="C192" s="38" t="s">
        <v>89</v>
      </c>
      <c r="D192" s="38" t="s">
        <v>120</v>
      </c>
      <c r="E192" s="38">
        <v>5</v>
      </c>
      <c r="F192" s="71">
        <v>5</v>
      </c>
    </row>
    <row r="193" spans="1:6" x14ac:dyDescent="0.3">
      <c r="A193" s="2" t="s">
        <v>296</v>
      </c>
      <c r="B193" s="38" t="s">
        <v>108</v>
      </c>
      <c r="C193" s="38" t="s">
        <v>89</v>
      </c>
      <c r="D193" s="38" t="s">
        <v>120</v>
      </c>
      <c r="E193" s="38">
        <v>5</v>
      </c>
      <c r="F193" s="71">
        <v>5</v>
      </c>
    </row>
    <row r="194" spans="1:6" x14ac:dyDescent="0.3">
      <c r="A194" s="2" t="s">
        <v>297</v>
      </c>
      <c r="B194" s="38" t="s">
        <v>95</v>
      </c>
      <c r="C194" s="38" t="s">
        <v>98</v>
      </c>
      <c r="D194" s="38" t="s">
        <v>96</v>
      </c>
      <c r="E194" s="38">
        <v>5</v>
      </c>
      <c r="F194" s="71">
        <v>5</v>
      </c>
    </row>
    <row r="195" spans="1:6" x14ac:dyDescent="0.3">
      <c r="A195" s="2" t="s">
        <v>298</v>
      </c>
      <c r="B195" s="38" t="s">
        <v>83</v>
      </c>
      <c r="C195" s="38" t="s">
        <v>89</v>
      </c>
      <c r="D195" s="38" t="s">
        <v>85</v>
      </c>
      <c r="E195" s="38">
        <v>5</v>
      </c>
      <c r="F195" s="71">
        <v>3</v>
      </c>
    </row>
    <row r="196" spans="1:6" x14ac:dyDescent="0.3">
      <c r="A196" s="2" t="s">
        <v>299</v>
      </c>
      <c r="B196" s="38" t="s">
        <v>95</v>
      </c>
      <c r="C196" s="38" t="s">
        <v>89</v>
      </c>
      <c r="D196" s="38" t="s">
        <v>96</v>
      </c>
      <c r="E196" s="38">
        <v>5</v>
      </c>
      <c r="F196" s="71">
        <v>5</v>
      </c>
    </row>
    <row r="197" spans="1:6" x14ac:dyDescent="0.3">
      <c r="A197" s="2" t="s">
        <v>300</v>
      </c>
      <c r="B197" s="38" t="s">
        <v>83</v>
      </c>
      <c r="C197" s="38" t="s">
        <v>89</v>
      </c>
      <c r="D197" s="38" t="s">
        <v>93</v>
      </c>
      <c r="E197" s="38">
        <v>4</v>
      </c>
      <c r="F197" s="71">
        <v>4</v>
      </c>
    </row>
    <row r="198" spans="1:6" x14ac:dyDescent="0.3">
      <c r="A198" s="2" t="s">
        <v>301</v>
      </c>
      <c r="B198" s="38" t="s">
        <v>88</v>
      </c>
      <c r="C198" s="38" t="s">
        <v>84</v>
      </c>
      <c r="D198" s="38" t="s">
        <v>90</v>
      </c>
      <c r="E198" s="38">
        <v>4</v>
      </c>
      <c r="F198" s="71">
        <v>4</v>
      </c>
    </row>
    <row r="199" spans="1:6" x14ac:dyDescent="0.3">
      <c r="A199" s="2" t="s">
        <v>302</v>
      </c>
      <c r="B199" s="38" t="s">
        <v>88</v>
      </c>
      <c r="C199" s="38" t="s">
        <v>84</v>
      </c>
      <c r="D199" s="38" t="s">
        <v>90</v>
      </c>
      <c r="E199" s="38">
        <v>5</v>
      </c>
      <c r="F199" s="71">
        <v>5</v>
      </c>
    </row>
    <row r="200" spans="1:6" x14ac:dyDescent="0.3">
      <c r="A200" s="2" t="s">
        <v>303</v>
      </c>
      <c r="B200" s="38" t="s">
        <v>83</v>
      </c>
      <c r="C200" s="38" t="s">
        <v>84</v>
      </c>
      <c r="D200" s="38" t="s">
        <v>93</v>
      </c>
      <c r="E200" s="38">
        <v>4</v>
      </c>
      <c r="F200" s="71">
        <v>4</v>
      </c>
    </row>
    <row r="201" spans="1:6" x14ac:dyDescent="0.3">
      <c r="A201" s="2" t="s">
        <v>304</v>
      </c>
      <c r="B201" s="38" t="s">
        <v>83</v>
      </c>
      <c r="C201" s="38" t="s">
        <v>89</v>
      </c>
      <c r="D201" s="38" t="s">
        <v>85</v>
      </c>
      <c r="E201" s="38">
        <v>5</v>
      </c>
      <c r="F201" s="71">
        <v>5</v>
      </c>
    </row>
    <row r="202" spans="1:6" x14ac:dyDescent="0.3">
      <c r="A202" s="2" t="s">
        <v>305</v>
      </c>
      <c r="B202" s="38" t="s">
        <v>95</v>
      </c>
      <c r="C202" s="38" t="s">
        <v>89</v>
      </c>
      <c r="D202" s="38" t="s">
        <v>96</v>
      </c>
      <c r="E202" s="38">
        <v>4</v>
      </c>
      <c r="F202" s="71">
        <v>4</v>
      </c>
    </row>
    <row r="203" spans="1:6" x14ac:dyDescent="0.3">
      <c r="A203" s="2" t="s">
        <v>306</v>
      </c>
      <c r="B203" s="38" t="s">
        <v>83</v>
      </c>
      <c r="C203" s="38" t="s">
        <v>98</v>
      </c>
      <c r="D203" s="38" t="s">
        <v>85</v>
      </c>
      <c r="E203" s="38">
        <v>5</v>
      </c>
      <c r="F203" s="71">
        <v>5</v>
      </c>
    </row>
    <row r="204" spans="1:6" x14ac:dyDescent="0.3">
      <c r="A204" s="2" t="s">
        <v>307</v>
      </c>
      <c r="B204" s="38" t="s">
        <v>95</v>
      </c>
      <c r="C204" s="38" t="s">
        <v>98</v>
      </c>
      <c r="D204" s="38" t="s">
        <v>120</v>
      </c>
      <c r="E204" s="38">
        <v>5</v>
      </c>
      <c r="F204" s="71">
        <v>3</v>
      </c>
    </row>
    <row r="205" spans="1:6" x14ac:dyDescent="0.3">
      <c r="A205" s="2" t="s">
        <v>308</v>
      </c>
      <c r="B205" s="38" t="s">
        <v>108</v>
      </c>
      <c r="C205" s="38" t="s">
        <v>89</v>
      </c>
      <c r="D205" s="38" t="s">
        <v>109</v>
      </c>
      <c r="E205" s="38">
        <v>5</v>
      </c>
      <c r="F205" s="71">
        <v>5</v>
      </c>
    </row>
    <row r="206" spans="1:6" x14ac:dyDescent="0.3">
      <c r="A206" s="2" t="s">
        <v>309</v>
      </c>
      <c r="B206" s="38" t="s">
        <v>83</v>
      </c>
      <c r="C206" s="38" t="s">
        <v>84</v>
      </c>
      <c r="D206" s="38" t="s">
        <v>93</v>
      </c>
      <c r="E206" s="38">
        <v>4</v>
      </c>
      <c r="F206" s="71">
        <v>4</v>
      </c>
    </row>
    <row r="207" spans="1:6" x14ac:dyDescent="0.3">
      <c r="A207" s="2" t="s">
        <v>310</v>
      </c>
      <c r="B207" s="38" t="s">
        <v>88</v>
      </c>
      <c r="C207" s="38" t="s">
        <v>84</v>
      </c>
      <c r="D207" s="38" t="s">
        <v>90</v>
      </c>
      <c r="E207" s="38">
        <v>4</v>
      </c>
      <c r="F207" s="71">
        <v>3</v>
      </c>
    </row>
    <row r="208" spans="1:6" x14ac:dyDescent="0.3">
      <c r="A208" s="2" t="s">
        <v>311</v>
      </c>
      <c r="B208" s="38" t="s">
        <v>95</v>
      </c>
      <c r="C208" s="38" t="s">
        <v>89</v>
      </c>
      <c r="D208" s="38" t="s">
        <v>96</v>
      </c>
      <c r="E208" s="38">
        <v>5</v>
      </c>
      <c r="F208" s="71">
        <v>2</v>
      </c>
    </row>
    <row r="209" spans="1:6" x14ac:dyDescent="0.3">
      <c r="A209" s="2" t="s">
        <v>312</v>
      </c>
      <c r="B209" s="38" t="s">
        <v>83</v>
      </c>
      <c r="C209" s="38" t="s">
        <v>84</v>
      </c>
      <c r="D209" s="38" t="s">
        <v>85</v>
      </c>
      <c r="E209" s="38">
        <v>4</v>
      </c>
      <c r="F209" s="71">
        <v>4</v>
      </c>
    </row>
    <row r="210" spans="1:6" x14ac:dyDescent="0.3">
      <c r="A210" s="2" t="s">
        <v>313</v>
      </c>
      <c r="B210" s="38" t="s">
        <v>95</v>
      </c>
      <c r="C210" s="38" t="s">
        <v>98</v>
      </c>
      <c r="D210" s="38" t="s">
        <v>120</v>
      </c>
      <c r="E210" s="38">
        <v>5</v>
      </c>
      <c r="F210" s="71">
        <v>5</v>
      </c>
    </row>
    <row r="211" spans="1:6" x14ac:dyDescent="0.3">
      <c r="A211" s="2" t="s">
        <v>314</v>
      </c>
      <c r="B211" s="38" t="s">
        <v>88</v>
      </c>
      <c r="C211" s="38" t="s">
        <v>98</v>
      </c>
      <c r="D211" s="38" t="s">
        <v>90</v>
      </c>
      <c r="E211" s="38">
        <v>5</v>
      </c>
      <c r="F211" s="71">
        <v>3</v>
      </c>
    </row>
    <row r="212" spans="1:6" x14ac:dyDescent="0.3">
      <c r="A212" s="2" t="s">
        <v>315</v>
      </c>
      <c r="B212" s="38" t="s">
        <v>115</v>
      </c>
      <c r="C212" s="38" t="s">
        <v>84</v>
      </c>
      <c r="D212" s="38" t="str">
        <f>IF(ISBLANK(D193),"1-2", D193)</f>
        <v>4-5</v>
      </c>
      <c r="E212" s="38">
        <v>5</v>
      </c>
      <c r="F212" s="71">
        <v>5</v>
      </c>
    </row>
    <row r="213" spans="1:6" x14ac:dyDescent="0.3">
      <c r="A213" s="2" t="s">
        <v>316</v>
      </c>
      <c r="B213" s="38" t="s">
        <v>95</v>
      </c>
      <c r="C213" s="38" t="s">
        <v>89</v>
      </c>
      <c r="D213" s="38" t="s">
        <v>120</v>
      </c>
      <c r="E213" s="38">
        <v>5</v>
      </c>
      <c r="F213" s="71">
        <v>5</v>
      </c>
    </row>
    <row r="214" spans="1:6" x14ac:dyDescent="0.3">
      <c r="A214" s="2" t="s">
        <v>317</v>
      </c>
      <c r="B214" s="38" t="s">
        <v>88</v>
      </c>
      <c r="C214" s="38" t="s">
        <v>89</v>
      </c>
      <c r="D214" s="38" t="s">
        <v>90</v>
      </c>
      <c r="E214" s="38">
        <v>4</v>
      </c>
      <c r="F214" s="71">
        <v>4</v>
      </c>
    </row>
    <row r="215" spans="1:6" x14ac:dyDescent="0.3">
      <c r="A215" s="2" t="s">
        <v>318</v>
      </c>
      <c r="B215" s="38" t="s">
        <v>83</v>
      </c>
      <c r="C215" s="38" t="s">
        <v>89</v>
      </c>
      <c r="D215" s="38" t="s">
        <v>93</v>
      </c>
      <c r="E215" s="38">
        <v>4</v>
      </c>
      <c r="F215" s="71">
        <v>4</v>
      </c>
    </row>
    <row r="216" spans="1:6" x14ac:dyDescent="0.3">
      <c r="A216" s="2" t="s">
        <v>319</v>
      </c>
      <c r="B216" s="38" t="s">
        <v>95</v>
      </c>
      <c r="C216" s="38" t="s">
        <v>89</v>
      </c>
      <c r="D216" s="38" t="s">
        <v>120</v>
      </c>
      <c r="E216" s="38">
        <v>5</v>
      </c>
      <c r="F216" s="71">
        <v>5</v>
      </c>
    </row>
    <row r="217" spans="1:6" x14ac:dyDescent="0.3">
      <c r="A217" s="2" t="s">
        <v>320</v>
      </c>
      <c r="B217" s="38" t="s">
        <v>83</v>
      </c>
      <c r="C217" s="38" t="s">
        <v>89</v>
      </c>
      <c r="D217" s="38" t="s">
        <v>93</v>
      </c>
      <c r="E217" s="38">
        <v>5</v>
      </c>
      <c r="F217" s="71">
        <v>5</v>
      </c>
    </row>
    <row r="218" spans="1:6" x14ac:dyDescent="0.3">
      <c r="A218" s="2" t="s">
        <v>321</v>
      </c>
      <c r="B218" s="38" t="s">
        <v>83</v>
      </c>
      <c r="C218" s="38" t="s">
        <v>89</v>
      </c>
      <c r="D218" s="38" t="s">
        <v>93</v>
      </c>
      <c r="E218" s="38">
        <v>5</v>
      </c>
      <c r="F218" s="71">
        <v>5</v>
      </c>
    </row>
    <row r="219" spans="1:6" x14ac:dyDescent="0.3">
      <c r="A219" s="2" t="s">
        <v>322</v>
      </c>
      <c r="B219" s="38" t="s">
        <v>83</v>
      </c>
      <c r="C219" s="38" t="s">
        <v>84</v>
      </c>
      <c r="D219" s="38" t="s">
        <v>85</v>
      </c>
      <c r="E219" s="38">
        <v>4</v>
      </c>
      <c r="F219" s="71">
        <v>4</v>
      </c>
    </row>
    <row r="220" spans="1:6" x14ac:dyDescent="0.3">
      <c r="A220" s="2" t="s">
        <v>323</v>
      </c>
      <c r="B220" s="38" t="s">
        <v>95</v>
      </c>
      <c r="C220" s="38" t="s">
        <v>84</v>
      </c>
      <c r="D220" s="38" t="s">
        <v>96</v>
      </c>
      <c r="E220" s="38">
        <v>5</v>
      </c>
      <c r="F220" s="71">
        <v>5</v>
      </c>
    </row>
    <row r="221" spans="1:6" x14ac:dyDescent="0.3">
      <c r="A221" s="2" t="s">
        <v>324</v>
      </c>
      <c r="B221" s="38" t="s">
        <v>83</v>
      </c>
      <c r="C221" s="38" t="s">
        <v>89</v>
      </c>
      <c r="D221" s="38" t="s">
        <v>85</v>
      </c>
      <c r="E221" s="38">
        <v>5</v>
      </c>
      <c r="F221" s="71">
        <v>5</v>
      </c>
    </row>
    <row r="222" spans="1:6" x14ac:dyDescent="0.3">
      <c r="A222" s="2" t="s">
        <v>325</v>
      </c>
      <c r="B222" s="38" t="s">
        <v>83</v>
      </c>
      <c r="C222" s="38" t="s">
        <v>89</v>
      </c>
      <c r="D222" s="38" t="s">
        <v>85</v>
      </c>
      <c r="E222" s="38">
        <v>5</v>
      </c>
      <c r="F222" s="71">
        <v>5</v>
      </c>
    </row>
    <row r="223" spans="1:6" x14ac:dyDescent="0.3">
      <c r="A223" s="2" t="s">
        <v>326</v>
      </c>
      <c r="B223" s="38" t="s">
        <v>88</v>
      </c>
      <c r="C223" s="38" t="s">
        <v>84</v>
      </c>
      <c r="D223" s="38" t="s">
        <v>90</v>
      </c>
      <c r="E223" s="38">
        <v>5</v>
      </c>
      <c r="F223" s="71">
        <v>5</v>
      </c>
    </row>
    <row r="224" spans="1:6" x14ac:dyDescent="0.3">
      <c r="A224" s="2" t="s">
        <v>327</v>
      </c>
      <c r="B224" s="38" t="s">
        <v>88</v>
      </c>
      <c r="C224" s="38" t="s">
        <v>89</v>
      </c>
      <c r="D224" s="38" t="s">
        <v>90</v>
      </c>
      <c r="E224" s="38">
        <v>5</v>
      </c>
      <c r="F224" s="71">
        <v>3.5</v>
      </c>
    </row>
    <row r="225" spans="1:6" x14ac:dyDescent="0.3">
      <c r="A225" s="2" t="s">
        <v>328</v>
      </c>
      <c r="B225" s="38" t="s">
        <v>88</v>
      </c>
      <c r="C225" s="38" t="s">
        <v>89</v>
      </c>
      <c r="D225" s="38" t="s">
        <v>90</v>
      </c>
      <c r="E225" s="38">
        <v>5</v>
      </c>
      <c r="F225" s="71">
        <v>5</v>
      </c>
    </row>
    <row r="226" spans="1:6" x14ac:dyDescent="0.3">
      <c r="A226" s="2" t="s">
        <v>329</v>
      </c>
      <c r="B226" s="38" t="s">
        <v>83</v>
      </c>
      <c r="C226" s="38" t="s">
        <v>89</v>
      </c>
      <c r="D226" s="38" t="s">
        <v>85</v>
      </c>
      <c r="E226" s="38">
        <v>5</v>
      </c>
      <c r="F226" s="71">
        <v>5</v>
      </c>
    </row>
    <row r="227" spans="1:6" x14ac:dyDescent="0.3">
      <c r="A227" s="2" t="s">
        <v>330</v>
      </c>
      <c r="B227" s="38" t="s">
        <v>83</v>
      </c>
      <c r="C227" s="38" t="s">
        <v>89</v>
      </c>
      <c r="D227" s="38" t="s">
        <v>93</v>
      </c>
      <c r="E227" s="38">
        <v>4</v>
      </c>
      <c r="F227" s="71">
        <v>4</v>
      </c>
    </row>
    <row r="228" spans="1:6" x14ac:dyDescent="0.3">
      <c r="A228" s="2" t="s">
        <v>331</v>
      </c>
      <c r="B228" s="38" t="s">
        <v>115</v>
      </c>
      <c r="C228" s="38" t="s">
        <v>84</v>
      </c>
      <c r="D228" s="38" t="str">
        <f>IF(ISBLANK(D209),"1-2", D209)</f>
        <v>1-2</v>
      </c>
      <c r="E228" s="38">
        <v>5</v>
      </c>
      <c r="F228" s="71">
        <v>5</v>
      </c>
    </row>
    <row r="229" spans="1:6" x14ac:dyDescent="0.3">
      <c r="A229" s="2" t="s">
        <v>332</v>
      </c>
      <c r="B229" s="38" t="s">
        <v>83</v>
      </c>
      <c r="C229" s="38" t="s">
        <v>84</v>
      </c>
      <c r="D229" s="38" t="s">
        <v>85</v>
      </c>
      <c r="E229" s="38">
        <v>4</v>
      </c>
      <c r="F229" s="71">
        <v>4</v>
      </c>
    </row>
    <row r="230" spans="1:6" x14ac:dyDescent="0.3">
      <c r="A230" s="2" t="s">
        <v>333</v>
      </c>
      <c r="B230" s="38" t="s">
        <v>83</v>
      </c>
      <c r="C230" s="38" t="s">
        <v>98</v>
      </c>
      <c r="D230" s="38" t="s">
        <v>93</v>
      </c>
      <c r="E230" s="38">
        <v>4</v>
      </c>
      <c r="F230" s="71">
        <v>4</v>
      </c>
    </row>
    <row r="231" spans="1:6" x14ac:dyDescent="0.3">
      <c r="A231" s="2" t="s">
        <v>334</v>
      </c>
      <c r="B231" s="38" t="s">
        <v>95</v>
      </c>
      <c r="C231" s="38" t="s">
        <v>89</v>
      </c>
      <c r="D231" s="38" t="s">
        <v>96</v>
      </c>
      <c r="E231" s="38">
        <v>5</v>
      </c>
      <c r="F231" s="71">
        <v>5</v>
      </c>
    </row>
    <row r="232" spans="1:6" x14ac:dyDescent="0.3">
      <c r="A232" s="2" t="s">
        <v>335</v>
      </c>
      <c r="B232" s="38" t="s">
        <v>83</v>
      </c>
      <c r="C232" s="38" t="s">
        <v>89</v>
      </c>
      <c r="D232" s="38" t="s">
        <v>93</v>
      </c>
      <c r="E232" s="38">
        <v>4</v>
      </c>
      <c r="F232" s="71">
        <v>4</v>
      </c>
    </row>
    <row r="233" spans="1:6" x14ac:dyDescent="0.3">
      <c r="A233" s="2" t="s">
        <v>336</v>
      </c>
      <c r="B233" s="38" t="s">
        <v>88</v>
      </c>
      <c r="C233" s="38" t="s">
        <v>84</v>
      </c>
      <c r="D233" s="38" t="s">
        <v>90</v>
      </c>
      <c r="E233" s="38">
        <v>5</v>
      </c>
      <c r="F233" s="71">
        <v>5</v>
      </c>
    </row>
    <row r="234" spans="1:6" x14ac:dyDescent="0.3">
      <c r="A234" s="2" t="s">
        <v>337</v>
      </c>
      <c r="B234" s="38" t="s">
        <v>83</v>
      </c>
      <c r="C234" s="38" t="s">
        <v>89</v>
      </c>
      <c r="D234" s="38" t="s">
        <v>93</v>
      </c>
      <c r="E234" s="38">
        <v>4</v>
      </c>
      <c r="F234" s="71">
        <v>4</v>
      </c>
    </row>
    <row r="235" spans="1:6" x14ac:dyDescent="0.3">
      <c r="A235" s="2" t="s">
        <v>338</v>
      </c>
      <c r="B235" s="38" t="s">
        <v>95</v>
      </c>
      <c r="C235" s="38" t="s">
        <v>84</v>
      </c>
      <c r="D235" s="38" t="s">
        <v>120</v>
      </c>
      <c r="E235" s="38">
        <v>4</v>
      </c>
      <c r="F235" s="71">
        <v>4</v>
      </c>
    </row>
    <row r="236" spans="1:6" x14ac:dyDescent="0.3">
      <c r="A236" s="2" t="s">
        <v>339</v>
      </c>
      <c r="B236" s="38" t="s">
        <v>83</v>
      </c>
      <c r="C236" s="38" t="s">
        <v>84</v>
      </c>
      <c r="D236" s="38" t="s">
        <v>93</v>
      </c>
      <c r="E236" s="38">
        <v>4</v>
      </c>
      <c r="F236" s="71">
        <v>4</v>
      </c>
    </row>
    <row r="237" spans="1:6" x14ac:dyDescent="0.3">
      <c r="A237" s="2" t="s">
        <v>340</v>
      </c>
      <c r="B237" s="38" t="s">
        <v>83</v>
      </c>
      <c r="C237" s="38" t="s">
        <v>84</v>
      </c>
      <c r="D237" s="38" t="s">
        <v>85</v>
      </c>
      <c r="E237" s="38">
        <v>4</v>
      </c>
      <c r="F237" s="71">
        <v>4</v>
      </c>
    </row>
    <row r="238" spans="1:6" x14ac:dyDescent="0.3">
      <c r="A238" s="2" t="s">
        <v>341</v>
      </c>
      <c r="B238" s="38" t="s">
        <v>83</v>
      </c>
      <c r="C238" s="38" t="s">
        <v>84</v>
      </c>
      <c r="D238" s="38" t="s">
        <v>85</v>
      </c>
      <c r="E238" s="38">
        <v>4</v>
      </c>
      <c r="F238" s="71">
        <v>4</v>
      </c>
    </row>
    <row r="239" spans="1:6" x14ac:dyDescent="0.3">
      <c r="A239" s="2" t="s">
        <v>342</v>
      </c>
      <c r="B239" s="38" t="s">
        <v>88</v>
      </c>
      <c r="C239" s="38" t="s">
        <v>84</v>
      </c>
      <c r="D239" s="38" t="s">
        <v>90</v>
      </c>
      <c r="E239" s="38">
        <v>4</v>
      </c>
      <c r="F239" s="71">
        <v>4</v>
      </c>
    </row>
    <row r="240" spans="1:6" x14ac:dyDescent="0.3">
      <c r="A240" s="2" t="s">
        <v>343</v>
      </c>
      <c r="B240" s="38" t="s">
        <v>83</v>
      </c>
      <c r="C240" s="38" t="s">
        <v>84</v>
      </c>
      <c r="D240" s="38" t="s">
        <v>85</v>
      </c>
      <c r="E240" s="38">
        <v>4</v>
      </c>
      <c r="F240" s="71">
        <v>4</v>
      </c>
    </row>
    <row r="241" spans="1:6" x14ac:dyDescent="0.3">
      <c r="A241" s="2" t="s">
        <v>344</v>
      </c>
      <c r="B241" s="38" t="s">
        <v>83</v>
      </c>
      <c r="C241" s="38" t="s">
        <v>89</v>
      </c>
      <c r="D241" s="38" t="s">
        <v>93</v>
      </c>
      <c r="E241" s="38">
        <v>5</v>
      </c>
      <c r="F241" s="71">
        <v>5</v>
      </c>
    </row>
    <row r="242" spans="1:6" x14ac:dyDescent="0.3">
      <c r="A242" s="2" t="s">
        <v>345</v>
      </c>
      <c r="B242" s="38" t="s">
        <v>88</v>
      </c>
      <c r="C242" s="38" t="s">
        <v>89</v>
      </c>
      <c r="D242" s="38" t="s">
        <v>85</v>
      </c>
      <c r="E242" s="38">
        <v>4</v>
      </c>
      <c r="F242" s="71">
        <v>4</v>
      </c>
    </row>
    <row r="243" spans="1:6" x14ac:dyDescent="0.3">
      <c r="A243" s="2" t="s">
        <v>346</v>
      </c>
      <c r="B243" s="38" t="s">
        <v>88</v>
      </c>
      <c r="C243" s="38" t="s">
        <v>84</v>
      </c>
      <c r="D243" s="38" t="s">
        <v>90</v>
      </c>
      <c r="E243" s="38">
        <v>4</v>
      </c>
      <c r="F243" s="71">
        <v>4</v>
      </c>
    </row>
    <row r="244" spans="1:6" x14ac:dyDescent="0.3">
      <c r="A244" s="2" t="s">
        <v>347</v>
      </c>
      <c r="B244" s="38" t="s">
        <v>83</v>
      </c>
      <c r="C244" s="38" t="s">
        <v>84</v>
      </c>
      <c r="D244" s="38" t="s">
        <v>85</v>
      </c>
      <c r="E244" s="38">
        <v>4</v>
      </c>
      <c r="F244" s="71">
        <v>4</v>
      </c>
    </row>
    <row r="245" spans="1:6" x14ac:dyDescent="0.3">
      <c r="A245" s="2" t="s">
        <v>348</v>
      </c>
      <c r="B245" s="38" t="s">
        <v>83</v>
      </c>
      <c r="C245" s="38" t="s">
        <v>89</v>
      </c>
      <c r="D245" s="38" t="s">
        <v>93</v>
      </c>
      <c r="E245" s="38">
        <v>4</v>
      </c>
      <c r="F245" s="71">
        <v>3</v>
      </c>
    </row>
    <row r="246" spans="1:6" x14ac:dyDescent="0.3">
      <c r="A246" s="2" t="s">
        <v>349</v>
      </c>
      <c r="B246" s="38" t="s">
        <v>88</v>
      </c>
      <c r="C246" s="38" t="s">
        <v>84</v>
      </c>
      <c r="D246" s="38" t="s">
        <v>90</v>
      </c>
      <c r="E246" s="38">
        <v>5</v>
      </c>
      <c r="F246" s="71">
        <v>5</v>
      </c>
    </row>
    <row r="247" spans="1:6" x14ac:dyDescent="0.3">
      <c r="A247" s="2" t="s">
        <v>350</v>
      </c>
      <c r="B247" s="38" t="s">
        <v>115</v>
      </c>
      <c r="C247" s="38" t="s">
        <v>84</v>
      </c>
      <c r="D247" s="38" t="str">
        <f>IF(ISBLANK(D228),"1-2", D228)</f>
        <v>1-2</v>
      </c>
      <c r="E247" s="38">
        <v>4</v>
      </c>
      <c r="F247" s="71">
        <v>4</v>
      </c>
    </row>
    <row r="248" spans="1:6" x14ac:dyDescent="0.3">
      <c r="A248" s="2" t="s">
        <v>351</v>
      </c>
      <c r="B248" s="38" t="s">
        <v>83</v>
      </c>
      <c r="C248" s="38" t="s">
        <v>84</v>
      </c>
      <c r="D248" s="38" t="s">
        <v>93</v>
      </c>
      <c r="E248" s="38">
        <v>4</v>
      </c>
      <c r="F248" s="71">
        <v>4</v>
      </c>
    </row>
    <row r="249" spans="1:6" x14ac:dyDescent="0.3">
      <c r="A249" s="2" t="s">
        <v>352</v>
      </c>
      <c r="B249" s="38" t="s">
        <v>83</v>
      </c>
      <c r="C249" s="38" t="s">
        <v>84</v>
      </c>
      <c r="D249" s="38" t="s">
        <v>85</v>
      </c>
      <c r="E249" s="38">
        <v>4</v>
      </c>
      <c r="F249" s="71">
        <v>4</v>
      </c>
    </row>
    <row r="250" spans="1:6" x14ac:dyDescent="0.3">
      <c r="A250" s="2" t="s">
        <v>353</v>
      </c>
      <c r="B250" s="38" t="s">
        <v>83</v>
      </c>
      <c r="C250" s="38" t="s">
        <v>84</v>
      </c>
      <c r="D250" s="38" t="s">
        <v>93</v>
      </c>
      <c r="E250" s="38">
        <v>4</v>
      </c>
      <c r="F250" s="71">
        <v>4</v>
      </c>
    </row>
    <row r="251" spans="1:6" x14ac:dyDescent="0.3">
      <c r="A251" s="2" t="s">
        <v>354</v>
      </c>
      <c r="B251" s="38" t="s">
        <v>88</v>
      </c>
      <c r="C251" s="38" t="s">
        <v>98</v>
      </c>
      <c r="D251" s="38" t="s">
        <v>90</v>
      </c>
      <c r="E251" s="38">
        <v>4</v>
      </c>
      <c r="F251" s="71">
        <v>4</v>
      </c>
    </row>
    <row r="252" spans="1:6" x14ac:dyDescent="0.3">
      <c r="A252" s="2" t="s">
        <v>355</v>
      </c>
      <c r="B252" s="38" t="s">
        <v>95</v>
      </c>
      <c r="C252" s="38" t="s">
        <v>84</v>
      </c>
      <c r="D252" s="38" t="s">
        <v>96</v>
      </c>
      <c r="E252" s="38">
        <v>5</v>
      </c>
      <c r="F252" s="71">
        <v>5</v>
      </c>
    </row>
    <row r="253" spans="1:6" x14ac:dyDescent="0.3">
      <c r="A253" s="2" t="s">
        <v>356</v>
      </c>
      <c r="B253" s="38" t="s">
        <v>115</v>
      </c>
      <c r="C253" s="38" t="s">
        <v>84</v>
      </c>
      <c r="D253" s="38" t="str">
        <f>IF(ISBLANK(D234),"1-2", D234)</f>
        <v>0-1</v>
      </c>
      <c r="E253" s="38">
        <v>4</v>
      </c>
      <c r="F253" s="71">
        <v>4</v>
      </c>
    </row>
    <row r="254" spans="1:6" x14ac:dyDescent="0.3">
      <c r="A254" s="2" t="s">
        <v>357</v>
      </c>
      <c r="B254" s="38" t="s">
        <v>88</v>
      </c>
      <c r="C254" s="38" t="s">
        <v>89</v>
      </c>
      <c r="D254" s="38" t="s">
        <v>90</v>
      </c>
      <c r="E254" s="38">
        <v>4</v>
      </c>
      <c r="F254" s="71">
        <v>3</v>
      </c>
    </row>
    <row r="255" spans="1:6" x14ac:dyDescent="0.3">
      <c r="A255" s="2" t="s">
        <v>358</v>
      </c>
      <c r="B255" s="38" t="s">
        <v>83</v>
      </c>
      <c r="C255" s="38" t="s">
        <v>84</v>
      </c>
      <c r="D255" s="38" t="s">
        <v>93</v>
      </c>
      <c r="E255" s="38">
        <v>4</v>
      </c>
      <c r="F255" s="71">
        <v>4</v>
      </c>
    </row>
    <row r="256" spans="1:6" x14ac:dyDescent="0.3">
      <c r="A256" s="2" t="s">
        <v>359</v>
      </c>
      <c r="B256" s="38" t="s">
        <v>83</v>
      </c>
      <c r="C256" s="38" t="s">
        <v>89</v>
      </c>
      <c r="D256" s="38" t="s">
        <v>93</v>
      </c>
      <c r="E256" s="38">
        <v>4</v>
      </c>
      <c r="F256" s="71">
        <v>3</v>
      </c>
    </row>
    <row r="257" spans="1:6" x14ac:dyDescent="0.3">
      <c r="A257" s="2" t="s">
        <v>360</v>
      </c>
      <c r="B257" s="38" t="s">
        <v>88</v>
      </c>
      <c r="C257" s="38" t="s">
        <v>89</v>
      </c>
      <c r="D257" s="38" t="s">
        <v>90</v>
      </c>
      <c r="E257" s="38">
        <v>4</v>
      </c>
      <c r="F257" s="71">
        <v>4</v>
      </c>
    </row>
    <row r="258" spans="1:6" x14ac:dyDescent="0.3">
      <c r="A258" s="2" t="s">
        <v>361</v>
      </c>
      <c r="B258" s="38" t="s">
        <v>88</v>
      </c>
      <c r="C258" s="38" t="s">
        <v>98</v>
      </c>
      <c r="D258" s="38" t="s">
        <v>90</v>
      </c>
      <c r="E258" s="38">
        <v>5</v>
      </c>
      <c r="F258" s="71">
        <v>5</v>
      </c>
    </row>
    <row r="259" spans="1:6" x14ac:dyDescent="0.3">
      <c r="A259" s="2" t="s">
        <v>362</v>
      </c>
      <c r="B259" s="38" t="s">
        <v>83</v>
      </c>
      <c r="C259" s="38" t="s">
        <v>89</v>
      </c>
      <c r="D259" s="38" t="s">
        <v>93</v>
      </c>
      <c r="E259" s="38">
        <v>5</v>
      </c>
      <c r="F259" s="71">
        <v>5</v>
      </c>
    </row>
    <row r="260" spans="1:6" x14ac:dyDescent="0.3">
      <c r="A260" s="2" t="s">
        <v>363</v>
      </c>
      <c r="B260" s="38" t="s">
        <v>83</v>
      </c>
      <c r="C260" s="38" t="s">
        <v>84</v>
      </c>
      <c r="D260" s="38" t="s">
        <v>93</v>
      </c>
      <c r="E260" s="38">
        <v>5</v>
      </c>
      <c r="F260" s="71">
        <v>5</v>
      </c>
    </row>
    <row r="261" spans="1:6" x14ac:dyDescent="0.3">
      <c r="A261" s="2" t="s">
        <v>364</v>
      </c>
      <c r="B261" s="38" t="s">
        <v>108</v>
      </c>
      <c r="C261" s="38" t="s">
        <v>89</v>
      </c>
      <c r="D261" s="38" t="s">
        <v>109</v>
      </c>
      <c r="E261" s="38">
        <v>4</v>
      </c>
      <c r="F261" s="71">
        <v>4</v>
      </c>
    </row>
    <row r="262" spans="1:6" x14ac:dyDescent="0.3">
      <c r="A262" s="2" t="s">
        <v>365</v>
      </c>
      <c r="B262" s="38" t="s">
        <v>88</v>
      </c>
      <c r="C262" s="38" t="s">
        <v>89</v>
      </c>
      <c r="D262" s="38" t="s">
        <v>90</v>
      </c>
      <c r="E262" s="38">
        <v>4</v>
      </c>
      <c r="F262" s="71">
        <v>4</v>
      </c>
    </row>
    <row r="263" spans="1:6" x14ac:dyDescent="0.3">
      <c r="A263" s="2" t="s">
        <v>366</v>
      </c>
      <c r="B263" s="38" t="s">
        <v>108</v>
      </c>
      <c r="C263" s="38" t="s">
        <v>89</v>
      </c>
      <c r="D263" s="38" t="s">
        <v>127</v>
      </c>
      <c r="E263" s="38">
        <v>4</v>
      </c>
      <c r="F263" s="71">
        <v>4</v>
      </c>
    </row>
    <row r="264" spans="1:6" x14ac:dyDescent="0.3">
      <c r="A264" s="2" t="s">
        <v>367</v>
      </c>
      <c r="B264" s="38" t="s">
        <v>83</v>
      </c>
      <c r="C264" s="38" t="s">
        <v>84</v>
      </c>
      <c r="D264" s="38" t="s">
        <v>93</v>
      </c>
      <c r="E264" s="38">
        <v>5</v>
      </c>
      <c r="F264" s="71">
        <v>5</v>
      </c>
    </row>
    <row r="265" spans="1:6" x14ac:dyDescent="0.3">
      <c r="A265" s="2" t="s">
        <v>368</v>
      </c>
      <c r="B265" s="38" t="s">
        <v>88</v>
      </c>
      <c r="C265" s="38" t="s">
        <v>84</v>
      </c>
      <c r="D265" s="38" t="s">
        <v>90</v>
      </c>
      <c r="E265" s="38">
        <v>5</v>
      </c>
      <c r="F265" s="71">
        <v>5</v>
      </c>
    </row>
    <row r="266" spans="1:6" x14ac:dyDescent="0.3">
      <c r="A266" s="2" t="s">
        <v>369</v>
      </c>
      <c r="B266" s="38" t="s">
        <v>88</v>
      </c>
      <c r="C266" s="38" t="s">
        <v>89</v>
      </c>
      <c r="D266" s="38" t="s">
        <v>90</v>
      </c>
      <c r="E266" s="38">
        <v>4</v>
      </c>
      <c r="F266" s="71">
        <v>4</v>
      </c>
    </row>
    <row r="267" spans="1:6" x14ac:dyDescent="0.3">
      <c r="A267" s="2" t="s">
        <v>370</v>
      </c>
      <c r="B267" s="38" t="s">
        <v>83</v>
      </c>
      <c r="C267" s="38" t="s">
        <v>84</v>
      </c>
      <c r="D267" s="38" t="s">
        <v>93</v>
      </c>
      <c r="E267" s="38">
        <v>5</v>
      </c>
      <c r="F267" s="71">
        <v>5</v>
      </c>
    </row>
    <row r="268" spans="1:6" x14ac:dyDescent="0.3">
      <c r="A268" s="2" t="s">
        <v>371</v>
      </c>
      <c r="B268" s="38" t="s">
        <v>83</v>
      </c>
      <c r="C268" s="38" t="s">
        <v>98</v>
      </c>
      <c r="D268" s="38" t="s">
        <v>93</v>
      </c>
      <c r="E268" s="38">
        <v>4</v>
      </c>
      <c r="F268" s="71">
        <v>4</v>
      </c>
    </row>
    <row r="269" spans="1:6" x14ac:dyDescent="0.3">
      <c r="A269" s="2" t="s">
        <v>372</v>
      </c>
      <c r="B269" s="38" t="s">
        <v>83</v>
      </c>
      <c r="C269" s="38" t="s">
        <v>89</v>
      </c>
      <c r="D269" s="38" t="s">
        <v>85</v>
      </c>
      <c r="E269" s="38">
        <v>5</v>
      </c>
      <c r="F269" s="71">
        <v>5</v>
      </c>
    </row>
    <row r="270" spans="1:6" x14ac:dyDescent="0.3">
      <c r="A270" s="2" t="s">
        <v>373</v>
      </c>
      <c r="B270" s="38" t="s">
        <v>83</v>
      </c>
      <c r="C270" s="38" t="s">
        <v>89</v>
      </c>
      <c r="D270" s="38" t="s">
        <v>85</v>
      </c>
      <c r="E270" s="38">
        <v>4</v>
      </c>
      <c r="F270" s="71">
        <v>4</v>
      </c>
    </row>
    <row r="271" spans="1:6" x14ac:dyDescent="0.3">
      <c r="A271" s="2" t="s">
        <v>374</v>
      </c>
      <c r="B271" s="38" t="s">
        <v>83</v>
      </c>
      <c r="C271" s="38" t="s">
        <v>98</v>
      </c>
      <c r="D271" s="38" t="s">
        <v>93</v>
      </c>
      <c r="E271" s="38">
        <v>4</v>
      </c>
      <c r="F271" s="71">
        <v>4</v>
      </c>
    </row>
    <row r="272" spans="1:6" x14ac:dyDescent="0.3">
      <c r="A272" s="2" t="s">
        <v>375</v>
      </c>
      <c r="B272" s="38" t="s">
        <v>88</v>
      </c>
      <c r="C272" s="38" t="s">
        <v>89</v>
      </c>
      <c r="D272" s="38" t="s">
        <v>90</v>
      </c>
      <c r="E272" s="38">
        <v>4</v>
      </c>
      <c r="F272" s="71">
        <v>4</v>
      </c>
    </row>
    <row r="273" spans="1:6" x14ac:dyDescent="0.3">
      <c r="A273" s="2" t="s">
        <v>376</v>
      </c>
      <c r="B273" s="38" t="s">
        <v>88</v>
      </c>
      <c r="C273" s="38" t="s">
        <v>89</v>
      </c>
      <c r="D273" s="38" t="s">
        <v>90</v>
      </c>
      <c r="E273" s="38">
        <v>5</v>
      </c>
      <c r="F273" s="71">
        <v>5</v>
      </c>
    </row>
    <row r="274" spans="1:6" x14ac:dyDescent="0.3">
      <c r="A274" s="2" t="s">
        <v>377</v>
      </c>
      <c r="B274" s="38" t="s">
        <v>184</v>
      </c>
      <c r="C274" s="38" t="s">
        <v>84</v>
      </c>
      <c r="D274" s="38" t="s">
        <v>185</v>
      </c>
      <c r="E274" s="38">
        <v>4</v>
      </c>
      <c r="F274" s="71">
        <v>4</v>
      </c>
    </row>
    <row r="275" spans="1:6" x14ac:dyDescent="0.3">
      <c r="A275" s="2" t="s">
        <v>378</v>
      </c>
      <c r="B275" s="38" t="s">
        <v>95</v>
      </c>
      <c r="C275" s="38" t="s">
        <v>89</v>
      </c>
      <c r="D275" s="38" t="s">
        <v>90</v>
      </c>
      <c r="E275" s="38">
        <v>5</v>
      </c>
      <c r="F275" s="71">
        <v>5</v>
      </c>
    </row>
    <row r="276" spans="1:6" x14ac:dyDescent="0.3">
      <c r="A276" s="2" t="s">
        <v>379</v>
      </c>
      <c r="B276" s="38" t="s">
        <v>83</v>
      </c>
      <c r="C276" s="38" t="s">
        <v>89</v>
      </c>
      <c r="D276" s="38" t="s">
        <v>85</v>
      </c>
      <c r="E276" s="38">
        <v>5</v>
      </c>
      <c r="F276" s="71">
        <v>5</v>
      </c>
    </row>
    <row r="277" spans="1:6" x14ac:dyDescent="0.3">
      <c r="A277" s="2" t="s">
        <v>380</v>
      </c>
      <c r="B277" s="38" t="s">
        <v>83</v>
      </c>
      <c r="C277" s="38" t="s">
        <v>89</v>
      </c>
      <c r="D277" s="38" t="s">
        <v>85</v>
      </c>
      <c r="E277" s="38">
        <v>4</v>
      </c>
      <c r="F277" s="71">
        <v>4</v>
      </c>
    </row>
    <row r="278" spans="1:6" x14ac:dyDescent="0.3">
      <c r="A278" s="2" t="s">
        <v>381</v>
      </c>
      <c r="B278" s="38" t="s">
        <v>83</v>
      </c>
      <c r="C278" s="38" t="s">
        <v>98</v>
      </c>
      <c r="D278" s="38" t="s">
        <v>85</v>
      </c>
      <c r="E278" s="38">
        <v>5</v>
      </c>
      <c r="F278" s="71">
        <v>5</v>
      </c>
    </row>
    <row r="279" spans="1:6" x14ac:dyDescent="0.3">
      <c r="A279" s="2" t="s">
        <v>382</v>
      </c>
      <c r="B279" s="38" t="s">
        <v>83</v>
      </c>
      <c r="C279" s="38" t="s">
        <v>89</v>
      </c>
      <c r="D279" s="38" t="s">
        <v>93</v>
      </c>
      <c r="E279" s="38">
        <v>4</v>
      </c>
      <c r="F279" s="71">
        <v>3</v>
      </c>
    </row>
    <row r="280" spans="1:6" x14ac:dyDescent="0.3">
      <c r="A280" s="2" t="s">
        <v>383</v>
      </c>
      <c r="B280" s="38" t="s">
        <v>83</v>
      </c>
      <c r="C280" s="38" t="s">
        <v>89</v>
      </c>
      <c r="D280" s="38" t="s">
        <v>85</v>
      </c>
      <c r="E280" s="38">
        <v>5</v>
      </c>
      <c r="F280" s="71">
        <v>5</v>
      </c>
    </row>
    <row r="281" spans="1:6" x14ac:dyDescent="0.3">
      <c r="A281" s="2" t="s">
        <v>384</v>
      </c>
      <c r="B281" s="38" t="s">
        <v>95</v>
      </c>
      <c r="C281" s="38" t="s">
        <v>84</v>
      </c>
      <c r="D281" s="38" t="s">
        <v>120</v>
      </c>
      <c r="E281" s="38">
        <v>5</v>
      </c>
      <c r="F281" s="71">
        <v>5</v>
      </c>
    </row>
    <row r="282" spans="1:6" x14ac:dyDescent="0.3">
      <c r="A282" s="2" t="s">
        <v>385</v>
      </c>
      <c r="B282" s="38" t="s">
        <v>88</v>
      </c>
      <c r="C282" s="38" t="s">
        <v>84</v>
      </c>
      <c r="D282" s="38" t="s">
        <v>90</v>
      </c>
      <c r="E282" s="38">
        <v>5</v>
      </c>
      <c r="F282" s="71">
        <v>5</v>
      </c>
    </row>
    <row r="283" spans="1:6" x14ac:dyDescent="0.3">
      <c r="A283" s="2" t="s">
        <v>386</v>
      </c>
      <c r="B283" s="38" t="s">
        <v>83</v>
      </c>
      <c r="C283" s="38" t="s">
        <v>84</v>
      </c>
      <c r="D283" s="38" t="s">
        <v>93</v>
      </c>
      <c r="E283" s="38">
        <v>4</v>
      </c>
      <c r="F283" s="71">
        <v>4</v>
      </c>
    </row>
    <row r="284" spans="1:6" x14ac:dyDescent="0.3">
      <c r="A284" s="2" t="s">
        <v>387</v>
      </c>
      <c r="B284" s="38" t="s">
        <v>83</v>
      </c>
      <c r="C284" s="38" t="s">
        <v>84</v>
      </c>
      <c r="D284" s="38" t="s">
        <v>93</v>
      </c>
      <c r="E284" s="38">
        <v>5</v>
      </c>
      <c r="F284" s="71">
        <v>5</v>
      </c>
    </row>
    <row r="285" spans="1:6" x14ac:dyDescent="0.3">
      <c r="A285" s="2" t="s">
        <v>388</v>
      </c>
      <c r="B285" s="38" t="s">
        <v>83</v>
      </c>
      <c r="C285" s="38" t="s">
        <v>84</v>
      </c>
      <c r="D285" s="38" t="s">
        <v>85</v>
      </c>
      <c r="E285" s="38">
        <v>5</v>
      </c>
      <c r="F285" s="71">
        <v>5</v>
      </c>
    </row>
    <row r="286" spans="1:6" x14ac:dyDescent="0.3">
      <c r="A286" s="2" t="s">
        <v>389</v>
      </c>
      <c r="B286" s="38" t="s">
        <v>95</v>
      </c>
      <c r="C286" s="38" t="s">
        <v>84</v>
      </c>
      <c r="D286" s="38" t="s">
        <v>96</v>
      </c>
      <c r="E286" s="38">
        <v>5</v>
      </c>
      <c r="F286" s="71">
        <v>5</v>
      </c>
    </row>
    <row r="287" spans="1:6" x14ac:dyDescent="0.3">
      <c r="A287" s="2" t="s">
        <v>390</v>
      </c>
      <c r="B287" s="38" t="s">
        <v>88</v>
      </c>
      <c r="C287" s="38" t="s">
        <v>89</v>
      </c>
      <c r="D287" s="38" t="s">
        <v>90</v>
      </c>
      <c r="E287" s="38">
        <v>5</v>
      </c>
      <c r="F287" s="71">
        <v>5</v>
      </c>
    </row>
    <row r="288" spans="1:6" x14ac:dyDescent="0.3">
      <c r="A288" s="2" t="s">
        <v>391</v>
      </c>
      <c r="B288" s="38" t="s">
        <v>88</v>
      </c>
      <c r="C288" s="38" t="s">
        <v>89</v>
      </c>
      <c r="D288" s="38" t="s">
        <v>90</v>
      </c>
      <c r="E288" s="38">
        <v>5</v>
      </c>
      <c r="F288" s="71">
        <v>5</v>
      </c>
    </row>
    <row r="289" spans="1:6" x14ac:dyDescent="0.3">
      <c r="A289" s="2" t="s">
        <v>392</v>
      </c>
      <c r="B289" s="38" t="s">
        <v>83</v>
      </c>
      <c r="C289" s="38" t="s">
        <v>89</v>
      </c>
      <c r="D289" s="38" t="s">
        <v>85</v>
      </c>
      <c r="E289" s="38">
        <v>4</v>
      </c>
      <c r="F289" s="71">
        <v>4</v>
      </c>
    </row>
    <row r="290" spans="1:6" x14ac:dyDescent="0.3">
      <c r="A290" s="2" t="s">
        <v>393</v>
      </c>
      <c r="B290" s="38" t="s">
        <v>83</v>
      </c>
      <c r="C290" s="38" t="s">
        <v>84</v>
      </c>
      <c r="D290" s="38" t="s">
        <v>93</v>
      </c>
      <c r="E290" s="38">
        <v>4</v>
      </c>
      <c r="F290" s="71">
        <v>4</v>
      </c>
    </row>
    <row r="291" spans="1:6" x14ac:dyDescent="0.3">
      <c r="A291" s="2" t="s">
        <v>394</v>
      </c>
      <c r="B291" s="38" t="s">
        <v>184</v>
      </c>
      <c r="C291" s="38" t="s">
        <v>98</v>
      </c>
      <c r="D291" s="38" t="s">
        <v>185</v>
      </c>
      <c r="E291" s="38">
        <v>5</v>
      </c>
      <c r="F291" s="71">
        <v>5</v>
      </c>
    </row>
    <row r="292" spans="1:6" x14ac:dyDescent="0.3">
      <c r="A292" s="2" t="s">
        <v>395</v>
      </c>
      <c r="B292" s="38" t="s">
        <v>95</v>
      </c>
      <c r="C292" s="38" t="s">
        <v>84</v>
      </c>
      <c r="D292" s="38" t="s">
        <v>120</v>
      </c>
      <c r="E292" s="38">
        <v>4</v>
      </c>
      <c r="F292" s="71">
        <v>4</v>
      </c>
    </row>
    <row r="293" spans="1:6" x14ac:dyDescent="0.3">
      <c r="A293" s="2" t="s">
        <v>396</v>
      </c>
      <c r="B293" s="38" t="s">
        <v>115</v>
      </c>
      <c r="C293" s="38" t="s">
        <v>84</v>
      </c>
      <c r="D293" s="38" t="str">
        <f>IF(ISBLANK(D274),"1-2", D274)</f>
        <v>8-9</v>
      </c>
      <c r="E293" s="38">
        <v>5</v>
      </c>
      <c r="F293" s="71">
        <v>5</v>
      </c>
    </row>
    <row r="294" spans="1:6" x14ac:dyDescent="0.3">
      <c r="A294" s="2" t="s">
        <v>397</v>
      </c>
      <c r="B294" s="38" t="s">
        <v>83</v>
      </c>
      <c r="C294" s="38" t="s">
        <v>89</v>
      </c>
      <c r="D294" s="38" t="s">
        <v>85</v>
      </c>
      <c r="E294" s="38">
        <v>4</v>
      </c>
      <c r="F294" s="71">
        <v>4</v>
      </c>
    </row>
    <row r="295" spans="1:6" x14ac:dyDescent="0.3">
      <c r="A295" s="2" t="s">
        <v>398</v>
      </c>
      <c r="B295" s="38" t="s">
        <v>83</v>
      </c>
      <c r="C295" s="38" t="s">
        <v>89</v>
      </c>
      <c r="D295" s="38" t="s">
        <v>93</v>
      </c>
      <c r="E295" s="38">
        <v>5</v>
      </c>
      <c r="F295" s="71">
        <v>5</v>
      </c>
    </row>
    <row r="296" spans="1:6" x14ac:dyDescent="0.3">
      <c r="A296" s="2" t="s">
        <v>399</v>
      </c>
      <c r="B296" s="38" t="s">
        <v>108</v>
      </c>
      <c r="C296" s="38" t="s">
        <v>98</v>
      </c>
      <c r="D296" s="38" t="s">
        <v>127</v>
      </c>
      <c r="E296" s="38">
        <v>5</v>
      </c>
      <c r="F296" s="71">
        <v>5</v>
      </c>
    </row>
    <row r="297" spans="1:6" x14ac:dyDescent="0.3">
      <c r="A297" s="2" t="s">
        <v>400</v>
      </c>
      <c r="B297" s="38" t="s">
        <v>88</v>
      </c>
      <c r="C297" s="38" t="s">
        <v>89</v>
      </c>
      <c r="D297" s="38" t="s">
        <v>90</v>
      </c>
      <c r="E297" s="38">
        <v>5</v>
      </c>
      <c r="F297" s="71">
        <v>5</v>
      </c>
    </row>
    <row r="298" spans="1:6" x14ac:dyDescent="0.3">
      <c r="A298" s="2" t="s">
        <v>401</v>
      </c>
      <c r="B298" s="38" t="s">
        <v>83</v>
      </c>
      <c r="C298" s="38" t="s">
        <v>89</v>
      </c>
      <c r="D298" s="38" t="s">
        <v>93</v>
      </c>
      <c r="E298" s="38">
        <v>4</v>
      </c>
      <c r="F298" s="71">
        <v>4</v>
      </c>
    </row>
    <row r="299" spans="1:6" x14ac:dyDescent="0.3">
      <c r="A299" s="2" t="s">
        <v>402</v>
      </c>
      <c r="B299" s="38" t="s">
        <v>88</v>
      </c>
      <c r="C299" s="38" t="s">
        <v>89</v>
      </c>
      <c r="D299" s="38" t="s">
        <v>90</v>
      </c>
      <c r="E299" s="38">
        <v>4</v>
      </c>
      <c r="F299" s="71">
        <v>4</v>
      </c>
    </row>
    <row r="300" spans="1:6" x14ac:dyDescent="0.3">
      <c r="A300" s="2" t="s">
        <v>403</v>
      </c>
      <c r="B300" s="38" t="s">
        <v>95</v>
      </c>
      <c r="C300" s="38" t="s">
        <v>89</v>
      </c>
      <c r="D300" s="38" t="s">
        <v>120</v>
      </c>
      <c r="E300" s="38">
        <v>4</v>
      </c>
      <c r="F300" s="71">
        <v>4</v>
      </c>
    </row>
    <row r="301" spans="1:6" ht="15" thickBot="1" x14ac:dyDescent="0.35">
      <c r="A301" s="4" t="s">
        <v>404</v>
      </c>
      <c r="B301" s="54" t="s">
        <v>83</v>
      </c>
      <c r="C301" s="54" t="s">
        <v>84</v>
      </c>
      <c r="D301" s="54" t="s">
        <v>93</v>
      </c>
      <c r="E301" s="54">
        <v>5</v>
      </c>
      <c r="F301" s="72">
        <v>5</v>
      </c>
    </row>
  </sheetData>
  <autoFilter ref="A1:F301" xr:uid="{F4FC234B-BDE5-4D5A-A68F-78A0425A9B1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Technical Assignment </vt:lpstr>
      <vt:lpstr>Sheet2</vt:lpstr>
      <vt:lpstr>PIVOT ANALYSIS</vt:lpstr>
      <vt:lpstr>Employee Data</vt:lpstr>
      <vt:lpstr>Average Industry Compensation</vt:lpstr>
      <vt:lpstr>Employee Rating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Ankit Mishra</dc:creator>
  <cp:keywords/>
  <dc:description/>
  <cp:lastModifiedBy>Gayathri S</cp:lastModifiedBy>
  <cp:revision/>
  <dcterms:created xsi:type="dcterms:W3CDTF">2024-04-23T05:28:34Z</dcterms:created>
  <dcterms:modified xsi:type="dcterms:W3CDTF">2025-05-17T08:11:59Z</dcterms:modified>
  <cp:category/>
  <cp:contentStatus/>
</cp:coreProperties>
</file>